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ch\d\Мои документы\2019 г\1 Бюджет округа 2019-2021\6 Годовой отчет 2019\Отчет в СД за 2019 год\Проект решения об исполнении бюджета за 2019 год\"/>
    </mc:Choice>
  </mc:AlternateContent>
  <xr:revisionPtr revIDLastSave="0" documentId="13_ncr:1_{164928F9-4A52-423B-98E2-4B7CB501A014}" xr6:coauthVersionLast="45" xr6:coauthVersionMax="45" xr10:uidLastSave="{00000000-0000-0000-0000-000000000000}"/>
  <bookViews>
    <workbookView xWindow="-60" yWindow="-60" windowWidth="28920" windowHeight="15660" xr2:uid="{00000000-000D-0000-FFFF-FFFF00000000}"/>
  </bookViews>
  <sheets>
    <sheet name="2019" sheetId="1" r:id="rId1"/>
  </sheets>
  <definedNames>
    <definedName name="_xlnm._FilterDatabase" localSheetId="0" hidden="1">'2019'!$A$13:$F$1864</definedName>
    <definedName name="Z_01A7873C_D541_4649_8BBD_3EB5FC7C8EC5_.wvu.Cols" localSheetId="0" hidden="1">'2019'!#REF!</definedName>
    <definedName name="Z_01A7873C_D541_4649_8BBD_3EB5FC7C8EC5_.wvu.FilterData" localSheetId="0" hidden="1">'2019'!$A$13:$F$1862</definedName>
    <definedName name="Z_01A7873C_D541_4649_8BBD_3EB5FC7C8EC5_.wvu.PrintArea" localSheetId="0" hidden="1">'2019'!$A$1:$F$1864</definedName>
    <definedName name="Z_01A7873C_D541_4649_8BBD_3EB5FC7C8EC5_.wvu.PrintTitles" localSheetId="0" hidden="1">'2019'!$13:$13</definedName>
    <definedName name="Z_01A7873C_D541_4649_8BBD_3EB5FC7C8EC5_.wvu.Rows" localSheetId="0" hidden="1">'2019'!$2:$10</definedName>
    <definedName name="Z_0408D01C_556C_450C_BFDD_44F877C8B243_.wvu.Cols" localSheetId="0" hidden="1">'2019'!#REF!</definedName>
    <definedName name="Z_0408D01C_556C_450C_BFDD_44F877C8B243_.wvu.FilterData" localSheetId="0" hidden="1">'2019'!$A$13:$F$1862</definedName>
    <definedName name="Z_0408D01C_556C_450C_BFDD_44F877C8B243_.wvu.PrintArea" localSheetId="0" hidden="1">'2019'!$A$1:$F$1864</definedName>
    <definedName name="Z_0408D01C_556C_450C_BFDD_44F877C8B243_.wvu.PrintTitles" localSheetId="0" hidden="1">'2019'!$13:$13</definedName>
    <definedName name="Z_0408D01C_556C_450C_BFDD_44F877C8B243_.wvu.Rows" localSheetId="0" hidden="1">'2019'!$2:$10</definedName>
    <definedName name="Z_188C5953_28B4_4740_8334_673DC4D63A13_.wvu.Cols" localSheetId="0" hidden="1">'2019'!#REF!,'2019'!#REF!</definedName>
    <definedName name="Z_188C5953_28B4_4740_8334_673DC4D63A13_.wvu.FilterData" localSheetId="0" hidden="1">'2019'!$A$13:$F$1862</definedName>
    <definedName name="Z_188C5953_28B4_4740_8334_673DC4D63A13_.wvu.PrintTitles" localSheetId="0" hidden="1">'2019'!$13:$13</definedName>
    <definedName name="Z_188C5953_28B4_4740_8334_673DC4D63A13_.wvu.Rows" localSheetId="0" hidden="1">'2019'!$2:$10</definedName>
    <definedName name="Z_38BABB45_626F_4E3F_BBEA_799D2A7055BC_.wvu.Cols" localSheetId="0" hidden="1">'2019'!#REF!</definedName>
    <definedName name="Z_38BABB45_626F_4E3F_BBEA_799D2A7055BC_.wvu.FilterData" localSheetId="0" hidden="1">'2019'!$A$13:$F$1862</definedName>
    <definedName name="Z_38BABB45_626F_4E3F_BBEA_799D2A7055BC_.wvu.PrintTitles" localSheetId="0" hidden="1">'2019'!$13:$13</definedName>
    <definedName name="Z_38BABB45_626F_4E3F_BBEA_799D2A7055BC_.wvu.Rows" localSheetId="0" hidden="1">'2019'!$2:$10</definedName>
    <definedName name="Z_3C7B0AD8_7B22_4395_B52F_DACF70D89771_.wvu.FilterData" localSheetId="0" hidden="1">'2019'!$A$13:$F$1862</definedName>
    <definedName name="Z_4250AF72_3303_4A64_AF40_C1073893FFF2_.wvu.FilterData" localSheetId="0" hidden="1">'2019'!$A$13:$F$1862</definedName>
    <definedName name="Z_425CBCF6_9F67_4BFC_9889_B4CF5F9DB7E2_.wvu.Cols" localSheetId="0" hidden="1">'2019'!#REF!,'2019'!#REF!</definedName>
    <definedName name="Z_425CBCF6_9F67_4BFC_9889_B4CF5F9DB7E2_.wvu.FilterData" localSheetId="0" hidden="1">'2019'!$A$13:$F$1862</definedName>
    <definedName name="Z_425CBCF6_9F67_4BFC_9889_B4CF5F9DB7E2_.wvu.PrintArea" localSheetId="0" hidden="1">'2019'!$A$1:$WSQ$1886</definedName>
    <definedName name="Z_425CBCF6_9F67_4BFC_9889_B4CF5F9DB7E2_.wvu.PrintTitles" localSheetId="0" hidden="1">'2019'!$13:$13</definedName>
    <definedName name="Z_425CBCF6_9F67_4BFC_9889_B4CF5F9DB7E2_.wvu.Rows" localSheetId="0" hidden="1">'2019'!$2:$10</definedName>
    <definedName name="Z_4335A59E_D61B_41F4_ACD3_3E873EC94AF5_.wvu.FilterData" localSheetId="0" hidden="1">'2019'!$A$13:$F$1862</definedName>
    <definedName name="Z_442BC6F4_EA61_4C07_A9B5_47D8CD034F12_.wvu.FilterData" localSheetId="0" hidden="1">'2019'!$A$13:$F$1862</definedName>
    <definedName name="Z_4FC0545B_5AF3_4A63_A669_FAFE92A1ED55_.wvu.Cols" localSheetId="0" hidden="1">'2019'!#REF!,'2019'!#REF!</definedName>
    <definedName name="Z_4FC0545B_5AF3_4A63_A669_FAFE92A1ED55_.wvu.FilterData" localSheetId="0" hidden="1">'2019'!$A$13:$F$1862</definedName>
    <definedName name="Z_4FC0545B_5AF3_4A63_A669_FAFE92A1ED55_.wvu.PrintArea" localSheetId="0" hidden="1">'2019'!$A$1:$F$1864</definedName>
    <definedName name="Z_4FC0545B_5AF3_4A63_A669_FAFE92A1ED55_.wvu.PrintTitles" localSheetId="0" hidden="1">'2019'!$13:$13</definedName>
    <definedName name="Z_4FC0545B_5AF3_4A63_A669_FAFE92A1ED55_.wvu.Rows" localSheetId="0" hidden="1">'2019'!$2:$10</definedName>
    <definedName name="Z_69B8730C_F89C_480C_BB13_736210D42DCD_.wvu.FilterData" localSheetId="0" hidden="1">'2019'!$A$13:$F$1862</definedName>
    <definedName name="Z_72DA44A8_C512_4FF9_9386_8E87A359220A_.wvu.Cols" localSheetId="0" hidden="1">'2019'!#REF!</definedName>
    <definedName name="Z_72DA44A8_C512_4FF9_9386_8E87A359220A_.wvu.FilterData" localSheetId="0" hidden="1">'2019'!$A$13:$F$1862</definedName>
    <definedName name="Z_72DA44A8_C512_4FF9_9386_8E87A359220A_.wvu.PrintArea" localSheetId="0" hidden="1">'2019'!$A$1:$F$1864</definedName>
    <definedName name="Z_72DA44A8_C512_4FF9_9386_8E87A359220A_.wvu.PrintTitles" localSheetId="0" hidden="1">'2019'!$13:$13</definedName>
    <definedName name="Z_72DA44A8_C512_4FF9_9386_8E87A359220A_.wvu.Rows" localSheetId="0" hidden="1">'2019'!$2:$10</definedName>
    <definedName name="Z_744B19E5_529D_4D2A_8426_141A571D3513_.wvu.FilterData" localSheetId="0" hidden="1">'2019'!$A$13:$F$1862</definedName>
    <definedName name="Z_76E3B8FA_B84F_413B_AE41_77E66C686A87_.wvu.FilterData" localSheetId="0" hidden="1">'2019'!$A$13:$F$1862</definedName>
    <definedName name="Z_82CD0CAA_4011_406D_B069_7AF9362E6C20_.wvu.FilterData" localSheetId="0" hidden="1">'2019'!$A$13:$F$1862</definedName>
    <definedName name="Z_853678F1_7C66_486E_97D3_7096BA8E1C73_.wvu.FilterData" localSheetId="0" hidden="1">'2019'!$A$13:$F$1862</definedName>
    <definedName name="Z_87A96D30_399C_49FB_9B29_C8F4693F36A7_.wvu.FilterData" localSheetId="0" hidden="1">'2019'!$A$13:$F$1862</definedName>
    <definedName name="Z_9516BF81_DCAE_456E_82BB_D1D4FCB8DC40_.wvu.FilterData" localSheetId="0" hidden="1">'2019'!$A$13:$F$1862</definedName>
    <definedName name="Z_A2BF75DD_8F41_4EE5_932E_C11A36B4E2C5_.wvu.Cols" localSheetId="0" hidden="1">'2019'!#REF!,'2019'!#REF!</definedName>
    <definedName name="Z_A2BF75DD_8F41_4EE5_932E_C11A36B4E2C5_.wvu.FilterData" localSheetId="0" hidden="1">'2019'!$A$13:$F$1862</definedName>
    <definedName name="Z_A2BF75DD_8F41_4EE5_932E_C11A36B4E2C5_.wvu.PrintArea" localSheetId="0" hidden="1">'2019'!$A$1:$F$1864</definedName>
    <definedName name="Z_A2BF75DD_8F41_4EE5_932E_C11A36B4E2C5_.wvu.PrintTitles" localSheetId="0" hidden="1">'2019'!$13:$13</definedName>
    <definedName name="Z_A2BF75DD_8F41_4EE5_932E_C11A36B4E2C5_.wvu.Rows" localSheetId="0" hidden="1">'2019'!$2:$10</definedName>
    <definedName name="Z_ADBE968C_3214_49F7_B36C_97DE1CD1C52C_.wvu.FilterData" localSheetId="0" hidden="1">'2019'!$A$13:$F$1862</definedName>
    <definedName name="Z_BA214A25_56A6_4EAF_961F_A41117D31175_.wvu.FilterData" localSheetId="0" hidden="1">'2019'!$A$13:$F$1862</definedName>
    <definedName name="Z_C88FC5DB_EA1B_4428_8642_CA32AE28820F_.wvu.FilterData" localSheetId="0" hidden="1">'2019'!$A$13:$F$1862</definedName>
    <definedName name="Z_CA77F29C_5DF5_4DAF_AE44_EDB703CC4FF2_.wvu.FilterData" localSheetId="0" hidden="1">'2019'!$A$13:$F$1862</definedName>
    <definedName name="Z_CF7BC4AA_BEBF_4A5C_801B_282891C24B95_.wvu.FilterData" localSheetId="0" hidden="1">'2019'!$A$13:$F$1862</definedName>
    <definedName name="Z_D53A9EE2_B7BD_40D0_8A10_B41120639C5A_.wvu.FilterData" localSheetId="0" hidden="1">'2019'!$A$13:$F$1862</definedName>
    <definedName name="Z_E3A79E1A_177C_4D6D_8302_5B9730FD14D3_.wvu.FilterData" localSheetId="0" hidden="1">'2019'!$A$13:$F$1862</definedName>
    <definedName name="Z_E3D2C25C_E5BD_44B4_BA4C_B2A0C2828220_.wvu.FilterData" localSheetId="0" hidden="1">'2019'!$A$13:$F$1862</definedName>
    <definedName name="Z_E4576507_A1B3_46BE_9B90_C42B6280B12B_.wvu.FilterData" localSheetId="0" hidden="1">'2019'!$A$13:$F$1862</definedName>
    <definedName name="Z_E47B95AE_8765_4DBE_BC55_9B5E693B8BDC_.wvu.Cols" localSheetId="0" hidden="1">'2019'!#REF!</definedName>
    <definedName name="Z_E47B95AE_8765_4DBE_BC55_9B5E693B8BDC_.wvu.FilterData" localSheetId="0" hidden="1">'2019'!$A$13:$F$1862</definedName>
    <definedName name="Z_E47B95AE_8765_4DBE_BC55_9B5E693B8BDC_.wvu.PrintArea" localSheetId="0" hidden="1">'2019'!$A$1:$F$1864</definedName>
    <definedName name="Z_E47B95AE_8765_4DBE_BC55_9B5E693B8BDC_.wvu.PrintTitles" localSheetId="0" hidden="1">'2019'!$13:$13</definedName>
    <definedName name="Z_E47B95AE_8765_4DBE_BC55_9B5E693B8BDC_.wvu.Rows" localSheetId="0" hidden="1">'2019'!$2:$10</definedName>
    <definedName name="Z_EDB68E47_D842_4E25_B0E2_CE0BB3A10CE4_.wvu.FilterData" localSheetId="0" hidden="1">'2019'!$A$13:$F$1862</definedName>
    <definedName name="Z_FA3B8347_0A8C_413F_9000_982E4195B839_.wvu.FilterData" localSheetId="0" hidden="1">'2019'!$A$13:$F$1862</definedName>
    <definedName name="_xlnm.Print_Titles" localSheetId="0">'2019'!$13:$13</definedName>
    <definedName name="_xlnm.Print_Area" localSheetId="0">'2019'!$A$1:$F$1864</definedName>
  </definedNames>
  <calcPr calcId="181029"/>
  <customWorkbookViews>
    <customWorkbookView name="Богнова Ирина Владимировна - Личное представление" guid="{188C5953-28B4-4740-8334-673DC4D63A13}" mergeInterval="0" personalView="1" maximized="1" xWindow="-8" yWindow="-8" windowWidth="1936" windowHeight="1056" activeSheetId="1"/>
    <customWorkbookView name="Gremina - Личное представление" guid="{38BABB45-626F-4E3F-BBEA-799D2A7055BC}" mergeInterval="0" personalView="1" maximized="1" xWindow="-8" yWindow="-8" windowWidth="1936" windowHeight="1056" activeSheetId="1"/>
    <customWorkbookView name="Попов А.В. - Личное представление" guid="{0408D01C-556C-450C-BFDD-44F877C8B243}" mergeInterval="0" personalView="1" maximized="1" xWindow="1" yWindow="1" windowWidth="1858" windowHeight="889" activeSheetId="1"/>
    <customWorkbookView name="Darchieva - Личное представление" guid="{4FC0545B-5AF3-4A63-A669-FAFE92A1ED55}" mergeInterval="0" personalView="1" maximized="1" xWindow="-8" yWindow="-8" windowWidth="1936" windowHeight="1056" activeSheetId="1" showComments="commIndAndComment"/>
    <customWorkbookView name="Stepanova - Личное представление" guid="{A2BF75DD-8F41-4EE5-932E-C11A36B4E2C5}" mergeInterval="0" personalView="1" maximized="1" windowWidth="1916" windowHeight="843" activeSheetId="1"/>
    <customWorkbookView name="Чегодаева Анна Александровна - Личное представление" guid="{425CBCF6-9F67-4BFC-9889-B4CF5F9DB7E2}" mergeInterval="0" personalView="1" maximized="1" xWindow="-8" yWindow="-8" windowWidth="1936" windowHeight="1056" activeSheetId="1"/>
    <customWorkbookView name="Дятлова - Личное представление" guid="{E47B95AE-8765-4DBE-BC55-9B5E693B8BDC}" mergeInterval="0" personalView="1" xWindow="60" yWindow="60" windowWidth="1847" windowHeight="954" activeSheetId="1"/>
    <customWorkbookView name="Ефремова Юлия Юрьевна - Личное представление" guid="{72DA44A8-C512-4FF9-9386-8E87A359220A}" mergeInterval="0" personalView="1" maximized="1" xWindow="-8" yWindow="-8" windowWidth="1936" windowHeight="1056" activeSheetId="1"/>
    <customWorkbookView name="Никифорова Ирина Анатольевна - Личное представление" guid="{01A7873C-D541-4649-8BBD-3EB5FC7C8EC5}" mergeInterval="0" personalView="1" maximized="1" xWindow="-4" yWindow="-4" windowWidth="1928" windowHeight="1044" activeSheetId="1"/>
  </customWorkbookViews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72" i="1" l="1"/>
  <c r="E1259" i="1"/>
  <c r="D1259" i="1"/>
  <c r="E1176" i="1"/>
  <c r="F1179" i="1"/>
  <c r="E1717" i="1" l="1"/>
  <c r="E1132" i="1"/>
  <c r="E1045" i="1"/>
  <c r="E1662" i="1"/>
  <c r="D1662" i="1"/>
  <c r="E1225" i="1"/>
  <c r="E1488" i="1" l="1"/>
  <c r="E860" i="1"/>
  <c r="F861" i="1"/>
  <c r="E827" i="1"/>
  <c r="E826" i="1" s="1"/>
  <c r="E825" i="1" s="1"/>
  <c r="E1548" i="1" l="1"/>
  <c r="E1547" i="1" s="1"/>
  <c r="E1546" i="1" s="1"/>
  <c r="E1545" i="1" s="1"/>
  <c r="E1542" i="1"/>
  <c r="E1541" i="1" s="1"/>
  <c r="E1538" i="1"/>
  <c r="E1537" i="1" s="1"/>
  <c r="E1367" i="1"/>
  <c r="E1366" i="1" s="1"/>
  <c r="F21" i="1"/>
  <c r="F24" i="1"/>
  <c r="F41" i="1"/>
  <c r="F42" i="1"/>
  <c r="F45" i="1"/>
  <c r="F67" i="1"/>
  <c r="F98" i="1"/>
  <c r="F124" i="1"/>
  <c r="F126" i="1"/>
  <c r="F179" i="1"/>
  <c r="F202" i="1"/>
  <c r="F267" i="1"/>
  <c r="F275" i="1"/>
  <c r="F279" i="1"/>
  <c r="F284" i="1"/>
  <c r="F289" i="1"/>
  <c r="F293" i="1"/>
  <c r="F324" i="1"/>
  <c r="F327" i="1"/>
  <c r="F336" i="1"/>
  <c r="F358" i="1"/>
  <c r="F368" i="1"/>
  <c r="F374" i="1"/>
  <c r="F381" i="1"/>
  <c r="F400" i="1"/>
  <c r="F412" i="1"/>
  <c r="F414" i="1"/>
  <c r="F426" i="1"/>
  <c r="F436" i="1"/>
  <c r="F438" i="1"/>
  <c r="F446" i="1"/>
  <c r="F447" i="1"/>
  <c r="F451" i="1"/>
  <c r="F459" i="1"/>
  <c r="F480" i="1"/>
  <c r="F484" i="1"/>
  <c r="F500" i="1"/>
  <c r="F520" i="1"/>
  <c r="F588" i="1"/>
  <c r="F592" i="1"/>
  <c r="F593" i="1"/>
  <c r="F621" i="1"/>
  <c r="F627" i="1"/>
  <c r="F638" i="1"/>
  <c r="F642" i="1"/>
  <c r="F686" i="1"/>
  <c r="F689" i="1"/>
  <c r="F777" i="1"/>
  <c r="F795" i="1"/>
  <c r="F810" i="1"/>
  <c r="F818" i="1"/>
  <c r="F824" i="1"/>
  <c r="F832" i="1"/>
  <c r="F836" i="1"/>
  <c r="F847" i="1"/>
  <c r="F849" i="1"/>
  <c r="F856" i="1"/>
  <c r="F866" i="1"/>
  <c r="F868" i="1"/>
  <c r="F874" i="1"/>
  <c r="F887" i="1"/>
  <c r="F920" i="1"/>
  <c r="F922" i="1"/>
  <c r="F929" i="1"/>
  <c r="F931" i="1"/>
  <c r="F933" i="1"/>
  <c r="F942" i="1"/>
  <c r="F944" i="1"/>
  <c r="F954" i="1"/>
  <c r="F962" i="1"/>
  <c r="F966" i="1"/>
  <c r="F991" i="1"/>
  <c r="F996" i="1"/>
  <c r="F999" i="1"/>
  <c r="F1027" i="1"/>
  <c r="F1073" i="1"/>
  <c r="F1138" i="1"/>
  <c r="F1157" i="1"/>
  <c r="F1158" i="1"/>
  <c r="F1178" i="1"/>
  <c r="F1197" i="1"/>
  <c r="F1226" i="1"/>
  <c r="F1231" i="1"/>
  <c r="F1242" i="1"/>
  <c r="F1250" i="1"/>
  <c r="F1273" i="1"/>
  <c r="F1278" i="1"/>
  <c r="F1303" i="1"/>
  <c r="F1364" i="1"/>
  <c r="F1399" i="1"/>
  <c r="F1455" i="1"/>
  <c r="F1467" i="1"/>
  <c r="F1475" i="1"/>
  <c r="F1489" i="1"/>
  <c r="F1490" i="1"/>
  <c r="F1494" i="1"/>
  <c r="F1498" i="1"/>
  <c r="F1511" i="1"/>
  <c r="F1512" i="1"/>
  <c r="F1535" i="1"/>
  <c r="F1543" i="1"/>
  <c r="F1544" i="1"/>
  <c r="F1549" i="1"/>
  <c r="F1550" i="1"/>
  <c r="F1650" i="1"/>
  <c r="F1663" i="1"/>
  <c r="F1710" i="1"/>
  <c r="F1715" i="1"/>
  <c r="F1726" i="1"/>
  <c r="F1842" i="1"/>
  <c r="F1859" i="1"/>
  <c r="F1860" i="1"/>
  <c r="E1540" i="1" l="1"/>
  <c r="E1536" i="1"/>
  <c r="E1365" i="1"/>
  <c r="E685" i="1"/>
  <c r="E746" i="1"/>
  <c r="D44" i="1"/>
  <c r="E123" i="1"/>
  <c r="E367" i="1"/>
  <c r="D367" i="1"/>
  <c r="E44" i="1"/>
  <c r="F44" i="1" s="1"/>
  <c r="E135" i="1"/>
  <c r="E129" i="1"/>
  <c r="D129" i="1"/>
  <c r="E27" i="1"/>
  <c r="E26" i="1" s="1"/>
  <c r="E25" i="1" s="1"/>
  <c r="F129" i="1" l="1"/>
  <c r="F367" i="1"/>
  <c r="E917" i="1"/>
  <c r="E445" i="1"/>
  <c r="E528" i="1"/>
  <c r="E527" i="1" s="1"/>
  <c r="E526" i="1" s="1"/>
  <c r="E525" i="1" s="1"/>
  <c r="E479" i="1"/>
  <c r="E478" i="1" l="1"/>
  <c r="E1089" i="1"/>
  <c r="F1089" i="1" s="1"/>
  <c r="E1758" i="1"/>
  <c r="E1750" i="1"/>
  <c r="E1746" i="1"/>
  <c r="E1714" i="1"/>
  <c r="E1709" i="1"/>
  <c r="E1645" i="1"/>
  <c r="E1641" i="1"/>
  <c r="E1672" i="1"/>
  <c r="E1666" i="1"/>
  <c r="E1590" i="1"/>
  <c r="E591" i="1"/>
  <c r="E600" i="1"/>
  <c r="E539" i="1"/>
  <c r="E647" i="1"/>
  <c r="D591" i="1"/>
  <c r="E1589" i="1" l="1"/>
  <c r="E1644" i="1"/>
  <c r="E1745" i="1"/>
  <c r="E1665" i="1"/>
  <c r="E1661" i="1"/>
  <c r="E1749" i="1"/>
  <c r="E1708" i="1"/>
  <c r="E1757" i="1"/>
  <c r="E590" i="1"/>
  <c r="E589" i="1" s="1"/>
  <c r="F591" i="1"/>
  <c r="E1640" i="1"/>
  <c r="E1713" i="1"/>
  <c r="E477" i="1"/>
  <c r="E599" i="1"/>
  <c r="E538" i="1"/>
  <c r="D558" i="1"/>
  <c r="F558" i="1" s="1"/>
  <c r="E1707" i="1" l="1"/>
  <c r="E1744" i="1"/>
  <c r="E1639" i="1"/>
  <c r="E1756" i="1"/>
  <c r="E1748" i="1"/>
  <c r="E1643" i="1"/>
  <c r="E598" i="1"/>
  <c r="E537" i="1"/>
  <c r="E596" i="1"/>
  <c r="E595" i="1" l="1"/>
  <c r="D1293" i="1"/>
  <c r="F1293" i="1" s="1"/>
  <c r="E594" i="1" l="1"/>
  <c r="D1227" i="1"/>
  <c r="F1227" i="1" l="1"/>
  <c r="D1225" i="1"/>
  <c r="D1391" i="1"/>
  <c r="D444" i="1" l="1"/>
  <c r="F444" i="1" s="1"/>
  <c r="D1386" i="1" l="1"/>
  <c r="D1222" i="1" l="1"/>
  <c r="D609" i="1" l="1"/>
  <c r="F609" i="1" s="1"/>
  <c r="D353" i="1" l="1"/>
  <c r="F353" i="1" s="1"/>
  <c r="D352" i="1"/>
  <c r="F352" i="1" s="1"/>
  <c r="D189" i="1"/>
  <c r="F189" i="1" s="1"/>
  <c r="D422" i="1" l="1"/>
  <c r="F422" i="1" s="1"/>
  <c r="D1032" i="1" l="1"/>
  <c r="F1032" i="1" s="1"/>
  <c r="D617" i="1" l="1"/>
  <c r="F617" i="1" s="1"/>
  <c r="D580" i="1" l="1"/>
  <c r="F580" i="1" s="1"/>
  <c r="D1739" i="1"/>
  <c r="F1739" i="1" s="1"/>
  <c r="D1735" i="1"/>
  <c r="F1735" i="1" s="1"/>
  <c r="D1634" i="1"/>
  <c r="F1634" i="1" s="1"/>
  <c r="D1623" i="1"/>
  <c r="F1623" i="1" s="1"/>
  <c r="D1532" i="1" l="1"/>
  <c r="F1532" i="1" s="1"/>
  <c r="D1561" i="1" l="1"/>
  <c r="F1561" i="1" s="1"/>
  <c r="D1348" i="1"/>
  <c r="F1348" i="1" s="1"/>
  <c r="D1344" i="1"/>
  <c r="F1344" i="1" s="1"/>
  <c r="D1812" i="1" l="1"/>
  <c r="D1009" i="1" l="1"/>
  <c r="F1009" i="1" s="1"/>
  <c r="D341" i="1" l="1"/>
  <c r="F341" i="1" s="1"/>
  <c r="D1067" i="1" l="1"/>
  <c r="F1067" i="1" s="1"/>
  <c r="D1007" i="1" l="1"/>
  <c r="F1007" i="1" s="1"/>
  <c r="D404" i="1" l="1"/>
  <c r="F404" i="1" s="1"/>
  <c r="D133" i="1" l="1"/>
  <c r="F133" i="1" s="1"/>
  <c r="D1755" i="1" l="1"/>
  <c r="F1755" i="1" s="1"/>
  <c r="D1830" i="1" l="1"/>
  <c r="D1829" i="1"/>
  <c r="D1819" i="1"/>
  <c r="D1825" i="1"/>
  <c r="D1811" i="1"/>
  <c r="D1808" i="1"/>
  <c r="D1807" i="1"/>
  <c r="F1807" i="1" s="1"/>
  <c r="D1806" i="1"/>
  <c r="D1602" i="1" l="1"/>
  <c r="F1602" i="1" s="1"/>
  <c r="D1759" i="1"/>
  <c r="F1759" i="1" s="1"/>
  <c r="D1849" i="1"/>
  <c r="D1199" i="1"/>
  <c r="F1199" i="1" s="1"/>
  <c r="D613" i="1"/>
  <c r="F613" i="1" s="1"/>
  <c r="D1320" i="1" l="1"/>
  <c r="F1320" i="1" s="1"/>
  <c r="D1299" i="1"/>
  <c r="F1299" i="1" s="1"/>
  <c r="D896" i="1" l="1"/>
  <c r="F896" i="1" s="1"/>
  <c r="D791" i="1"/>
  <c r="F791" i="1" s="1"/>
  <c r="D161" i="1"/>
  <c r="F161" i="1" s="1"/>
  <c r="D157" i="1"/>
  <c r="F157" i="1" s="1"/>
  <c r="D37" i="1" l="1"/>
  <c r="F37" i="1" s="1"/>
  <c r="D1556" i="1" l="1"/>
  <c r="F1556" i="1" s="1"/>
  <c r="D1395" i="1"/>
  <c r="D1173" i="1"/>
  <c r="F1173" i="1" s="1"/>
  <c r="D1169" i="1"/>
  <c r="D1168" i="1"/>
  <c r="D476" i="1" l="1"/>
  <c r="F476" i="1" s="1"/>
  <c r="D488" i="1"/>
  <c r="F488" i="1" s="1"/>
  <c r="D144" i="1" l="1"/>
  <c r="F144" i="1" s="1"/>
  <c r="D1239" i="1" l="1"/>
  <c r="D1238" i="1"/>
  <c r="F1238" i="1" s="1"/>
  <c r="D1223" i="1"/>
  <c r="D1765" i="1" l="1"/>
  <c r="F1765" i="1" s="1"/>
  <c r="D1620" i="1"/>
  <c r="F1620" i="1" s="1"/>
  <c r="D1616" i="1"/>
  <c r="F1616" i="1" s="1"/>
  <c r="D1588" i="1"/>
  <c r="F1588" i="1" s="1"/>
  <c r="D1774" i="1"/>
  <c r="F1774" i="1" s="1"/>
  <c r="D1795" i="1"/>
  <c r="F1795" i="1" s="1"/>
  <c r="D1778" i="1"/>
  <c r="F1778" i="1" s="1"/>
  <c r="D1770" i="1"/>
  <c r="F1770" i="1" s="1"/>
  <c r="D1751" i="1"/>
  <c r="F1751" i="1" s="1"/>
  <c r="D1638" i="1"/>
  <c r="F1638" i="1" s="1"/>
  <c r="D1627" i="1"/>
  <c r="F1627" i="1" s="1"/>
  <c r="D1611" i="1"/>
  <c r="F1611" i="1" s="1"/>
  <c r="D1606" i="1"/>
  <c r="F1606" i="1" s="1"/>
  <c r="D1730" i="1"/>
  <c r="F1730" i="1" s="1"/>
  <c r="E1725" i="1"/>
  <c r="D1725" i="1"/>
  <c r="D1786" i="1"/>
  <c r="F1786" i="1" s="1"/>
  <c r="E1724" i="1" l="1"/>
  <c r="F1725" i="1"/>
  <c r="D1724" i="1"/>
  <c r="D662" i="1"/>
  <c r="F662" i="1" s="1"/>
  <c r="D665" i="1"/>
  <c r="F665" i="1" s="1"/>
  <c r="E1723" i="1" l="1"/>
  <c r="F1724" i="1"/>
  <c r="D1723" i="1"/>
  <c r="D764" i="1"/>
  <c r="F764" i="1" s="1"/>
  <c r="D767" i="1"/>
  <c r="F767" i="1" s="1"/>
  <c r="D760" i="1"/>
  <c r="F760" i="1" s="1"/>
  <c r="D757" i="1"/>
  <c r="F757" i="1" s="1"/>
  <c r="F1723" i="1" l="1"/>
  <c r="D1079" i="1"/>
  <c r="F1079" i="1" s="1"/>
  <c r="D1058" i="1" l="1"/>
  <c r="F1058" i="1" s="1"/>
  <c r="D1028" i="1"/>
  <c r="F1028" i="1" s="1"/>
  <c r="D1015" i="1"/>
  <c r="F1015" i="1" s="1"/>
  <c r="D1064" i="1"/>
  <c r="F1064" i="1" s="1"/>
  <c r="D529" i="1" l="1"/>
  <c r="F529" i="1" s="1"/>
  <c r="D1843" i="1" l="1"/>
  <c r="F1843" i="1" s="1"/>
  <c r="D1415" i="1" l="1"/>
  <c r="F1415" i="1" s="1"/>
  <c r="D1411" i="1"/>
  <c r="D1445" i="1" l="1"/>
  <c r="F1445" i="1" s="1"/>
  <c r="D743" i="1" l="1"/>
  <c r="F743" i="1" s="1"/>
  <c r="D1439" i="1" l="1"/>
  <c r="F1439" i="1" s="1"/>
  <c r="D747" i="1" l="1"/>
  <c r="F747" i="1" s="1"/>
  <c r="D746" i="1" l="1"/>
  <c r="F746" i="1" s="1"/>
  <c r="D720" i="1"/>
  <c r="F720" i="1" s="1"/>
  <c r="D719" i="1"/>
  <c r="F719" i="1" s="1"/>
  <c r="D707" i="1"/>
  <c r="F707" i="1" s="1"/>
  <c r="D682" i="1"/>
  <c r="F682" i="1" s="1"/>
  <c r="D680" i="1"/>
  <c r="F680" i="1" s="1"/>
  <c r="D448" i="1" l="1"/>
  <c r="F448" i="1" s="1"/>
  <c r="D445" i="1" l="1"/>
  <c r="F445" i="1" s="1"/>
  <c r="D79" i="1"/>
  <c r="F79" i="1" s="1"/>
  <c r="D56" i="1"/>
  <c r="F56" i="1" s="1"/>
  <c r="D505" i="1" l="1"/>
  <c r="F505" i="1" s="1"/>
  <c r="D506" i="1"/>
  <c r="F506" i="1" s="1"/>
  <c r="D398" i="1" l="1"/>
  <c r="F398" i="1" s="1"/>
  <c r="D385" i="1"/>
  <c r="F385" i="1" s="1"/>
  <c r="D511" i="1"/>
  <c r="F511" i="1" s="1"/>
  <c r="D507" i="1"/>
  <c r="F507" i="1" s="1"/>
  <c r="D1046" i="1" l="1"/>
  <c r="D1043" i="1"/>
  <c r="F1043" i="1" s="1"/>
  <c r="D1042" i="1"/>
  <c r="F1042" i="1" s="1"/>
  <c r="F1046" i="1" l="1"/>
  <c r="D1045" i="1"/>
  <c r="D718" i="1"/>
  <c r="D1483" i="1" l="1"/>
  <c r="F1483" i="1" s="1"/>
  <c r="D1479" i="1"/>
  <c r="F1479" i="1" s="1"/>
  <c r="D1472" i="1"/>
  <c r="F1472" i="1" s="1"/>
  <c r="D1526" i="1" l="1"/>
  <c r="F1526" i="1" s="1"/>
  <c r="D576" i="1" l="1"/>
  <c r="F576" i="1" s="1"/>
  <c r="D1691" i="1" l="1"/>
  <c r="F1691" i="1" s="1"/>
  <c r="D1630" i="1"/>
  <c r="F1630" i="1" s="1"/>
  <c r="D597" i="1"/>
  <c r="F597" i="1" s="1"/>
  <c r="D794" i="1" l="1"/>
  <c r="E794" i="1"/>
  <c r="E793" i="1" l="1"/>
  <c r="F794" i="1"/>
  <c r="D793" i="1"/>
  <c r="D820" i="1"/>
  <c r="F820" i="1" s="1"/>
  <c r="F793" i="1" l="1"/>
  <c r="D1706" i="1"/>
  <c r="F1706" i="1" s="1"/>
  <c r="D714" i="1"/>
  <c r="F714" i="1" s="1"/>
  <c r="D711" i="1"/>
  <c r="F711" i="1" s="1"/>
  <c r="D704" i="1"/>
  <c r="F704" i="1" s="1"/>
  <c r="D673" i="1"/>
  <c r="F673" i="1" s="1"/>
  <c r="D670" i="1"/>
  <c r="F670" i="1" s="1"/>
  <c r="D1380" i="1" l="1"/>
  <c r="F1380" i="1" s="1"/>
  <c r="D55" i="1" l="1"/>
  <c r="E55" i="1"/>
  <c r="E54" i="1" l="1"/>
  <c r="F55" i="1"/>
  <c r="D54" i="1"/>
  <c r="E53" i="1" l="1"/>
  <c r="F54" i="1"/>
  <c r="D53" i="1"/>
  <c r="D1407" i="1"/>
  <c r="F53" i="1" l="1"/>
  <c r="D455" i="1"/>
  <c r="F455" i="1" s="1"/>
  <c r="D1312" i="1"/>
  <c r="F1312" i="1" s="1"/>
  <c r="D1504" i="1" l="1"/>
  <c r="F1504" i="1" s="1"/>
  <c r="D1503" i="1"/>
  <c r="F1503" i="1" s="1"/>
  <c r="D1502" i="1"/>
  <c r="F1502" i="1" s="1"/>
  <c r="D135" i="1" l="1"/>
  <c r="F135" i="1" s="1"/>
  <c r="E1355" i="1" l="1"/>
  <c r="E1331" i="1"/>
  <c r="E1354" i="1" l="1"/>
  <c r="E1353" i="1" s="1"/>
  <c r="D1218" i="1"/>
  <c r="D842" i="1" l="1"/>
  <c r="F842" i="1" s="1"/>
  <c r="D1163" i="1" l="1"/>
  <c r="F1163" i="1" s="1"/>
  <c r="E1605" i="1" l="1"/>
  <c r="D1605" i="1"/>
  <c r="E1604" i="1" l="1"/>
  <c r="F1605" i="1"/>
  <c r="D1604" i="1"/>
  <c r="D1805" i="1"/>
  <c r="E1603" i="1" l="1"/>
  <c r="F1604" i="1"/>
  <c r="D1603" i="1"/>
  <c r="D1217" i="1"/>
  <c r="D1219" i="1"/>
  <c r="D1146" i="1"/>
  <c r="F1146" i="1" s="1"/>
  <c r="F1603" i="1" l="1"/>
  <c r="D1718" i="1"/>
  <c r="F1718" i="1" l="1"/>
  <c r="D1717" i="1"/>
  <c r="D1324" i="1"/>
  <c r="F1324" i="1" s="1"/>
  <c r="D1703" i="1"/>
  <c r="F1703" i="1" s="1"/>
  <c r="D1695" i="1"/>
  <c r="F1695" i="1" s="1"/>
  <c r="D1699" i="1"/>
  <c r="F1699" i="1" s="1"/>
  <c r="D1687" i="1"/>
  <c r="D584" i="1"/>
  <c r="F584" i="1" s="1"/>
  <c r="D605" i="1"/>
  <c r="F605" i="1" s="1"/>
  <c r="D601" i="1"/>
  <c r="F601" i="1" s="1"/>
  <c r="D554" i="1"/>
  <c r="F554" i="1" s="1"/>
  <c r="D1846" i="1"/>
  <c r="F1846" i="1" s="1"/>
  <c r="D633" i="1"/>
  <c r="E1687" i="1" l="1"/>
  <c r="F1687" i="1" s="1"/>
  <c r="E633" i="1"/>
  <c r="F633" i="1" s="1"/>
  <c r="D783" i="1"/>
  <c r="F783" i="1" s="1"/>
  <c r="D1577" i="1" l="1"/>
  <c r="F1577" i="1" s="1"/>
  <c r="D1572" i="1"/>
  <c r="F1572" i="1" s="1"/>
  <c r="D1567" i="1"/>
  <c r="F1567" i="1" s="1"/>
  <c r="D1743" i="1"/>
  <c r="F1743" i="1" s="1"/>
  <c r="D1203" i="1" l="1"/>
  <c r="D1184" i="1"/>
  <c r="D1183" i="1"/>
  <c r="D1857" i="1"/>
  <c r="F1857" i="1" s="1"/>
  <c r="D1198" i="1"/>
  <c r="F1198" i="1" s="1"/>
  <c r="D1213" i="1"/>
  <c r="F1213" i="1" s="1"/>
  <c r="D1133" i="1"/>
  <c r="D1126" i="1"/>
  <c r="D1125" i="1"/>
  <c r="D1190" i="1"/>
  <c r="D1188" i="1"/>
  <c r="D1194" i="1"/>
  <c r="F1194" i="1" s="1"/>
  <c r="D1170" i="1"/>
  <c r="F1133" i="1" l="1"/>
  <c r="D1132" i="1"/>
  <c r="D1659" i="1"/>
  <c r="F1659" i="1" s="1"/>
  <c r="D1660" i="1"/>
  <c r="F1660" i="1" s="1"/>
  <c r="D1656" i="1"/>
  <c r="F1656" i="1" s="1"/>
  <c r="D1655" i="1"/>
  <c r="F1655" i="1" s="1"/>
  <c r="D1654" i="1"/>
  <c r="F1654" i="1" s="1"/>
  <c r="E1738" i="1"/>
  <c r="D1738" i="1"/>
  <c r="E1737" i="1" l="1"/>
  <c r="F1738" i="1"/>
  <c r="D1737" i="1"/>
  <c r="E1736" i="1" l="1"/>
  <c r="F1737" i="1"/>
  <c r="D1736" i="1"/>
  <c r="D1683" i="1"/>
  <c r="F1683" i="1" s="1"/>
  <c r="D1642" i="1"/>
  <c r="F1642" i="1" s="1"/>
  <c r="D536" i="1"/>
  <c r="F536" i="1" s="1"/>
  <c r="D550" i="1"/>
  <c r="F550" i="1" s="1"/>
  <c r="D740" i="1"/>
  <c r="F740" i="1" s="1"/>
  <c r="F1736" i="1" l="1"/>
  <c r="D1283" i="1"/>
  <c r="F1283" i="1" s="1"/>
  <c r="E365" i="1" l="1"/>
  <c r="D366" i="1"/>
  <c r="F366" i="1" s="1"/>
  <c r="D363" i="1"/>
  <c r="F363" i="1" s="1"/>
  <c r="D348" i="1"/>
  <c r="F348" i="1" s="1"/>
  <c r="D347" i="1"/>
  <c r="F347" i="1" s="1"/>
  <c r="D209" i="1"/>
  <c r="F209" i="1" s="1"/>
  <c r="D297" i="1"/>
  <c r="F297" i="1" s="1"/>
  <c r="D270" i="1"/>
  <c r="F270" i="1" s="1"/>
  <c r="D223" i="1"/>
  <c r="F223" i="1" s="1"/>
  <c r="D1542" i="1"/>
  <c r="F1542" i="1" s="1"/>
  <c r="D1539" i="1"/>
  <c r="F1539" i="1" s="1"/>
  <c r="D1525" i="1"/>
  <c r="F1525" i="1" s="1"/>
  <c r="D1520" i="1"/>
  <c r="F1520" i="1" s="1"/>
  <c r="D1538" i="1" l="1"/>
  <c r="F1538" i="1" s="1"/>
  <c r="D1541" i="1"/>
  <c r="F1541" i="1" s="1"/>
  <c r="D365" i="1"/>
  <c r="F365" i="1" s="1"/>
  <c r="E174" i="1"/>
  <c r="D176" i="1"/>
  <c r="F176" i="1" s="1"/>
  <c r="D175" i="1"/>
  <c r="F175" i="1" s="1"/>
  <c r="D120" i="1"/>
  <c r="F120" i="1" s="1"/>
  <c r="D165" i="1"/>
  <c r="F165" i="1" s="1"/>
  <c r="D107" i="1"/>
  <c r="F107" i="1" s="1"/>
  <c r="D141" i="1"/>
  <c r="F141" i="1" s="1"/>
  <c r="D139" i="1"/>
  <c r="F139" i="1" s="1"/>
  <c r="D95" i="1"/>
  <c r="F95" i="1" s="1"/>
  <c r="D92" i="1"/>
  <c r="F92" i="1" s="1"/>
  <c r="D90" i="1"/>
  <c r="F90" i="1" s="1"/>
  <c r="D700" i="1"/>
  <c r="F700" i="1" s="1"/>
  <c r="D697" i="1"/>
  <c r="F697" i="1" s="1"/>
  <c r="D658" i="1"/>
  <c r="F658" i="1" s="1"/>
  <c r="D655" i="1"/>
  <c r="F655" i="1" s="1"/>
  <c r="D52" i="1"/>
  <c r="F52" i="1" s="1"/>
  <c r="D1051" i="1"/>
  <c r="F1051" i="1" s="1"/>
  <c r="D1039" i="1"/>
  <c r="F1039" i="1" s="1"/>
  <c r="D1038" i="1"/>
  <c r="F1038" i="1" s="1"/>
  <c r="D1037" i="1"/>
  <c r="F1037" i="1" s="1"/>
  <c r="D1540" i="1" l="1"/>
  <c r="F1540" i="1" s="1"/>
  <c r="D1537" i="1"/>
  <c r="F1537" i="1" s="1"/>
  <c r="D174" i="1"/>
  <c r="F174" i="1" s="1"/>
  <c r="D815" i="1"/>
  <c r="F815" i="1" s="1"/>
  <c r="D1536" i="1" l="1"/>
  <c r="F1536" i="1" s="1"/>
  <c r="D870" i="1"/>
  <c r="F870" i="1" s="1"/>
  <c r="D860" i="1" l="1"/>
  <c r="F860" i="1" s="1"/>
  <c r="F862" i="1"/>
  <c r="D1815" i="1"/>
  <c r="D305" i="1" l="1"/>
  <c r="F305" i="1" s="1"/>
  <c r="D75" i="1"/>
  <c r="F75" i="1" s="1"/>
  <c r="D472" i="1" l="1"/>
  <c r="F472" i="1" s="1"/>
  <c r="D937" i="1" l="1"/>
  <c r="F937" i="1" s="1"/>
  <c r="D926" i="1"/>
  <c r="F926" i="1" s="1"/>
  <c r="D915" i="1"/>
  <c r="F915" i="1" s="1"/>
  <c r="D903" i="1"/>
  <c r="F903" i="1" s="1"/>
  <c r="D510" i="1" l="1"/>
  <c r="F510" i="1" s="1"/>
  <c r="D514" i="1"/>
  <c r="F514" i="1" s="1"/>
  <c r="D463" i="1"/>
  <c r="F463" i="1" s="1"/>
  <c r="D1177" i="1" l="1"/>
  <c r="F1177" i="1" s="1"/>
  <c r="D1174" i="1"/>
  <c r="D1722" i="1" l="1"/>
  <c r="F1722" i="1" s="1"/>
  <c r="D1403" i="1" l="1"/>
  <c r="F1403" i="1" s="1"/>
  <c r="D1853" i="1" l="1"/>
  <c r="F1853" i="1" s="1"/>
  <c r="D1340" i="1" l="1"/>
  <c r="F1340" i="1" s="1"/>
  <c r="D1316" i="1"/>
  <c r="F1316" i="1" s="1"/>
  <c r="D1311" i="1"/>
  <c r="D1118" i="1" l="1"/>
  <c r="F1118" i="1" s="1"/>
  <c r="D1113" i="1"/>
  <c r="E809" i="1" l="1"/>
  <c r="D809" i="1"/>
  <c r="E808" i="1" l="1"/>
  <c r="F809" i="1"/>
  <c r="D808" i="1"/>
  <c r="D1432" i="1"/>
  <c r="F1432" i="1" s="1"/>
  <c r="E807" i="1" l="1"/>
  <c r="F808" i="1"/>
  <c r="D807" i="1"/>
  <c r="D1591" i="1"/>
  <c r="F1591" i="1" s="1"/>
  <c r="D1747" i="1"/>
  <c r="F1747" i="1" s="1"/>
  <c r="E1593" i="1"/>
  <c r="D1594" i="1"/>
  <c r="F1594" i="1" s="1"/>
  <c r="F807" i="1" l="1"/>
  <c r="E1592" i="1"/>
  <c r="D1069" i="1"/>
  <c r="F1069" i="1" s="1"/>
  <c r="D362" i="1"/>
  <c r="F362" i="1" s="1"/>
  <c r="D359" i="1"/>
  <c r="F359" i="1" s="1"/>
  <c r="D357" i="1"/>
  <c r="F357" i="1" s="1"/>
  <c r="D1841" i="1"/>
  <c r="D734" i="1"/>
  <c r="F734" i="1" s="1"/>
  <c r="D732" i="1"/>
  <c r="F732" i="1" s="1"/>
  <c r="F1174" i="1"/>
  <c r="E1841" i="1"/>
  <c r="F1841" i="1" s="1"/>
  <c r="D596" i="1" l="1"/>
  <c r="F596" i="1" s="1"/>
  <c r="D595" i="1" l="1"/>
  <c r="F595" i="1" s="1"/>
  <c r="D314" i="1"/>
  <c r="F314" i="1" s="1"/>
  <c r="D977" i="1"/>
  <c r="F977" i="1" s="1"/>
  <c r="D957" i="1"/>
  <c r="F957" i="1" s="1"/>
  <c r="D331" i="1"/>
  <c r="F331" i="1" s="1"/>
  <c r="D153" i="1"/>
  <c r="F153" i="1" s="1"/>
  <c r="D594" i="1" l="1"/>
  <c r="F594" i="1" s="1"/>
  <c r="D802" i="1"/>
  <c r="F802" i="1" s="1"/>
  <c r="D906" i="1" l="1"/>
  <c r="F906" i="1" s="1"/>
  <c r="D910" i="1"/>
  <c r="F910" i="1" s="1"/>
  <c r="D648" i="1" l="1"/>
  <c r="F648" i="1" s="1"/>
  <c r="D629" i="1"/>
  <c r="F629" i="1" s="1"/>
  <c r="D745" i="1"/>
  <c r="F745" i="1" s="1"/>
  <c r="D859" i="1"/>
  <c r="F859" i="1" s="1"/>
  <c r="D677" i="1"/>
  <c r="F677" i="1" s="1"/>
  <c r="D725" i="1"/>
  <c r="F725" i="1" s="1"/>
  <c r="D728" i="1"/>
  <c r="F728" i="1" s="1"/>
  <c r="D646" i="1" l="1"/>
  <c r="F646" i="1" s="1"/>
  <c r="D636" i="1" l="1"/>
  <c r="F636" i="1" s="1"/>
  <c r="D33" i="1" l="1"/>
  <c r="F33" i="1" s="1"/>
  <c r="D492" i="1" l="1"/>
  <c r="F492" i="1" s="1"/>
  <c r="D28" i="1" l="1"/>
  <c r="F28" i="1" s="1"/>
  <c r="D27" i="1" l="1"/>
  <c r="F27" i="1" s="1"/>
  <c r="D26" i="1" l="1"/>
  <c r="F26" i="1" s="1"/>
  <c r="D1286" i="1"/>
  <c r="F1286" i="1" s="1"/>
  <c r="D25" i="1" l="1"/>
  <c r="F25" i="1" s="1"/>
  <c r="E620" i="1"/>
  <c r="D620" i="1"/>
  <c r="E619" i="1" l="1"/>
  <c r="F620" i="1"/>
  <c r="D619" i="1"/>
  <c r="D1368" i="1"/>
  <c r="F1368" i="1" s="1"/>
  <c r="E618" i="1" l="1"/>
  <c r="F619" i="1"/>
  <c r="D618" i="1"/>
  <c r="D693" i="1"/>
  <c r="F693" i="1" s="1"/>
  <c r="F618" i="1" l="1"/>
  <c r="E1629" i="1"/>
  <c r="D1629" i="1"/>
  <c r="E835" i="1"/>
  <c r="D835" i="1"/>
  <c r="E1628" i="1" l="1"/>
  <c r="F1629" i="1"/>
  <c r="E834" i="1"/>
  <c r="F835" i="1"/>
  <c r="D834" i="1"/>
  <c r="D1628" i="1"/>
  <c r="D798" i="1"/>
  <c r="F798" i="1" s="1"/>
  <c r="D883" i="1"/>
  <c r="F883" i="1" s="1"/>
  <c r="D828" i="1"/>
  <c r="F828" i="1" s="1"/>
  <c r="F1628" i="1" l="1"/>
  <c r="E833" i="1"/>
  <c r="F834" i="1"/>
  <c r="D833" i="1"/>
  <c r="D1057" i="1"/>
  <c r="F1057" i="1" s="1"/>
  <c r="D1023" i="1"/>
  <c r="F1023" i="1" s="1"/>
  <c r="D984" i="1"/>
  <c r="F984" i="1" s="1"/>
  <c r="F833" i="1" l="1"/>
  <c r="D1488" i="1"/>
  <c r="D1124" i="1"/>
  <c r="D1702" i="1" l="1"/>
  <c r="E1702" i="1"/>
  <c r="E1701" i="1" l="1"/>
  <c r="F1702" i="1"/>
  <c r="D1701" i="1"/>
  <c r="D1328" i="1"/>
  <c r="F1328" i="1" s="1"/>
  <c r="F1701" i="1" l="1"/>
  <c r="D1601" i="1"/>
  <c r="E1601" i="1"/>
  <c r="D1791" i="1"/>
  <c r="F1791" i="1" s="1"/>
  <c r="E1600" i="1" l="1"/>
  <c r="F1601" i="1"/>
  <c r="D1600" i="1"/>
  <c r="D1599" i="1" s="1"/>
  <c r="D1508" i="1"/>
  <c r="F1508" i="1" s="1"/>
  <c r="D1507" i="1"/>
  <c r="F1507" i="1" s="1"/>
  <c r="D1377" i="1"/>
  <c r="F1377" i="1" s="1"/>
  <c r="D1356" i="1"/>
  <c r="F1356" i="1" s="1"/>
  <c r="D1352" i="1"/>
  <c r="F1352" i="1" s="1"/>
  <c r="D1332" i="1"/>
  <c r="F1332" i="1" s="1"/>
  <c r="D1307" i="1"/>
  <c r="F1307" i="1" s="1"/>
  <c r="F1600" i="1" l="1"/>
  <c r="E1599" i="1"/>
  <c r="D425" i="1"/>
  <c r="D424" i="1" s="1"/>
  <c r="D423" i="1" s="1"/>
  <c r="E425" i="1"/>
  <c r="D453" i="1"/>
  <c r="F453" i="1" s="1"/>
  <c r="F425" i="1" l="1"/>
  <c r="E424" i="1"/>
  <c r="F424" i="1" s="1"/>
  <c r="D196" i="1"/>
  <c r="F196" i="1" s="1"/>
  <c r="D193" i="1"/>
  <c r="F193" i="1" s="1"/>
  <c r="D140" i="1"/>
  <c r="F140" i="1" s="1"/>
  <c r="E423" i="1" l="1"/>
  <c r="F423" i="1" s="1"/>
  <c r="D1419" i="1"/>
  <c r="F1419" i="1" s="1"/>
  <c r="D540" i="1" l="1"/>
  <c r="F540" i="1" s="1"/>
  <c r="D539" i="1" l="1"/>
  <c r="F539" i="1" s="1"/>
  <c r="D1428" i="1"/>
  <c r="F1428" i="1" s="1"/>
  <c r="D538" i="1" l="1"/>
  <c r="F538" i="1" s="1"/>
  <c r="D1463" i="1"/>
  <c r="F1463" i="1" s="1"/>
  <c r="D537" i="1" l="1"/>
  <c r="F537" i="1" s="1"/>
  <c r="E437" i="1"/>
  <c r="E499" i="1"/>
  <c r="D499" i="1"/>
  <c r="D498" i="1" s="1"/>
  <c r="D497" i="1" s="1"/>
  <c r="F499" i="1" l="1"/>
  <c r="E498" i="1"/>
  <c r="F498" i="1" s="1"/>
  <c r="D787" i="1"/>
  <c r="F787" i="1" s="1"/>
  <c r="E497" i="1" l="1"/>
  <c r="F497" i="1" s="1"/>
  <c r="D1527" i="1"/>
  <c r="F1527" i="1" s="1"/>
  <c r="D575" i="1" l="1"/>
  <c r="E575" i="1"/>
  <c r="E574" i="1" l="1"/>
  <c r="F575" i="1"/>
  <c r="D574" i="1"/>
  <c r="D340" i="1"/>
  <c r="D339" i="1" s="1"/>
  <c r="E340" i="1"/>
  <c r="D62" i="1"/>
  <c r="F62" i="1" s="1"/>
  <c r="E339" i="1" l="1"/>
  <c r="F339" i="1" s="1"/>
  <c r="F340" i="1"/>
  <c r="E573" i="1"/>
  <c r="F574" i="1"/>
  <c r="D573" i="1"/>
  <c r="D1109" i="1"/>
  <c r="D1246" i="1"/>
  <c r="F1246" i="1" s="1"/>
  <c r="D1836" i="1"/>
  <c r="F1836" i="1" s="1"/>
  <c r="F573" i="1" l="1"/>
  <c r="D1115" i="1" l="1"/>
  <c r="D1114" i="1"/>
  <c r="F1114" i="1" s="1"/>
  <c r="D1838" i="1" l="1"/>
  <c r="F1838" i="1" s="1"/>
  <c r="E1196" i="1"/>
  <c r="D1193" i="1"/>
  <c r="F1193" i="1" s="1"/>
  <c r="D1206" i="1"/>
  <c r="F1206" i="1" s="1"/>
  <c r="D1196" i="1"/>
  <c r="D1210" i="1"/>
  <c r="F1210" i="1" s="1"/>
  <c r="F1196" i="1" l="1"/>
  <c r="D572" i="1"/>
  <c r="F572" i="1" s="1"/>
  <c r="E1705" i="1"/>
  <c r="D1705" i="1"/>
  <c r="E1704" i="1" l="1"/>
  <c r="F1705" i="1"/>
  <c r="D1704" i="1"/>
  <c r="D970" i="1"/>
  <c r="F970" i="1" s="1"/>
  <c r="E1700" i="1" l="1"/>
  <c r="F1704" i="1"/>
  <c r="D1700" i="1"/>
  <c r="D1004" i="1"/>
  <c r="F1004" i="1" s="1"/>
  <c r="F1700" i="1" l="1"/>
  <c r="D408" i="1"/>
  <c r="F408" i="1" s="1"/>
  <c r="D1782" i="1" l="1"/>
  <c r="F1782" i="1" s="1"/>
  <c r="E1845" i="1"/>
  <c r="D1845" i="1"/>
  <c r="E1844" i="1" l="1"/>
  <c r="F1845" i="1"/>
  <c r="D1844" i="1"/>
  <c r="F1844" i="1" l="1"/>
  <c r="F1599" i="1"/>
  <c r="F1239" i="1"/>
  <c r="F1812" i="1"/>
  <c r="D1360" i="1"/>
  <c r="F1360" i="1" s="1"/>
  <c r="D1336" i="1"/>
  <c r="F1336" i="1" s="1"/>
  <c r="D895" i="1" l="1"/>
  <c r="E895" i="1"/>
  <c r="D892" i="1"/>
  <c r="F892" i="1" s="1"/>
  <c r="E891" i="1"/>
  <c r="E1466" i="1"/>
  <c r="D1466" i="1"/>
  <c r="D1459" i="1"/>
  <c r="F1459" i="1" s="1"/>
  <c r="D1451" i="1"/>
  <c r="F1451" i="1" s="1"/>
  <c r="E1465" i="1" l="1"/>
  <c r="F1466" i="1"/>
  <c r="E894" i="1"/>
  <c r="F895" i="1"/>
  <c r="E890" i="1"/>
  <c r="D1465" i="1"/>
  <c r="D894" i="1"/>
  <c r="D891" i="1"/>
  <c r="F891" i="1" s="1"/>
  <c r="E1464" i="1" l="1"/>
  <c r="F1465" i="1"/>
  <c r="E893" i="1"/>
  <c r="F894" i="1"/>
  <c r="E889" i="1"/>
  <c r="D890" i="1"/>
  <c r="F890" i="1" s="1"/>
  <c r="D893" i="1"/>
  <c r="D1464" i="1"/>
  <c r="D349" i="1"/>
  <c r="F349" i="1" s="1"/>
  <c r="D111" i="1"/>
  <c r="F111" i="1" s="1"/>
  <c r="E888" i="1" l="1"/>
  <c r="F1464" i="1"/>
  <c r="F893" i="1"/>
  <c r="D889" i="1"/>
  <c r="D806" i="1"/>
  <c r="F806" i="1" s="1"/>
  <c r="F889" i="1" l="1"/>
  <c r="D888" i="1"/>
  <c r="F888" i="1" s="1"/>
  <c r="D83" i="1"/>
  <c r="F83" i="1" s="1"/>
  <c r="E296" i="1" l="1"/>
  <c r="D296" i="1"/>
  <c r="D243" i="1"/>
  <c r="F243" i="1" s="1"/>
  <c r="D219" i="1"/>
  <c r="F219" i="1" s="1"/>
  <c r="D227" i="1"/>
  <c r="F227" i="1" s="1"/>
  <c r="E295" i="1" l="1"/>
  <c r="F296" i="1"/>
  <c r="D295" i="1"/>
  <c r="D1672" i="1"/>
  <c r="F1672" i="1" s="1"/>
  <c r="E294" i="1" l="1"/>
  <c r="F295" i="1"/>
  <c r="D294" i="1"/>
  <c r="D247" i="1"/>
  <c r="F247" i="1" s="1"/>
  <c r="E218" i="1"/>
  <c r="E226" i="1"/>
  <c r="D226" i="1"/>
  <c r="E222" i="1"/>
  <c r="D222" i="1"/>
  <c r="D218" i="1"/>
  <c r="E221" i="1" l="1"/>
  <c r="F222" i="1"/>
  <c r="E225" i="1"/>
  <c r="F226" i="1"/>
  <c r="E217" i="1"/>
  <c r="F218" i="1"/>
  <c r="F294" i="1"/>
  <c r="D221" i="1"/>
  <c r="D225" i="1"/>
  <c r="D217" i="1"/>
  <c r="E74" i="1"/>
  <c r="E73" i="1"/>
  <c r="E72" i="1" s="1"/>
  <c r="D74" i="1"/>
  <c r="F74" i="1" l="1"/>
  <c r="E224" i="1"/>
  <c r="F225" i="1"/>
  <c r="E216" i="1"/>
  <c r="F217" i="1"/>
  <c r="E220" i="1"/>
  <c r="F221" i="1"/>
  <c r="D73" i="1"/>
  <c r="F73" i="1" s="1"/>
  <c r="D220" i="1"/>
  <c r="D216" i="1"/>
  <c r="D224" i="1"/>
  <c r="E553" i="1"/>
  <c r="D553" i="1"/>
  <c r="F216" i="1" l="1"/>
  <c r="E552" i="1"/>
  <c r="F553" i="1"/>
  <c r="F220" i="1"/>
  <c r="F224" i="1"/>
  <c r="D552" i="1"/>
  <c r="D72" i="1"/>
  <c r="F72" i="1" s="1"/>
  <c r="D1824" i="1"/>
  <c r="E551" i="1" l="1"/>
  <c r="F552" i="1"/>
  <c r="D551" i="1"/>
  <c r="F551" i="1" l="1"/>
  <c r="E1458" i="1"/>
  <c r="D1458" i="1"/>
  <c r="E1457" i="1" l="1"/>
  <c r="F1458" i="1"/>
  <c r="D1457" i="1"/>
  <c r="E1156" i="1"/>
  <c r="D1156" i="1"/>
  <c r="E1155" i="1" l="1"/>
  <c r="F1156" i="1"/>
  <c r="E1456" i="1"/>
  <c r="F1457" i="1"/>
  <c r="D1456" i="1"/>
  <c r="D1155" i="1"/>
  <c r="D1584" i="1"/>
  <c r="F1584" i="1" s="1"/>
  <c r="F1456" i="1" l="1"/>
  <c r="E1154" i="1"/>
  <c r="F1155" i="1"/>
  <c r="D1154" i="1"/>
  <c r="D1266" i="1"/>
  <c r="F1266" i="1" s="1"/>
  <c r="F1154" i="1" l="1"/>
  <c r="E886" i="1"/>
  <c r="D886" i="1"/>
  <c r="E885" i="1" l="1"/>
  <c r="F886" i="1"/>
  <c r="D885" i="1"/>
  <c r="E1678" i="1"/>
  <c r="E1677" i="1"/>
  <c r="E1676" i="1"/>
  <c r="F1115" i="1"/>
  <c r="F1113" i="1"/>
  <c r="E884" i="1" l="1"/>
  <c r="F885" i="1"/>
  <c r="D884" i="1"/>
  <c r="D1646" i="1"/>
  <c r="F1646" i="1" s="1"/>
  <c r="F884" i="1" l="1"/>
  <c r="D1598" i="1"/>
  <c r="F1598" i="1" s="1"/>
  <c r="D590" i="1"/>
  <c r="F590" i="1" s="1"/>
  <c r="D589" i="1" l="1"/>
  <c r="F589" i="1" s="1"/>
  <c r="D309" i="1" l="1"/>
  <c r="F309" i="1" s="1"/>
  <c r="E338" i="1" l="1"/>
  <c r="D974" i="1"/>
  <c r="F974" i="1" s="1"/>
  <c r="E337" i="1" l="1"/>
  <c r="D338" i="1"/>
  <c r="F338" i="1" s="1"/>
  <c r="E1649" i="1"/>
  <c r="D1649" i="1"/>
  <c r="D546" i="1"/>
  <c r="F546" i="1" s="1"/>
  <c r="E1648" i="1" l="1"/>
  <c r="F1649" i="1"/>
  <c r="D1648" i="1"/>
  <c r="D337" i="1"/>
  <c r="F337" i="1" s="1"/>
  <c r="E1566" i="1"/>
  <c r="D1566" i="1"/>
  <c r="E1565" i="1" l="1"/>
  <c r="F1566" i="1"/>
  <c r="E1647" i="1"/>
  <c r="F1648" i="1"/>
  <c r="D1647" i="1"/>
  <c r="D1565" i="1"/>
  <c r="F1647" i="1" l="1"/>
  <c r="E1564" i="1"/>
  <c r="F1565" i="1"/>
  <c r="D1564" i="1"/>
  <c r="D1563" i="1" s="1"/>
  <c r="E487" i="1"/>
  <c r="D487" i="1"/>
  <c r="D486" i="1" s="1"/>
  <c r="D485" i="1" s="1"/>
  <c r="D475" i="1"/>
  <c r="D474" i="1" s="1"/>
  <c r="D473" i="1" s="1"/>
  <c r="E475" i="1"/>
  <c r="F1564" i="1" l="1"/>
  <c r="E1563" i="1"/>
  <c r="F475" i="1"/>
  <c r="F487" i="1"/>
  <c r="E486" i="1"/>
  <c r="F486" i="1" s="1"/>
  <c r="E474" i="1"/>
  <c r="D1531" i="1"/>
  <c r="F1531" i="1" s="1"/>
  <c r="D1521" i="1"/>
  <c r="F1521" i="1" s="1"/>
  <c r="F1563" i="1" l="1"/>
  <c r="E473" i="1"/>
  <c r="F473" i="1" s="1"/>
  <c r="F474" i="1"/>
  <c r="E485" i="1"/>
  <c r="F485" i="1" s="1"/>
  <c r="D1398" i="1"/>
  <c r="F1398" i="1" s="1"/>
  <c r="D1130" i="1"/>
  <c r="F1130" i="1" s="1"/>
  <c r="D1129" i="1"/>
  <c r="D1274" i="1"/>
  <c r="E1277" i="1"/>
  <c r="E1276" i="1" s="1"/>
  <c r="D1277" i="1"/>
  <c r="F1274" i="1" l="1"/>
  <c r="F1277" i="1"/>
  <c r="D1276" i="1"/>
  <c r="F1276" i="1" l="1"/>
  <c r="E47" i="1"/>
  <c r="D1548" i="1" l="1"/>
  <c r="F1548" i="1" s="1"/>
  <c r="B304" i="1" l="1"/>
  <c r="B303" i="1" s="1"/>
  <c r="B302" i="1" s="1"/>
  <c r="E304" i="1"/>
  <c r="D304" i="1"/>
  <c r="E303" i="1" l="1"/>
  <c r="F304" i="1"/>
  <c r="D303" i="1"/>
  <c r="D1590" i="1"/>
  <c r="F1590" i="1" s="1"/>
  <c r="E302" i="1" l="1"/>
  <c r="F303" i="1"/>
  <c r="D1589" i="1"/>
  <c r="F1589" i="1" s="1"/>
  <c r="D302" i="1"/>
  <c r="D239" i="1"/>
  <c r="F239" i="1" s="1"/>
  <c r="D235" i="1"/>
  <c r="F235" i="1" s="1"/>
  <c r="F302" i="1" l="1"/>
  <c r="E192" i="1"/>
  <c r="D192" i="1"/>
  <c r="E191" i="1" l="1"/>
  <c r="F192" i="1"/>
  <c r="D191" i="1"/>
  <c r="E831" i="1"/>
  <c r="D831" i="1"/>
  <c r="F191" i="1" l="1"/>
  <c r="E830" i="1"/>
  <c r="F831" i="1"/>
  <c r="D830" i="1"/>
  <c r="E1835" i="1"/>
  <c r="D1835" i="1"/>
  <c r="E1834" i="1" l="1"/>
  <c r="F1835" i="1"/>
  <c r="E829" i="1"/>
  <c r="F830" i="1"/>
  <c r="D1834" i="1"/>
  <c r="D829" i="1"/>
  <c r="D238" i="1"/>
  <c r="F1834" i="1" l="1"/>
  <c r="F829" i="1"/>
  <c r="D237" i="1"/>
  <c r="D1750" i="1"/>
  <c r="F1750" i="1" s="1"/>
  <c r="D1746" i="1"/>
  <c r="F1746" i="1" s="1"/>
  <c r="D1745" i="1" l="1"/>
  <c r="F1745" i="1" s="1"/>
  <c r="D1749" i="1"/>
  <c r="F1749" i="1" s="1"/>
  <c r="D236" i="1"/>
  <c r="D1645" i="1"/>
  <c r="F1645" i="1" s="1"/>
  <c r="D1641" i="1"/>
  <c r="F1641" i="1" s="1"/>
  <c r="D1593" i="1"/>
  <c r="F1593" i="1" s="1"/>
  <c r="D564" i="1"/>
  <c r="F564" i="1" s="1"/>
  <c r="D600" i="1"/>
  <c r="F600" i="1" s="1"/>
  <c r="D1714" i="1"/>
  <c r="F1714" i="1" s="1"/>
  <c r="D1758" i="1"/>
  <c r="F1758" i="1" s="1"/>
  <c r="D1748" i="1" l="1"/>
  <c r="F1748" i="1" s="1"/>
  <c r="D1757" i="1"/>
  <c r="F1757" i="1" s="1"/>
  <c r="D1592" i="1"/>
  <c r="F1592" i="1" s="1"/>
  <c r="D1640" i="1"/>
  <c r="F1640" i="1" s="1"/>
  <c r="D1713" i="1"/>
  <c r="F1713" i="1" s="1"/>
  <c r="D599" i="1"/>
  <c r="F599" i="1" s="1"/>
  <c r="D1644" i="1"/>
  <c r="F1644" i="1" s="1"/>
  <c r="D1744" i="1"/>
  <c r="F1744" i="1" s="1"/>
  <c r="D598" i="1" l="1"/>
  <c r="F598" i="1" s="1"/>
  <c r="D1639" i="1"/>
  <c r="F1639" i="1" s="1"/>
  <c r="D1756" i="1"/>
  <c r="F1756" i="1" s="1"/>
  <c r="D1643" i="1"/>
  <c r="F1643" i="1" s="1"/>
  <c r="D1678" i="1"/>
  <c r="F1678" i="1" s="1"/>
  <c r="D1677" i="1"/>
  <c r="F1677" i="1" s="1"/>
  <c r="D1676" i="1"/>
  <c r="F1676" i="1" s="1"/>
  <c r="D1669" i="1"/>
  <c r="F1669" i="1" s="1"/>
  <c r="D1668" i="1"/>
  <c r="F1668" i="1" s="1"/>
  <c r="D1667" i="1"/>
  <c r="F1667" i="1" s="1"/>
  <c r="D1675" i="1" l="1"/>
  <c r="D1112" i="1"/>
  <c r="D1666" i="1"/>
  <c r="F1666" i="1" s="1"/>
  <c r="E20" i="1"/>
  <c r="E19" i="1" l="1"/>
  <c r="D1268" i="1"/>
  <c r="F1268" i="1" s="1"/>
  <c r="D1267" i="1"/>
  <c r="F1267" i="1" s="1"/>
  <c r="D1255" i="1"/>
  <c r="F1255" i="1" s="1"/>
  <c r="D1256" i="1"/>
  <c r="F1256" i="1" s="1"/>
  <c r="D1254" i="1"/>
  <c r="F1254" i="1" s="1"/>
  <c r="D733" i="1"/>
  <c r="F733" i="1" s="1"/>
  <c r="D731" i="1" l="1"/>
  <c r="D1253" i="1"/>
  <c r="D1265" i="1"/>
  <c r="E128" i="1"/>
  <c r="D128" i="1"/>
  <c r="D125" i="1"/>
  <c r="F125" i="1" s="1"/>
  <c r="E127" i="1" l="1"/>
  <c r="F128" i="1"/>
  <c r="D123" i="1"/>
  <c r="F123" i="1" s="1"/>
  <c r="D127" i="1"/>
  <c r="F127" i="1" l="1"/>
  <c r="E1397" i="1"/>
  <c r="D1397" i="1"/>
  <c r="E1396" i="1" l="1"/>
  <c r="F1397" i="1"/>
  <c r="D1396" i="1"/>
  <c r="D205" i="1"/>
  <c r="F205" i="1" s="1"/>
  <c r="D252" i="1"/>
  <c r="F252" i="1" s="1"/>
  <c r="E251" i="1"/>
  <c r="D260" i="1"/>
  <c r="F260" i="1" s="1"/>
  <c r="E259" i="1"/>
  <c r="E255" i="1"/>
  <c r="D256" i="1"/>
  <c r="F256" i="1" s="1"/>
  <c r="E238" i="1"/>
  <c r="F238" i="1" s="1"/>
  <c r="D234" i="1"/>
  <c r="F1396" i="1" l="1"/>
  <c r="E250" i="1"/>
  <c r="E258" i="1"/>
  <c r="E254" i="1"/>
  <c r="D259" i="1"/>
  <c r="F259" i="1" s="1"/>
  <c r="D255" i="1"/>
  <c r="F255" i="1" s="1"/>
  <c r="D233" i="1"/>
  <c r="E237" i="1"/>
  <c r="F237" i="1" s="1"/>
  <c r="D251" i="1"/>
  <c r="F251" i="1" s="1"/>
  <c r="E257" i="1" l="1"/>
  <c r="E253" i="1"/>
  <c r="E249" i="1"/>
  <c r="E236" i="1"/>
  <c r="F236" i="1" s="1"/>
  <c r="D254" i="1"/>
  <c r="F254" i="1" s="1"/>
  <c r="D250" i="1"/>
  <c r="F250" i="1" s="1"/>
  <c r="D232" i="1"/>
  <c r="D258" i="1"/>
  <c r="F258" i="1" s="1"/>
  <c r="D253" i="1" l="1"/>
  <c r="F253" i="1" s="1"/>
  <c r="D249" i="1"/>
  <c r="F249" i="1" s="1"/>
  <c r="D257" i="1"/>
  <c r="F257" i="1" s="1"/>
  <c r="E246" i="1"/>
  <c r="E242" i="1"/>
  <c r="D246" i="1"/>
  <c r="D242" i="1"/>
  <c r="E245" i="1" l="1"/>
  <c r="F246" i="1"/>
  <c r="E241" i="1"/>
  <c r="F242" i="1"/>
  <c r="D245" i="1"/>
  <c r="D241" i="1"/>
  <c r="E78" i="1"/>
  <c r="E77" i="1"/>
  <c r="D77" i="1"/>
  <c r="B78" i="1"/>
  <c r="B77" i="1" s="1"/>
  <c r="B76" i="1" s="1"/>
  <c r="E76" i="1" l="1"/>
  <c r="F77" i="1"/>
  <c r="E240" i="1"/>
  <c r="F241" i="1"/>
  <c r="E244" i="1"/>
  <c r="F245" i="1"/>
  <c r="D76" i="1"/>
  <c r="D244" i="1"/>
  <c r="D240" i="1"/>
  <c r="D78" i="1"/>
  <c r="F78" i="1" s="1"/>
  <c r="F244" i="1" l="1"/>
  <c r="F76" i="1"/>
  <c r="F240" i="1"/>
  <c r="E1852" i="1"/>
  <c r="D1852" i="1"/>
  <c r="E1418" i="1"/>
  <c r="D1418" i="1"/>
  <c r="E1249" i="1"/>
  <c r="D1249" i="1"/>
  <c r="D1237" i="1"/>
  <c r="D1018" i="1"/>
  <c r="F1018" i="1" s="1"/>
  <c r="E1288" i="1"/>
  <c r="D1289" i="1"/>
  <c r="F1289" i="1" s="1"/>
  <c r="E1287" i="1" l="1"/>
  <c r="E1248" i="1"/>
  <c r="F1249" i="1"/>
  <c r="E1851" i="1"/>
  <c r="F1852" i="1"/>
  <c r="E1417" i="1"/>
  <c r="F1418" i="1"/>
  <c r="D1248" i="1"/>
  <c r="D1851" i="1"/>
  <c r="D1417" i="1"/>
  <c r="D48" i="1"/>
  <c r="F48" i="1" s="1"/>
  <c r="D772" i="1"/>
  <c r="F772" i="1" s="1"/>
  <c r="E873" i="1"/>
  <c r="D873" i="1"/>
  <c r="E1416" i="1" l="1"/>
  <c r="F1417" i="1"/>
  <c r="E1247" i="1"/>
  <c r="F1248" i="1"/>
  <c r="E1850" i="1"/>
  <c r="F1851" i="1"/>
  <c r="E872" i="1"/>
  <c r="F873" i="1"/>
  <c r="D1850" i="1"/>
  <c r="D872" i="1"/>
  <c r="D1416" i="1"/>
  <c r="D1247" i="1"/>
  <c r="D1547" i="1"/>
  <c r="F1547" i="1" s="1"/>
  <c r="D1098" i="1"/>
  <c r="D1094" i="1"/>
  <c r="D1373" i="1"/>
  <c r="F1373" i="1" s="1"/>
  <c r="F1247" i="1" l="1"/>
  <c r="F1850" i="1"/>
  <c r="F1416" i="1"/>
  <c r="E871" i="1"/>
  <c r="F872" i="1"/>
  <c r="E1094" i="1"/>
  <c r="F1094" i="1" s="1"/>
  <c r="E1098" i="1"/>
  <c r="F1098" i="1" s="1"/>
  <c r="D871" i="1"/>
  <c r="D1546" i="1"/>
  <c r="F1546" i="1" l="1"/>
  <c r="D1545" i="1"/>
  <c r="F871" i="1"/>
  <c r="F1109" i="1"/>
  <c r="F1129" i="1"/>
  <c r="F1811" i="1"/>
  <c r="D1288" i="1" l="1"/>
  <c r="F1288" i="1" s="1"/>
  <c r="D1287" i="1" l="1"/>
  <c r="F1287" i="1" s="1"/>
  <c r="E1298" i="1"/>
  <c r="D1298" i="1"/>
  <c r="E1297" i="1" l="1"/>
  <c r="F1298" i="1"/>
  <c r="D1297" i="1"/>
  <c r="F1188" i="1"/>
  <c r="E1189" i="1"/>
  <c r="F1190" i="1"/>
  <c r="F1217" i="1"/>
  <c r="E1296" i="1" l="1"/>
  <c r="F1297" i="1"/>
  <c r="D1296" i="1"/>
  <c r="F1391" i="1"/>
  <c r="F1296" i="1" l="1"/>
  <c r="F1219" i="1"/>
  <c r="D318" i="1" l="1"/>
  <c r="F318" i="1" s="1"/>
  <c r="E1285" i="1" l="1"/>
  <c r="E1734" i="1"/>
  <c r="D1734" i="1"/>
  <c r="E1637" i="1"/>
  <c r="D1637" i="1"/>
  <c r="E1633" i="1"/>
  <c r="D1633" i="1"/>
  <c r="D1626" i="1"/>
  <c r="E1626" i="1"/>
  <c r="E587" i="1"/>
  <c r="D587" i="1"/>
  <c r="D568" i="1"/>
  <c r="F568" i="1" s="1"/>
  <c r="E567" i="1"/>
  <c r="E1625" i="1" l="1"/>
  <c r="F1626" i="1"/>
  <c r="E1632" i="1"/>
  <c r="F1633" i="1"/>
  <c r="E1284" i="1"/>
  <c r="E1636" i="1"/>
  <c r="F1637" i="1"/>
  <c r="E1733" i="1"/>
  <c r="F1734" i="1"/>
  <c r="E586" i="1"/>
  <c r="F587" i="1"/>
  <c r="E566" i="1"/>
  <c r="D1632" i="1"/>
  <c r="D567" i="1"/>
  <c r="F567" i="1" s="1"/>
  <c r="D1625" i="1"/>
  <c r="D1636" i="1"/>
  <c r="D1733" i="1"/>
  <c r="D586" i="1"/>
  <c r="F1717" i="1"/>
  <c r="E1026" i="1"/>
  <c r="D1026" i="1"/>
  <c r="F1026" i="1" l="1"/>
  <c r="E1732" i="1"/>
  <c r="F1733" i="1"/>
  <c r="E1635" i="1"/>
  <c r="F1636" i="1"/>
  <c r="E1631" i="1"/>
  <c r="F1632" i="1"/>
  <c r="E1624" i="1"/>
  <c r="F1625" i="1"/>
  <c r="E565" i="1"/>
  <c r="E585" i="1"/>
  <c r="F586" i="1"/>
  <c r="D585" i="1"/>
  <c r="D1635" i="1"/>
  <c r="D566" i="1"/>
  <c r="F566" i="1" s="1"/>
  <c r="D1732" i="1"/>
  <c r="D1624" i="1"/>
  <c r="D1631" i="1"/>
  <c r="E335" i="1"/>
  <c r="D335" i="1"/>
  <c r="B335" i="1"/>
  <c r="B334" i="1" s="1"/>
  <c r="B333" i="1" s="1"/>
  <c r="F1631" i="1" l="1"/>
  <c r="F585" i="1"/>
  <c r="F1624" i="1"/>
  <c r="F1635" i="1"/>
  <c r="F1732" i="1"/>
  <c r="E334" i="1"/>
  <c r="F335" i="1"/>
  <c r="D334" i="1"/>
  <c r="D565" i="1"/>
  <c r="F565" i="1" s="1"/>
  <c r="E333" i="1" l="1"/>
  <c r="F334" i="1"/>
  <c r="D333" i="1"/>
  <c r="D332" i="1" s="1"/>
  <c r="E213" i="1"/>
  <c r="D214" i="1"/>
  <c r="F214" i="1" s="1"/>
  <c r="E230" i="1"/>
  <c r="D231" i="1"/>
  <c r="F231" i="1" s="1"/>
  <c r="E212" i="1" l="1"/>
  <c r="E229" i="1"/>
  <c r="E332" i="1"/>
  <c r="F332" i="1" s="1"/>
  <c r="F333" i="1"/>
  <c r="D230" i="1"/>
  <c r="F230" i="1" s="1"/>
  <c r="D213" i="1"/>
  <c r="F213" i="1" s="1"/>
  <c r="E248" i="1"/>
  <c r="E228" i="1" l="1"/>
  <c r="E211" i="1"/>
  <c r="D212" i="1"/>
  <c r="F212" i="1" s="1"/>
  <c r="D229" i="1"/>
  <c r="F229" i="1" s="1"/>
  <c r="E210" i="1" l="1"/>
  <c r="D228" i="1"/>
  <c r="F228" i="1" s="1"/>
  <c r="D211" i="1"/>
  <c r="F211" i="1" s="1"/>
  <c r="D248" i="1"/>
  <c r="F248" i="1" s="1"/>
  <c r="E865" i="1"/>
  <c r="D865" i="1"/>
  <c r="F865" i="1" l="1"/>
  <c r="D215" i="1"/>
  <c r="D210" i="1"/>
  <c r="F210" i="1" s="1"/>
  <c r="D1285" i="1"/>
  <c r="F1285" i="1" s="1"/>
  <c r="D1284" i="1" l="1"/>
  <c r="F1284" i="1" s="1"/>
  <c r="D1234" i="1"/>
  <c r="F1234" i="1" s="1"/>
  <c r="D1189" i="1"/>
  <c r="F1189" i="1" s="1"/>
  <c r="F1808" i="1" l="1"/>
  <c r="D840" i="1" l="1"/>
  <c r="F840" i="1" s="1"/>
  <c r="D869" i="1"/>
  <c r="E869" i="1"/>
  <c r="E867" i="1"/>
  <c r="D867" i="1"/>
  <c r="D879" i="1"/>
  <c r="F879" i="1" s="1"/>
  <c r="E776" i="1"/>
  <c r="F869" i="1" l="1"/>
  <c r="F867" i="1"/>
  <c r="E775" i="1"/>
  <c r="E718" i="1"/>
  <c r="F718" i="1" s="1"/>
  <c r="D864" i="1"/>
  <c r="E864" i="1"/>
  <c r="E863" i="1" l="1"/>
  <c r="F864" i="1"/>
  <c r="E774" i="1"/>
  <c r="D863" i="1"/>
  <c r="E1560" i="1"/>
  <c r="D1102" i="1"/>
  <c r="F1102" i="1" s="1"/>
  <c r="D1085" i="1"/>
  <c r="F863" i="1" l="1"/>
  <c r="E773" i="1"/>
  <c r="E1559" i="1"/>
  <c r="E1085" i="1"/>
  <c r="F1085" i="1" s="1"/>
  <c r="E1558" i="1" l="1"/>
  <c r="D918" i="1"/>
  <c r="F918" i="1" s="1"/>
  <c r="D940" i="1"/>
  <c r="F940" i="1" s="1"/>
  <c r="D908" i="1"/>
  <c r="F908" i="1" s="1"/>
  <c r="D948" i="1"/>
  <c r="F948" i="1" s="1"/>
  <c r="D418" i="1"/>
  <c r="F418" i="1" s="1"/>
  <c r="D432" i="1"/>
  <c r="F432" i="1" s="1"/>
  <c r="D430" i="1"/>
  <c r="F430" i="1" s="1"/>
  <c r="D389" i="1"/>
  <c r="F389" i="1" s="1"/>
  <c r="D496" i="1"/>
  <c r="F496" i="1" s="1"/>
  <c r="D524" i="1"/>
  <c r="F524" i="1" s="1"/>
  <c r="D393" i="1"/>
  <c r="F393" i="1" s="1"/>
  <c r="E1557" i="1" l="1"/>
  <c r="D1150" i="1"/>
  <c r="D1153" i="1"/>
  <c r="F1153" i="1" l="1"/>
  <c r="F1150" i="1"/>
  <c r="D1424" i="1"/>
  <c r="F1849" i="1" l="1"/>
  <c r="F1395" i="1" l="1"/>
  <c r="F1407" i="1" l="1"/>
  <c r="F1386" i="1"/>
  <c r="F1411" i="1" l="1"/>
  <c r="F1424" i="1"/>
  <c r="E1431" i="1"/>
  <c r="D1431" i="1"/>
  <c r="E1430" i="1" l="1"/>
  <c r="F1431" i="1"/>
  <c r="D1430" i="1"/>
  <c r="E1429" i="1" l="1"/>
  <c r="F1430" i="1"/>
  <c r="D1429" i="1"/>
  <c r="E1282" i="1"/>
  <c r="D1282" i="1"/>
  <c r="E1292" i="1"/>
  <c r="E1281" i="1" l="1"/>
  <c r="E1280" i="1" s="1"/>
  <c r="F1282" i="1"/>
  <c r="E1291" i="1"/>
  <c r="F1429" i="1"/>
  <c r="D1292" i="1"/>
  <c r="F1292" i="1" s="1"/>
  <c r="D1281" i="1"/>
  <c r="E1290" i="1" l="1"/>
  <c r="F1281" i="1"/>
  <c r="D1291" i="1"/>
  <c r="F1291" i="1" s="1"/>
  <c r="D1280" i="1"/>
  <c r="F1280" i="1" l="1"/>
  <c r="E1279" i="1"/>
  <c r="D1290" i="1"/>
  <c r="F1290" i="1" s="1"/>
  <c r="F1829" i="1"/>
  <c r="F1825" i="1"/>
  <c r="F1824" i="1"/>
  <c r="F1806" i="1"/>
  <c r="D1279" i="1" l="1"/>
  <c r="F1279" i="1" s="1"/>
  <c r="D1031" i="1"/>
  <c r="E1031" i="1"/>
  <c r="E1030" i="1" l="1"/>
  <c r="F1031" i="1"/>
  <c r="D1030" i="1"/>
  <c r="D1029" i="1" s="1"/>
  <c r="F1030" i="1" l="1"/>
  <c r="E1029" i="1"/>
  <c r="F1203" i="1"/>
  <c r="E1205" i="1"/>
  <c r="D1205" i="1"/>
  <c r="F1126" i="1"/>
  <c r="F1125" i="1"/>
  <c r="F1124" i="1"/>
  <c r="E1204" i="1" l="1"/>
  <c r="F1205" i="1"/>
  <c r="D1204" i="1"/>
  <c r="E1202" i="1"/>
  <c r="F1168" i="1"/>
  <c r="F1169" i="1"/>
  <c r="F1170" i="1"/>
  <c r="D1820" i="1"/>
  <c r="F1819" i="1"/>
  <c r="F1218" i="1"/>
  <c r="F1223" i="1"/>
  <c r="F1830" i="1"/>
  <c r="F1805" i="1"/>
  <c r="F1183" i="1"/>
  <c r="F1184" i="1"/>
  <c r="F1204" i="1" l="1"/>
  <c r="F1820" i="1"/>
  <c r="E1201" i="1"/>
  <c r="D152" i="1"/>
  <c r="E152" i="1"/>
  <c r="E1200" i="1" l="1"/>
  <c r="E151" i="1"/>
  <c r="F152" i="1"/>
  <c r="D151" i="1"/>
  <c r="D91" i="1"/>
  <c r="F91" i="1" s="1"/>
  <c r="E150" i="1" l="1"/>
  <c r="F151" i="1"/>
  <c r="D150" i="1"/>
  <c r="E1482" i="1"/>
  <c r="D1482" i="1"/>
  <c r="D1478" i="1"/>
  <c r="E1478" i="1"/>
  <c r="E403" i="1"/>
  <c r="D403" i="1"/>
  <c r="D402" i="1" s="1"/>
  <c r="E491" i="1"/>
  <c r="F403" i="1" l="1"/>
  <c r="F1478" i="1"/>
  <c r="E1481" i="1"/>
  <c r="F1482" i="1"/>
  <c r="E149" i="1"/>
  <c r="F150" i="1"/>
  <c r="D149" i="1"/>
  <c r="D1481" i="1"/>
  <c r="E490" i="1"/>
  <c r="E402" i="1"/>
  <c r="F402" i="1" s="1"/>
  <c r="E1477" i="1"/>
  <c r="D1477" i="1"/>
  <c r="D401" i="1"/>
  <c r="E1476" i="1" l="1"/>
  <c r="F1477" i="1"/>
  <c r="E1480" i="1"/>
  <c r="F1481" i="1"/>
  <c r="F149" i="1"/>
  <c r="E401" i="1"/>
  <c r="F401" i="1" s="1"/>
  <c r="D1476" i="1"/>
  <c r="D1480" i="1"/>
  <c r="E489" i="1"/>
  <c r="D976" i="1"/>
  <c r="E976" i="1"/>
  <c r="E973" i="1"/>
  <c r="D973" i="1"/>
  <c r="D960" i="1"/>
  <c r="F960" i="1" s="1"/>
  <c r="E168" i="1"/>
  <c r="D169" i="1"/>
  <c r="F169" i="1" s="1"/>
  <c r="E146" i="1"/>
  <c r="D147" i="1"/>
  <c r="F147" i="1" s="1"/>
  <c r="D143" i="1"/>
  <c r="F1480" i="1" l="1"/>
  <c r="F1476" i="1"/>
  <c r="E972" i="1"/>
  <c r="F973" i="1"/>
  <c r="E975" i="1"/>
  <c r="F976" i="1"/>
  <c r="E145" i="1"/>
  <c r="E167" i="1"/>
  <c r="D146" i="1"/>
  <c r="F146" i="1" s="1"/>
  <c r="D972" i="1"/>
  <c r="D142" i="1"/>
  <c r="D168" i="1"/>
  <c r="F168" i="1" s="1"/>
  <c r="E143" i="1"/>
  <c r="D975" i="1"/>
  <c r="D138" i="1"/>
  <c r="E138" i="1"/>
  <c r="F975" i="1" l="1"/>
  <c r="E971" i="1"/>
  <c r="E137" i="1"/>
  <c r="F138" i="1"/>
  <c r="F972" i="1"/>
  <c r="E166" i="1"/>
  <c r="E142" i="1"/>
  <c r="F142" i="1" s="1"/>
  <c r="F143" i="1"/>
  <c r="D137" i="1"/>
  <c r="D971" i="1"/>
  <c r="D167" i="1"/>
  <c r="F167" i="1" s="1"/>
  <c r="D145" i="1"/>
  <c r="F145" i="1" s="1"/>
  <c r="E1363" i="1"/>
  <c r="D1363" i="1"/>
  <c r="F971" i="1" l="1"/>
  <c r="F137" i="1"/>
  <c r="E136" i="1"/>
  <c r="E1362" i="1"/>
  <c r="F1363" i="1"/>
  <c r="D166" i="1"/>
  <c r="F166" i="1" s="1"/>
  <c r="D1362" i="1"/>
  <c r="D136" i="1"/>
  <c r="D1709" i="1"/>
  <c r="F1709" i="1" s="1"/>
  <c r="F136" i="1" l="1"/>
  <c r="E1361" i="1"/>
  <c r="F1362" i="1"/>
  <c r="D1708" i="1"/>
  <c r="F1708" i="1" s="1"/>
  <c r="D1361" i="1"/>
  <c r="F1259" i="1"/>
  <c r="D1258" i="1"/>
  <c r="F1361" i="1" l="1"/>
  <c r="D1257" i="1"/>
  <c r="E1258" i="1"/>
  <c r="D1707" i="1"/>
  <c r="F1707" i="1" s="1"/>
  <c r="E1117" i="1"/>
  <c r="D1117" i="1"/>
  <c r="E1116" i="1" l="1"/>
  <c r="F1117" i="1"/>
  <c r="E1257" i="1"/>
  <c r="F1257" i="1" s="1"/>
  <c r="F1258" i="1"/>
  <c r="D1116" i="1"/>
  <c r="D751" i="1"/>
  <c r="F751" i="1" s="1"/>
  <c r="E750" i="1"/>
  <c r="F1116" i="1" l="1"/>
  <c r="E749" i="1"/>
  <c r="D750" i="1"/>
  <c r="F750" i="1" s="1"/>
  <c r="E1742" i="1"/>
  <c r="D1742" i="1"/>
  <c r="E1741" i="1" l="1"/>
  <c r="F1742" i="1"/>
  <c r="E748" i="1"/>
  <c r="D1741" i="1"/>
  <c r="D749" i="1"/>
  <c r="F749" i="1" s="1"/>
  <c r="D557" i="1"/>
  <c r="E557" i="1"/>
  <c r="E1740" i="1" l="1"/>
  <c r="F1741" i="1"/>
  <c r="E556" i="1"/>
  <c r="F557" i="1"/>
  <c r="D748" i="1"/>
  <c r="F748" i="1" s="1"/>
  <c r="D556" i="1"/>
  <c r="D1740" i="1"/>
  <c r="D1729" i="1"/>
  <c r="E1729" i="1"/>
  <c r="F1740" i="1" l="1"/>
  <c r="E1728" i="1"/>
  <c r="F1729" i="1"/>
  <c r="E555" i="1"/>
  <c r="F556" i="1"/>
  <c r="D555" i="1"/>
  <c r="D1728" i="1"/>
  <c r="E234" i="1"/>
  <c r="F234" i="1" s="1"/>
  <c r="D102" i="1"/>
  <c r="F102" i="1" s="1"/>
  <c r="E101" i="1"/>
  <c r="F555" i="1" l="1"/>
  <c r="E1727" i="1"/>
  <c r="F1728" i="1"/>
  <c r="E100" i="1"/>
  <c r="D101" i="1"/>
  <c r="F101" i="1" s="1"/>
  <c r="E233" i="1"/>
  <c r="F233" i="1" s="1"/>
  <c r="D1727" i="1"/>
  <c r="E805" i="1"/>
  <c r="D805" i="1"/>
  <c r="F1727" i="1" l="1"/>
  <c r="E99" i="1"/>
  <c r="E804" i="1"/>
  <c r="F805" i="1"/>
  <c r="D804" i="1"/>
  <c r="E232" i="1"/>
  <c r="D100" i="1"/>
  <c r="F100" i="1" s="1"/>
  <c r="D437" i="1"/>
  <c r="F437" i="1" s="1"/>
  <c r="E435" i="1"/>
  <c r="E434" i="1" s="1"/>
  <c r="D435" i="1"/>
  <c r="D528" i="1"/>
  <c r="F528" i="1" s="1"/>
  <c r="E215" i="1" l="1"/>
  <c r="F215" i="1" s="1"/>
  <c r="F232" i="1"/>
  <c r="F435" i="1"/>
  <c r="E803" i="1"/>
  <c r="F804" i="1"/>
  <c r="D527" i="1"/>
  <c r="F527" i="1" s="1"/>
  <c r="D99" i="1"/>
  <c r="F99" i="1" s="1"/>
  <c r="D803" i="1"/>
  <c r="D434" i="1"/>
  <c r="D433" i="1" s="1"/>
  <c r="E283" i="1"/>
  <c r="D283" i="1"/>
  <c r="F803" i="1" l="1"/>
  <c r="E282" i="1"/>
  <c r="F283" i="1"/>
  <c r="F434" i="1"/>
  <c r="D526" i="1"/>
  <c r="F526" i="1" s="1"/>
  <c r="D282" i="1"/>
  <c r="E433" i="1"/>
  <c r="F433" i="1" s="1"/>
  <c r="D1367" i="1"/>
  <c r="F1367" i="1" s="1"/>
  <c r="D1359" i="1"/>
  <c r="E1359" i="1"/>
  <c r="E281" i="1" l="1"/>
  <c r="F282" i="1"/>
  <c r="E1358" i="1"/>
  <c r="F1359" i="1"/>
  <c r="D1358" i="1"/>
  <c r="D281" i="1"/>
  <c r="D1366" i="1"/>
  <c r="F1366" i="1" s="1"/>
  <c r="D525" i="1"/>
  <c r="F525" i="1" s="1"/>
  <c r="D195" i="1"/>
  <c r="D184" i="1"/>
  <c r="F184" i="1" s="1"/>
  <c r="E195" i="1"/>
  <c r="E194" i="1" l="1"/>
  <c r="F195" i="1"/>
  <c r="F281" i="1"/>
  <c r="E1357" i="1"/>
  <c r="F1358" i="1"/>
  <c r="D194" i="1"/>
  <c r="D1365" i="1"/>
  <c r="F1365" i="1" s="1"/>
  <c r="D1357" i="1"/>
  <c r="E183" i="1"/>
  <c r="D183" i="1"/>
  <c r="F1357" i="1" l="1"/>
  <c r="E182" i="1"/>
  <c r="F183" i="1"/>
  <c r="E190" i="1"/>
  <c r="F194" i="1"/>
  <c r="D182" i="1"/>
  <c r="D190" i="1"/>
  <c r="E579" i="1"/>
  <c r="D579" i="1"/>
  <c r="F190" i="1" l="1"/>
  <c r="E578" i="1"/>
  <c r="F579" i="1"/>
  <c r="E181" i="1"/>
  <c r="F182" i="1"/>
  <c r="D578" i="1"/>
  <c r="D181" i="1"/>
  <c r="D82" i="1"/>
  <c r="E82" i="1"/>
  <c r="F181" i="1" l="1"/>
  <c r="E81" i="1"/>
  <c r="F82" i="1"/>
  <c r="E577" i="1"/>
  <c r="F578" i="1"/>
  <c r="D81" i="1"/>
  <c r="D577" i="1"/>
  <c r="E786" i="1"/>
  <c r="D786" i="1"/>
  <c r="F577" i="1" l="1"/>
  <c r="E80" i="1"/>
  <c r="F81" i="1"/>
  <c r="E785" i="1"/>
  <c r="F786" i="1"/>
  <c r="D785" i="1"/>
  <c r="D80" i="1"/>
  <c r="D71" i="1" s="1"/>
  <c r="E71" i="1" l="1"/>
  <c r="F71" i="1" s="1"/>
  <c r="F80" i="1"/>
  <c r="E784" i="1"/>
  <c r="F785" i="1"/>
  <c r="D784" i="1"/>
  <c r="E855" i="1"/>
  <c r="F784" i="1" l="1"/>
  <c r="E1754" i="1"/>
  <c r="D1754" i="1"/>
  <c r="E1753" i="1" l="1"/>
  <c r="F1754" i="1"/>
  <c r="D1753" i="1"/>
  <c r="E1752" i="1" l="1"/>
  <c r="E1731" i="1" s="1"/>
  <c r="F1753" i="1"/>
  <c r="D1752" i="1"/>
  <c r="D1731" i="1" s="1"/>
  <c r="E616" i="1"/>
  <c r="E612" i="1"/>
  <c r="E608" i="1"/>
  <c r="E604" i="1"/>
  <c r="D616" i="1"/>
  <c r="D612" i="1"/>
  <c r="D608" i="1"/>
  <c r="D604" i="1"/>
  <c r="F1752" i="1" l="1"/>
  <c r="E603" i="1"/>
  <c r="F604" i="1"/>
  <c r="E611" i="1"/>
  <c r="F612" i="1"/>
  <c r="E615" i="1"/>
  <c r="F616" i="1"/>
  <c r="E607" i="1"/>
  <c r="F608" i="1"/>
  <c r="D603" i="1"/>
  <c r="D607" i="1"/>
  <c r="D611" i="1"/>
  <c r="D615" i="1"/>
  <c r="D1560" i="1"/>
  <c r="F1560" i="1" s="1"/>
  <c r="F1731" i="1" l="1"/>
  <c r="E606" i="1"/>
  <c r="F607" i="1"/>
  <c r="E610" i="1"/>
  <c r="F611" i="1"/>
  <c r="E614" i="1"/>
  <c r="F615" i="1"/>
  <c r="E602" i="1"/>
  <c r="F603" i="1"/>
  <c r="D610" i="1"/>
  <c r="D602" i="1"/>
  <c r="D1559" i="1"/>
  <c r="F1559" i="1" s="1"/>
  <c r="D614" i="1"/>
  <c r="D606" i="1"/>
  <c r="D1355" i="1"/>
  <c r="F1355" i="1" s="1"/>
  <c r="F602" i="1" l="1"/>
  <c r="F610" i="1"/>
  <c r="F614" i="1"/>
  <c r="F606" i="1"/>
  <c r="D1558" i="1"/>
  <c r="F1558" i="1" s="1"/>
  <c r="D1354" i="1"/>
  <c r="D491" i="1"/>
  <c r="F491" i="1" s="1"/>
  <c r="D479" i="1"/>
  <c r="F479" i="1" s="1"/>
  <c r="D468" i="1"/>
  <c r="F468" i="1" s="1"/>
  <c r="F1354" i="1" l="1"/>
  <c r="D1353" i="1"/>
  <c r="D478" i="1"/>
  <c r="F478" i="1" s="1"/>
  <c r="D490" i="1"/>
  <c r="F490" i="1" s="1"/>
  <c r="D1557" i="1"/>
  <c r="F1557" i="1" s="1"/>
  <c r="E1474" i="1"/>
  <c r="D1474" i="1"/>
  <c r="E1473" i="1" l="1"/>
  <c r="F1474" i="1"/>
  <c r="D489" i="1"/>
  <c r="F489" i="1" s="1"/>
  <c r="D1473" i="1"/>
  <c r="D477" i="1"/>
  <c r="F477" i="1" s="1"/>
  <c r="D854" i="1"/>
  <c r="F854" i="1" s="1"/>
  <c r="D855" i="1"/>
  <c r="F855" i="1" s="1"/>
  <c r="D827" i="1"/>
  <c r="F827" i="1" s="1"/>
  <c r="D776" i="1"/>
  <c r="F776" i="1" s="1"/>
  <c r="F1473" i="1" l="1"/>
  <c r="D775" i="1"/>
  <c r="F775" i="1" s="1"/>
  <c r="D826" i="1"/>
  <c r="F826" i="1" s="1"/>
  <c r="D825" i="1" l="1"/>
  <c r="F825" i="1" s="1"/>
  <c r="D774" i="1"/>
  <c r="F774" i="1" s="1"/>
  <c r="D1275" i="1"/>
  <c r="F1275" i="1" l="1"/>
  <c r="D773" i="1"/>
  <c r="F773" i="1" s="1"/>
  <c r="D1272" i="1"/>
  <c r="D1810" i="1"/>
  <c r="D1801" i="1"/>
  <c r="F1801" i="1" l="1"/>
  <c r="F1272" i="1"/>
  <c r="E1828" i="1"/>
  <c r="D1828" i="1"/>
  <c r="E1827" i="1" l="1"/>
  <c r="F1828" i="1"/>
  <c r="D1827" i="1"/>
  <c r="E1597" i="1"/>
  <c r="D1597" i="1"/>
  <c r="E1596" i="1" l="1"/>
  <c r="F1597" i="1"/>
  <c r="E1826" i="1"/>
  <c r="F1827" i="1"/>
  <c r="D1596" i="1"/>
  <c r="D1826" i="1"/>
  <c r="E817" i="1"/>
  <c r="D817" i="1"/>
  <c r="F1826" i="1" l="1"/>
  <c r="E1595" i="1"/>
  <c r="F1596" i="1"/>
  <c r="F817" i="1"/>
  <c r="D1595" i="1"/>
  <c r="D301" i="1"/>
  <c r="F301" i="1" s="1"/>
  <c r="F1595" i="1" l="1"/>
  <c r="E1534" i="1"/>
  <c r="D1534" i="1"/>
  <c r="E1530" i="1"/>
  <c r="D1530" i="1"/>
  <c r="E1524" i="1"/>
  <c r="D1524" i="1"/>
  <c r="E1519" i="1"/>
  <c r="D1519" i="1"/>
  <c r="E1335" i="1"/>
  <c r="D1335" i="1"/>
  <c r="E1533" i="1" l="1"/>
  <c r="F1534" i="1"/>
  <c r="E1529" i="1"/>
  <c r="F1530" i="1"/>
  <c r="E1523" i="1"/>
  <c r="F1524" i="1"/>
  <c r="E1518" i="1"/>
  <c r="F1519" i="1"/>
  <c r="E1334" i="1"/>
  <c r="F1335" i="1"/>
  <c r="D1523" i="1"/>
  <c r="D1533" i="1"/>
  <c r="D1334" i="1"/>
  <c r="D1518" i="1"/>
  <c r="D1529" i="1"/>
  <c r="E450" i="1"/>
  <c r="D450" i="1"/>
  <c r="E928" i="1"/>
  <c r="D928" i="1"/>
  <c r="F1529" i="1" l="1"/>
  <c r="F928" i="1"/>
  <c r="F450" i="1"/>
  <c r="F1533" i="1"/>
  <c r="E1528" i="1"/>
  <c r="E1522" i="1"/>
  <c r="F1523" i="1"/>
  <c r="E1517" i="1"/>
  <c r="F1518" i="1"/>
  <c r="E1333" i="1"/>
  <c r="F1334" i="1"/>
  <c r="D1528" i="1"/>
  <c r="D1517" i="1"/>
  <c r="D1333" i="1"/>
  <c r="D1522" i="1"/>
  <c r="D1516" i="1" l="1"/>
  <c r="D1515" i="1" s="1"/>
  <c r="F1528" i="1"/>
  <c r="F1517" i="1"/>
  <c r="F1333" i="1"/>
  <c r="F1522" i="1"/>
  <c r="E1516" i="1"/>
  <c r="E1515" i="1" s="1"/>
  <c r="F1516" i="1" l="1"/>
  <c r="F1515" i="1"/>
  <c r="E1794" i="1" l="1"/>
  <c r="D1794" i="1"/>
  <c r="E1790" i="1"/>
  <c r="D1790" i="1"/>
  <c r="E1789" i="1" l="1"/>
  <c r="F1790" i="1"/>
  <c r="E1793" i="1"/>
  <c r="F1794" i="1"/>
  <c r="D1789" i="1"/>
  <c r="D1793" i="1"/>
  <c r="E1792" i="1" l="1"/>
  <c r="F1793" i="1"/>
  <c r="E1788" i="1"/>
  <c r="F1789" i="1"/>
  <c r="D1792" i="1"/>
  <c r="D1788" i="1"/>
  <c r="E1785" i="1"/>
  <c r="D1785" i="1"/>
  <c r="E1781" i="1"/>
  <c r="D1781" i="1"/>
  <c r="E1777" i="1"/>
  <c r="D1777" i="1"/>
  <c r="E1773" i="1"/>
  <c r="D1773" i="1"/>
  <c r="E1769" i="1"/>
  <c r="D1769" i="1"/>
  <c r="E1764" i="1"/>
  <c r="D1764" i="1"/>
  <c r="E1721" i="1"/>
  <c r="D1721" i="1"/>
  <c r="E1716" i="1"/>
  <c r="D1716" i="1"/>
  <c r="E1698" i="1"/>
  <c r="D1698" i="1"/>
  <c r="E1694" i="1"/>
  <c r="D1694" i="1"/>
  <c r="E1690" i="1"/>
  <c r="D1690" i="1"/>
  <c r="E1686" i="1"/>
  <c r="D1686" i="1"/>
  <c r="E1682" i="1"/>
  <c r="D1682" i="1"/>
  <c r="E1675" i="1"/>
  <c r="F1675" i="1" s="1"/>
  <c r="D1674" i="1"/>
  <c r="E1671" i="1"/>
  <c r="D1671" i="1"/>
  <c r="D1665" i="1"/>
  <c r="F1665" i="1" s="1"/>
  <c r="F1662" i="1"/>
  <c r="E1658" i="1"/>
  <c r="D1658" i="1"/>
  <c r="E1653" i="1"/>
  <c r="D1653" i="1"/>
  <c r="E1622" i="1"/>
  <c r="D1622" i="1"/>
  <c r="E1619" i="1"/>
  <c r="D1619" i="1"/>
  <c r="D1615" i="1"/>
  <c r="E1615" i="1"/>
  <c r="E1610" i="1"/>
  <c r="D1610" i="1"/>
  <c r="E1587" i="1"/>
  <c r="D1587" i="1"/>
  <c r="E1583" i="1"/>
  <c r="D1583" i="1"/>
  <c r="F1764" i="1" l="1"/>
  <c r="E1614" i="1"/>
  <c r="F1615" i="1"/>
  <c r="E1685" i="1"/>
  <c r="F1686" i="1"/>
  <c r="E1772" i="1"/>
  <c r="F1773" i="1"/>
  <c r="E1586" i="1"/>
  <c r="F1587" i="1"/>
  <c r="E1609" i="1"/>
  <c r="F1610" i="1"/>
  <c r="E1618" i="1"/>
  <c r="F1619" i="1"/>
  <c r="E1652" i="1"/>
  <c r="F1653" i="1"/>
  <c r="E1693" i="1"/>
  <c r="F1694" i="1"/>
  <c r="E1780" i="1"/>
  <c r="F1781" i="1"/>
  <c r="E1582" i="1"/>
  <c r="F1583" i="1"/>
  <c r="E1621" i="1"/>
  <c r="F1622" i="1"/>
  <c r="E1657" i="1"/>
  <c r="F1658" i="1"/>
  <c r="E1670" i="1"/>
  <c r="F1671" i="1"/>
  <c r="F1788" i="1"/>
  <c r="E1787" i="1"/>
  <c r="E1681" i="1"/>
  <c r="F1682" i="1"/>
  <c r="E1689" i="1"/>
  <c r="F1690" i="1"/>
  <c r="E1697" i="1"/>
  <c r="F1698" i="1"/>
  <c r="E1712" i="1"/>
  <c r="F1716" i="1"/>
  <c r="E1720" i="1"/>
  <c r="F1721" i="1"/>
  <c r="E1768" i="1"/>
  <c r="F1769" i="1"/>
  <c r="E1776" i="1"/>
  <c r="F1777" i="1"/>
  <c r="E1784" i="1"/>
  <c r="F1785" i="1"/>
  <c r="F1792" i="1"/>
  <c r="D1618" i="1"/>
  <c r="D1614" i="1"/>
  <c r="D1681" i="1"/>
  <c r="D1689" i="1"/>
  <c r="D1697" i="1"/>
  <c r="D1712" i="1"/>
  <c r="D1720" i="1"/>
  <c r="D1768" i="1"/>
  <c r="D1776" i="1"/>
  <c r="D1784" i="1"/>
  <c r="D1609" i="1"/>
  <c r="D1661" i="1"/>
  <c r="F1661" i="1" s="1"/>
  <c r="D1787" i="1"/>
  <c r="D1673" i="1"/>
  <c r="D1685" i="1"/>
  <c r="D1693" i="1"/>
  <c r="D1772" i="1"/>
  <c r="D1780" i="1"/>
  <c r="D1586" i="1"/>
  <c r="D1652" i="1"/>
  <c r="D1582" i="1"/>
  <c r="D1621" i="1"/>
  <c r="D1657" i="1"/>
  <c r="D1670" i="1"/>
  <c r="E1674" i="1"/>
  <c r="E1763" i="1"/>
  <c r="E1762" i="1" s="1"/>
  <c r="D1763" i="1"/>
  <c r="D1762" i="1" s="1"/>
  <c r="E1651" i="1" l="1"/>
  <c r="E1617" i="1"/>
  <c r="F1712" i="1"/>
  <c r="F1670" i="1"/>
  <c r="E1692" i="1"/>
  <c r="F1693" i="1"/>
  <c r="E1664" i="1"/>
  <c r="E1673" i="1"/>
  <c r="F1673" i="1" s="1"/>
  <c r="F1674" i="1"/>
  <c r="E1783" i="1"/>
  <c r="F1784" i="1"/>
  <c r="E1767" i="1"/>
  <c r="F1768" i="1"/>
  <c r="E1688" i="1"/>
  <c r="F1689" i="1"/>
  <c r="E1581" i="1"/>
  <c r="F1582" i="1"/>
  <c r="E1608" i="1"/>
  <c r="F1609" i="1"/>
  <c r="F1787" i="1"/>
  <c r="E1684" i="1"/>
  <c r="F1685" i="1"/>
  <c r="F1763" i="1"/>
  <c r="E1775" i="1"/>
  <c r="F1776" i="1"/>
  <c r="E1719" i="1"/>
  <c r="E1711" i="1" s="1"/>
  <c r="F1720" i="1"/>
  <c r="E1696" i="1"/>
  <c r="F1697" i="1"/>
  <c r="E1680" i="1"/>
  <c r="F1681" i="1"/>
  <c r="F1657" i="1"/>
  <c r="F1621" i="1"/>
  <c r="E1779" i="1"/>
  <c r="F1780" i="1"/>
  <c r="F1652" i="1"/>
  <c r="F1618" i="1"/>
  <c r="E1585" i="1"/>
  <c r="F1586" i="1"/>
  <c r="E1771" i="1"/>
  <c r="F1772" i="1"/>
  <c r="E1613" i="1"/>
  <c r="F1614" i="1"/>
  <c r="D1617" i="1"/>
  <c r="D1651" i="1"/>
  <c r="D1664" i="1"/>
  <c r="D1684" i="1"/>
  <c r="D1581" i="1"/>
  <c r="D1585" i="1"/>
  <c r="D1779" i="1"/>
  <c r="D1783" i="1"/>
  <c r="D1767" i="1"/>
  <c r="D1688" i="1"/>
  <c r="D1613" i="1"/>
  <c r="D1692" i="1"/>
  <c r="D1771" i="1"/>
  <c r="D1608" i="1"/>
  <c r="D1775" i="1"/>
  <c r="D1719" i="1"/>
  <c r="D1711" i="1" s="1"/>
  <c r="D1696" i="1"/>
  <c r="D1680" i="1"/>
  <c r="E1327" i="1"/>
  <c r="D1327" i="1"/>
  <c r="E1315" i="1"/>
  <c r="D1315" i="1"/>
  <c r="E1612" i="1" l="1"/>
  <c r="D1580" i="1"/>
  <c r="F1617" i="1"/>
  <c r="E1580" i="1"/>
  <c r="F1651" i="1"/>
  <c r="D1612" i="1"/>
  <c r="F1585" i="1"/>
  <c r="F1779" i="1"/>
  <c r="F1696" i="1"/>
  <c r="E1607" i="1"/>
  <c r="F1608" i="1"/>
  <c r="F1767" i="1"/>
  <c r="E1766" i="1"/>
  <c r="F1664" i="1"/>
  <c r="F1692" i="1"/>
  <c r="E1761" i="1"/>
  <c r="F1762" i="1"/>
  <c r="F1613" i="1"/>
  <c r="F1771" i="1"/>
  <c r="F1680" i="1"/>
  <c r="E1679" i="1"/>
  <c r="F1719" i="1"/>
  <c r="F1775" i="1"/>
  <c r="F1684" i="1"/>
  <c r="F1581" i="1"/>
  <c r="F1688" i="1"/>
  <c r="F1783" i="1"/>
  <c r="E1326" i="1"/>
  <c r="F1327" i="1"/>
  <c r="E1314" i="1"/>
  <c r="F1315" i="1"/>
  <c r="D1314" i="1"/>
  <c r="D1761" i="1"/>
  <c r="D1679" i="1"/>
  <c r="D1607" i="1"/>
  <c r="D1326" i="1"/>
  <c r="D1766" i="1"/>
  <c r="E1379" i="1"/>
  <c r="D1379" i="1"/>
  <c r="E1376" i="1"/>
  <c r="D1376" i="1"/>
  <c r="E1372" i="1"/>
  <c r="D1372" i="1"/>
  <c r="E1351" i="1"/>
  <c r="D1351" i="1"/>
  <c r="E1347" i="1"/>
  <c r="D1347" i="1"/>
  <c r="E1343" i="1"/>
  <c r="D1343" i="1"/>
  <c r="E1339" i="1"/>
  <c r="D1339" i="1"/>
  <c r="E1330" i="1"/>
  <c r="D1331" i="1"/>
  <c r="F1331" i="1" s="1"/>
  <c r="E1323" i="1"/>
  <c r="D1323" i="1"/>
  <c r="E1319" i="1"/>
  <c r="D1319" i="1"/>
  <c r="E1311" i="1"/>
  <c r="F1311" i="1" s="1"/>
  <c r="D1310" i="1"/>
  <c r="E1306" i="1"/>
  <c r="D1306" i="1"/>
  <c r="E1302" i="1"/>
  <c r="D1302" i="1"/>
  <c r="F1612" i="1" l="1"/>
  <c r="E1760" i="1"/>
  <c r="E1579" i="1"/>
  <c r="D1760" i="1"/>
  <c r="F1580" i="1"/>
  <c r="F1679" i="1"/>
  <c r="F1761" i="1"/>
  <c r="F1766" i="1"/>
  <c r="F1607" i="1"/>
  <c r="F1711" i="1"/>
  <c r="E1378" i="1"/>
  <c r="F1379" i="1"/>
  <c r="E1375" i="1"/>
  <c r="F1376" i="1"/>
  <c r="E1371" i="1"/>
  <c r="F1372" i="1"/>
  <c r="E1350" i="1"/>
  <c r="F1351" i="1"/>
  <c r="E1346" i="1"/>
  <c r="F1347" i="1"/>
  <c r="E1342" i="1"/>
  <c r="F1343" i="1"/>
  <c r="E1338" i="1"/>
  <c r="F1339" i="1"/>
  <c r="E1329" i="1"/>
  <c r="E1325" i="1"/>
  <c r="F1326" i="1"/>
  <c r="E1322" i="1"/>
  <c r="F1323" i="1"/>
  <c r="E1318" i="1"/>
  <c r="F1319" i="1"/>
  <c r="E1313" i="1"/>
  <c r="F1314" i="1"/>
  <c r="E1305" i="1"/>
  <c r="F1306" i="1"/>
  <c r="E1301" i="1"/>
  <c r="F1302" i="1"/>
  <c r="D1309" i="1"/>
  <c r="D1330" i="1"/>
  <c r="F1330" i="1" s="1"/>
  <c r="D1346" i="1"/>
  <c r="D1301" i="1"/>
  <c r="D1375" i="1"/>
  <c r="E1310" i="1"/>
  <c r="D1305" i="1"/>
  <c r="D1318" i="1"/>
  <c r="D1322" i="1"/>
  <c r="D1338" i="1"/>
  <c r="D1342" i="1"/>
  <c r="D1350" i="1"/>
  <c r="D1371" i="1"/>
  <c r="D1378" i="1"/>
  <c r="D1325" i="1"/>
  <c r="D1579" i="1"/>
  <c r="D1313" i="1"/>
  <c r="F1579" i="1" l="1"/>
  <c r="E1578" i="1"/>
  <c r="H1578" i="1" s="1"/>
  <c r="E1374" i="1"/>
  <c r="F1375" i="1"/>
  <c r="F1301" i="1"/>
  <c r="E1300" i="1"/>
  <c r="F1313" i="1"/>
  <c r="F1325" i="1"/>
  <c r="F1378" i="1"/>
  <c r="F1760" i="1"/>
  <c r="E1370" i="1"/>
  <c r="F1371" i="1"/>
  <c r="E1349" i="1"/>
  <c r="F1350" i="1"/>
  <c r="E1345" i="1"/>
  <c r="F1346" i="1"/>
  <c r="E1341" i="1"/>
  <c r="F1342" i="1"/>
  <c r="E1337" i="1"/>
  <c r="F1338" i="1"/>
  <c r="E1321" i="1"/>
  <c r="F1322" i="1"/>
  <c r="E1317" i="1"/>
  <c r="F1318" i="1"/>
  <c r="E1309" i="1"/>
  <c r="F1310" i="1"/>
  <c r="E1304" i="1"/>
  <c r="F1305" i="1"/>
  <c r="D1374" i="1"/>
  <c r="D1300" i="1"/>
  <c r="D1578" i="1"/>
  <c r="D1349" i="1"/>
  <c r="D1337" i="1"/>
  <c r="D1317" i="1"/>
  <c r="D1345" i="1"/>
  <c r="D1370" i="1"/>
  <c r="D1341" i="1"/>
  <c r="D1321" i="1"/>
  <c r="D1304" i="1"/>
  <c r="D1329" i="1"/>
  <c r="F1329" i="1" s="1"/>
  <c r="F1578" i="1" l="1"/>
  <c r="G1578" i="1"/>
  <c r="E1308" i="1"/>
  <c r="F1374" i="1"/>
  <c r="D1308" i="1"/>
  <c r="D1295" i="1"/>
  <c r="E1295" i="1"/>
  <c r="F1341" i="1"/>
  <c r="F1337" i="1"/>
  <c r="F1349" i="1"/>
  <c r="F1370" i="1"/>
  <c r="F1300" i="1"/>
  <c r="F1317" i="1"/>
  <c r="F1321" i="1"/>
  <c r="F1345" i="1"/>
  <c r="E1369" i="1"/>
  <c r="F1353" i="1"/>
  <c r="F1309" i="1"/>
  <c r="F1304" i="1"/>
  <c r="D1369" i="1"/>
  <c r="E1555" i="1"/>
  <c r="D1555" i="1"/>
  <c r="F1369" i="1" l="1"/>
  <c r="F1308" i="1"/>
  <c r="E1554" i="1"/>
  <c r="F1555" i="1"/>
  <c r="F1295" i="1"/>
  <c r="E1294" i="1"/>
  <c r="H1294" i="1" s="1"/>
  <c r="D1294" i="1"/>
  <c r="G1294" i="1" s="1"/>
  <c r="D1554" i="1"/>
  <c r="E1553" i="1" l="1"/>
  <c r="E1552" i="1" s="1"/>
  <c r="F1554" i="1"/>
  <c r="F1294" i="1"/>
  <c r="D1553" i="1"/>
  <c r="D1552" i="1" s="1"/>
  <c r="E1510" i="1"/>
  <c r="D1510" i="1"/>
  <c r="E1506" i="1"/>
  <c r="D1506" i="1"/>
  <c r="E1501" i="1"/>
  <c r="D1501" i="1"/>
  <c r="E1497" i="1"/>
  <c r="D1497" i="1"/>
  <c r="E1493" i="1"/>
  <c r="D1493" i="1"/>
  <c r="F1488" i="1"/>
  <c r="D1487" i="1"/>
  <c r="E1514" i="1" l="1"/>
  <c r="E1509" i="1"/>
  <c r="F1510" i="1"/>
  <c r="E1505" i="1"/>
  <c r="F1506" i="1"/>
  <c r="E1500" i="1"/>
  <c r="F1501" i="1"/>
  <c r="E1496" i="1"/>
  <c r="F1497" i="1"/>
  <c r="E1492" i="1"/>
  <c r="F1493" i="1"/>
  <c r="F1553" i="1"/>
  <c r="D1486" i="1"/>
  <c r="D1496" i="1"/>
  <c r="D1505" i="1"/>
  <c r="D1492" i="1"/>
  <c r="D1500" i="1"/>
  <c r="D1509" i="1"/>
  <c r="E1487" i="1"/>
  <c r="E1486" i="1" s="1"/>
  <c r="E1078" i="1"/>
  <c r="D1078" i="1"/>
  <c r="E1072" i="1"/>
  <c r="D1072" i="1"/>
  <c r="E1068" i="1"/>
  <c r="D1068" i="1"/>
  <c r="E1066" i="1"/>
  <c r="D1066" i="1"/>
  <c r="E1063" i="1"/>
  <c r="D1063" i="1"/>
  <c r="E1056" i="1"/>
  <c r="D1056" i="1"/>
  <c r="E1050" i="1"/>
  <c r="D1050" i="1"/>
  <c r="E1041" i="1"/>
  <c r="D1041" i="1"/>
  <c r="E1036" i="1"/>
  <c r="D1036" i="1"/>
  <c r="E1025" i="1"/>
  <c r="D1025" i="1"/>
  <c r="E1022" i="1"/>
  <c r="D1022" i="1"/>
  <c r="E1017" i="1"/>
  <c r="D1017" i="1"/>
  <c r="E1014" i="1"/>
  <c r="D1014" i="1"/>
  <c r="D1008" i="1"/>
  <c r="D1006" i="1"/>
  <c r="E1003" i="1"/>
  <c r="D1003" i="1"/>
  <c r="E998" i="1"/>
  <c r="D998" i="1"/>
  <c r="E995" i="1"/>
  <c r="D995" i="1"/>
  <c r="E990" i="1"/>
  <c r="D990" i="1"/>
  <c r="E989" i="1"/>
  <c r="D989" i="1"/>
  <c r="E983" i="1"/>
  <c r="D983" i="1"/>
  <c r="F1505" i="1" l="1"/>
  <c r="E988" i="1"/>
  <c r="E987" i="1" s="1"/>
  <c r="E986" i="1" s="1"/>
  <c r="F989" i="1"/>
  <c r="F990" i="1"/>
  <c r="F1068" i="1"/>
  <c r="F1500" i="1"/>
  <c r="F1509" i="1"/>
  <c r="F1066" i="1"/>
  <c r="E1071" i="1"/>
  <c r="F1072" i="1"/>
  <c r="F1486" i="1"/>
  <c r="E1499" i="1"/>
  <c r="E1495" i="1"/>
  <c r="F1496" i="1"/>
  <c r="E1491" i="1"/>
  <c r="F1492" i="1"/>
  <c r="F1487" i="1"/>
  <c r="E1077" i="1"/>
  <c r="F1078" i="1"/>
  <c r="E1062" i="1"/>
  <c r="F1063" i="1"/>
  <c r="E1055" i="1"/>
  <c r="F1056" i="1"/>
  <c r="E1049" i="1"/>
  <c r="F1050" i="1"/>
  <c r="E1044" i="1"/>
  <c r="F1045" i="1"/>
  <c r="E1040" i="1"/>
  <c r="F1041" i="1"/>
  <c r="E1035" i="1"/>
  <c r="F1036" i="1"/>
  <c r="E1024" i="1"/>
  <c r="F1025" i="1"/>
  <c r="E1021" i="1"/>
  <c r="F1022" i="1"/>
  <c r="E1016" i="1"/>
  <c r="F1017" i="1"/>
  <c r="E1013" i="1"/>
  <c r="F1014" i="1"/>
  <c r="E1002" i="1"/>
  <c r="F1003" i="1"/>
  <c r="E997" i="1"/>
  <c r="F998" i="1"/>
  <c r="E994" i="1"/>
  <c r="F995" i="1"/>
  <c r="E982" i="1"/>
  <c r="F983" i="1"/>
  <c r="E1551" i="1"/>
  <c r="E1513" i="1" s="1"/>
  <c r="H1513" i="1" s="1"/>
  <c r="F1552" i="1"/>
  <c r="F1545" i="1"/>
  <c r="D1499" i="1"/>
  <c r="D1514" i="1"/>
  <c r="F1514" i="1" s="1"/>
  <c r="D982" i="1"/>
  <c r="D988" i="1"/>
  <c r="F988" i="1" s="1"/>
  <c r="D994" i="1"/>
  <c r="D1002" i="1"/>
  <c r="D1013" i="1"/>
  <c r="D1021" i="1"/>
  <c r="D1040" i="1"/>
  <c r="D1049" i="1"/>
  <c r="D1062" i="1"/>
  <c r="D1495" i="1"/>
  <c r="D1551" i="1"/>
  <c r="E1006" i="1"/>
  <c r="F1006" i="1" s="1"/>
  <c r="E1008" i="1"/>
  <c r="F1008" i="1" s="1"/>
  <c r="D997" i="1"/>
  <c r="D1016" i="1"/>
  <c r="D1024" i="1"/>
  <c r="D1035" i="1"/>
  <c r="D1044" i="1"/>
  <c r="D1055" i="1"/>
  <c r="D1071" i="1"/>
  <c r="D1077" i="1"/>
  <c r="D1491" i="1"/>
  <c r="E1065" i="1"/>
  <c r="D1005" i="1"/>
  <c r="D1065" i="1"/>
  <c r="D993" i="1" l="1"/>
  <c r="D992" i="1" s="1"/>
  <c r="F994" i="1"/>
  <c r="F1495" i="1"/>
  <c r="F1002" i="1"/>
  <c r="F1040" i="1"/>
  <c r="F1062" i="1"/>
  <c r="F1499" i="1"/>
  <c r="E1070" i="1"/>
  <c r="F1071" i="1"/>
  <c r="F1491" i="1"/>
  <c r="F997" i="1"/>
  <c r="F1016" i="1"/>
  <c r="F1024" i="1"/>
  <c r="F1035" i="1"/>
  <c r="E1485" i="1"/>
  <c r="E1484" i="1" s="1"/>
  <c r="H1484" i="1" s="1"/>
  <c r="E1076" i="1"/>
  <c r="F1077" i="1"/>
  <c r="E1061" i="1"/>
  <c r="F1065" i="1"/>
  <c r="E1054" i="1"/>
  <c r="F1055" i="1"/>
  <c r="E1048" i="1"/>
  <c r="F1049" i="1"/>
  <c r="F1044" i="1"/>
  <c r="E1034" i="1"/>
  <c r="E1033" i="1" s="1"/>
  <c r="E1020" i="1"/>
  <c r="F1021" i="1"/>
  <c r="E1012" i="1"/>
  <c r="F1013" i="1"/>
  <c r="E993" i="1"/>
  <c r="E981" i="1"/>
  <c r="F982" i="1"/>
  <c r="F1551" i="1"/>
  <c r="E1005" i="1"/>
  <c r="D1034" i="1"/>
  <c r="D1033" i="1" s="1"/>
  <c r="D987" i="1"/>
  <c r="D1001" i="1"/>
  <c r="D1070" i="1"/>
  <c r="D1485" i="1"/>
  <c r="D1484" i="1" s="1"/>
  <c r="G1484" i="1" s="1"/>
  <c r="D1048" i="1"/>
  <c r="D1012" i="1"/>
  <c r="D981" i="1"/>
  <c r="D1076" i="1"/>
  <c r="D1020" i="1"/>
  <c r="D1513" i="1"/>
  <c r="D1061" i="1"/>
  <c r="D1060" i="1" s="1"/>
  <c r="D1054" i="1"/>
  <c r="D647" i="1"/>
  <c r="F647" i="1" s="1"/>
  <c r="E645" i="1"/>
  <c r="D645" i="1"/>
  <c r="E641" i="1"/>
  <c r="D641" i="1"/>
  <c r="E637" i="1"/>
  <c r="D637" i="1"/>
  <c r="E635" i="1"/>
  <c r="D635" i="1"/>
  <c r="E632" i="1"/>
  <c r="D632" i="1"/>
  <c r="E628" i="1"/>
  <c r="D628" i="1"/>
  <c r="E626" i="1"/>
  <c r="D626" i="1"/>
  <c r="E583" i="1"/>
  <c r="D583" i="1"/>
  <c r="E571" i="1"/>
  <c r="D571" i="1"/>
  <c r="D563" i="1"/>
  <c r="E563" i="1"/>
  <c r="E549" i="1"/>
  <c r="D549" i="1"/>
  <c r="E545" i="1"/>
  <c r="D545" i="1"/>
  <c r="E535" i="1"/>
  <c r="D535" i="1"/>
  <c r="F1513" i="1" l="1"/>
  <c r="G1513" i="1"/>
  <c r="E1060" i="1"/>
  <c r="F987" i="1"/>
  <c r="D986" i="1"/>
  <c r="D985" i="1" s="1"/>
  <c r="F1070" i="1"/>
  <c r="F626" i="1"/>
  <c r="F637" i="1"/>
  <c r="F645" i="1"/>
  <c r="F628" i="1"/>
  <c r="F635" i="1"/>
  <c r="F1485" i="1"/>
  <c r="E1075" i="1"/>
  <c r="F1076" i="1"/>
  <c r="E1059" i="1"/>
  <c r="F1061" i="1"/>
  <c r="E1053" i="1"/>
  <c r="F1054" i="1"/>
  <c r="E1047" i="1"/>
  <c r="F1048" i="1"/>
  <c r="F1033" i="1"/>
  <c r="F1034" i="1"/>
  <c r="F1029" i="1"/>
  <c r="F1020" i="1"/>
  <c r="E1019" i="1"/>
  <c r="F1012" i="1"/>
  <c r="E1011" i="1"/>
  <c r="E1001" i="1"/>
  <c r="E1000" i="1" s="1"/>
  <c r="F1005" i="1"/>
  <c r="E992" i="1"/>
  <c r="F992" i="1" s="1"/>
  <c r="F993" i="1"/>
  <c r="E985" i="1"/>
  <c r="E980" i="1"/>
  <c r="F981" i="1"/>
  <c r="E544" i="1"/>
  <c r="F545" i="1"/>
  <c r="E570" i="1"/>
  <c r="F571" i="1"/>
  <c r="E548" i="1"/>
  <c r="F549" i="1"/>
  <c r="E582" i="1"/>
  <c r="F583" i="1"/>
  <c r="E631" i="1"/>
  <c r="F632" i="1"/>
  <c r="E562" i="1"/>
  <c r="F563" i="1"/>
  <c r="E534" i="1"/>
  <c r="F535" i="1"/>
  <c r="E640" i="1"/>
  <c r="F641" i="1"/>
  <c r="D582" i="1"/>
  <c r="D640" i="1"/>
  <c r="D1019" i="1"/>
  <c r="D1075" i="1"/>
  <c r="D980" i="1"/>
  <c r="D534" i="1"/>
  <c r="D548" i="1"/>
  <c r="D562" i="1"/>
  <c r="D544" i="1"/>
  <c r="D570" i="1"/>
  <c r="D631" i="1"/>
  <c r="D1053" i="1"/>
  <c r="D1011" i="1"/>
  <c r="D1047" i="1"/>
  <c r="D1000" i="1"/>
  <c r="D634" i="1"/>
  <c r="E644" i="1"/>
  <c r="D644" i="1"/>
  <c r="E634" i="1"/>
  <c r="D625" i="1"/>
  <c r="E625" i="1"/>
  <c r="E979" i="1" l="1"/>
  <c r="D979" i="1"/>
  <c r="F1001" i="1"/>
  <c r="F1000" i="1"/>
  <c r="E630" i="1"/>
  <c r="F634" i="1"/>
  <c r="F1047" i="1"/>
  <c r="E624" i="1"/>
  <c r="F625" i="1"/>
  <c r="E643" i="1"/>
  <c r="F644" i="1"/>
  <c r="F631" i="1"/>
  <c r="F980" i="1"/>
  <c r="F1484" i="1"/>
  <c r="E1074" i="1"/>
  <c r="F1075" i="1"/>
  <c r="F1060" i="1"/>
  <c r="E1052" i="1"/>
  <c r="F1053" i="1"/>
  <c r="F1019" i="1"/>
  <c r="F1011" i="1"/>
  <c r="E1010" i="1"/>
  <c r="F985" i="1"/>
  <c r="F986" i="1"/>
  <c r="E533" i="1"/>
  <c r="F534" i="1"/>
  <c r="E581" i="1"/>
  <c r="F582" i="1"/>
  <c r="E569" i="1"/>
  <c r="F570" i="1"/>
  <c r="E639" i="1"/>
  <c r="F640" i="1"/>
  <c r="E561" i="1"/>
  <c r="F562" i="1"/>
  <c r="E547" i="1"/>
  <c r="F548" i="1"/>
  <c r="E543" i="1"/>
  <c r="F544" i="1"/>
  <c r="D1010" i="1"/>
  <c r="D569" i="1"/>
  <c r="D543" i="1"/>
  <c r="D547" i="1"/>
  <c r="D1074" i="1"/>
  <c r="D1059" i="1"/>
  <c r="F1059" i="1" s="1"/>
  <c r="D1052" i="1"/>
  <c r="D643" i="1"/>
  <c r="D624" i="1"/>
  <c r="D630" i="1"/>
  <c r="D561" i="1"/>
  <c r="D533" i="1"/>
  <c r="D639" i="1"/>
  <c r="D581" i="1"/>
  <c r="D542" i="1" l="1"/>
  <c r="E542" i="1"/>
  <c r="F643" i="1"/>
  <c r="F543" i="1"/>
  <c r="F639" i="1"/>
  <c r="F581" i="1"/>
  <c r="F630" i="1"/>
  <c r="F624" i="1"/>
  <c r="F547" i="1"/>
  <c r="F569" i="1"/>
  <c r="F1052" i="1"/>
  <c r="F1074" i="1"/>
  <c r="F1010" i="1"/>
  <c r="E978" i="1"/>
  <c r="H978" i="1" s="1"/>
  <c r="F979" i="1"/>
  <c r="E623" i="1"/>
  <c r="F561" i="1"/>
  <c r="E560" i="1"/>
  <c r="E532" i="1"/>
  <c r="F533" i="1"/>
  <c r="D560" i="1"/>
  <c r="D623" i="1"/>
  <c r="D532" i="1"/>
  <c r="D978" i="1"/>
  <c r="G978" i="1" s="1"/>
  <c r="F978" i="1" l="1"/>
  <c r="E622" i="1"/>
  <c r="F623" i="1"/>
  <c r="E531" i="1"/>
  <c r="H531" i="1" s="1"/>
  <c r="F532" i="1"/>
  <c r="E541" i="1"/>
  <c r="H541" i="1" s="1"/>
  <c r="F542" i="1"/>
  <c r="E559" i="1"/>
  <c r="F560" i="1"/>
  <c r="D531" i="1"/>
  <c r="D541" i="1"/>
  <c r="D622" i="1"/>
  <c r="D559" i="1"/>
  <c r="E1209" i="1"/>
  <c r="D1209" i="1"/>
  <c r="E1212" i="1"/>
  <c r="D1212" i="1"/>
  <c r="E1208" i="1" l="1"/>
  <c r="F1209" i="1"/>
  <c r="F541" i="1"/>
  <c r="E1211" i="1"/>
  <c r="F1212" i="1"/>
  <c r="F531" i="1"/>
  <c r="F559" i="1"/>
  <c r="E530" i="1"/>
  <c r="H530" i="1" s="1"/>
  <c r="F622" i="1"/>
  <c r="D1208" i="1"/>
  <c r="D1211" i="1"/>
  <c r="D530" i="1"/>
  <c r="G530" i="1" s="1"/>
  <c r="E1207" i="1" l="1"/>
  <c r="F1211" i="1"/>
  <c r="F1208" i="1"/>
  <c r="F530" i="1"/>
  <c r="D1207" i="1"/>
  <c r="F1207" i="1" l="1"/>
  <c r="E373" i="1"/>
  <c r="D373" i="1"/>
  <c r="E364" i="1"/>
  <c r="E361" i="1"/>
  <c r="D361" i="1"/>
  <c r="E356" i="1"/>
  <c r="D356" i="1"/>
  <c r="E351" i="1"/>
  <c r="D351" i="1"/>
  <c r="E346" i="1"/>
  <c r="D346" i="1"/>
  <c r="E330" i="1"/>
  <c r="D330" i="1"/>
  <c r="E326" i="1"/>
  <c r="D326" i="1"/>
  <c r="E323" i="1"/>
  <c r="D323" i="1"/>
  <c r="E317" i="1"/>
  <c r="D317" i="1"/>
  <c r="E313" i="1"/>
  <c r="D313" i="1"/>
  <c r="E308" i="1"/>
  <c r="D308" i="1"/>
  <c r="E300" i="1"/>
  <c r="D300" i="1"/>
  <c r="E292" i="1"/>
  <c r="D292" i="1"/>
  <c r="E288" i="1"/>
  <c r="D288" i="1"/>
  <c r="E278" i="1"/>
  <c r="D278" i="1"/>
  <c r="E274" i="1"/>
  <c r="D274" i="1"/>
  <c r="E269" i="1"/>
  <c r="D269" i="1"/>
  <c r="E266" i="1"/>
  <c r="D266" i="1"/>
  <c r="E208" i="1"/>
  <c r="D208" i="1"/>
  <c r="E204" i="1"/>
  <c r="D204" i="1"/>
  <c r="E201" i="1"/>
  <c r="D201" i="1"/>
  <c r="E188" i="1"/>
  <c r="D188" i="1"/>
  <c r="E178" i="1"/>
  <c r="D178" i="1"/>
  <c r="E173" i="1"/>
  <c r="D173" i="1"/>
  <c r="E164" i="1"/>
  <c r="D164" i="1"/>
  <c r="E160" i="1"/>
  <c r="D160" i="1"/>
  <c r="E156" i="1"/>
  <c r="D156" i="1"/>
  <c r="E155" i="1"/>
  <c r="D155" i="1"/>
  <c r="D154" i="1" s="1"/>
  <c r="E134" i="1"/>
  <c r="D134" i="1"/>
  <c r="E132" i="1"/>
  <c r="D132" i="1"/>
  <c r="D122" i="1"/>
  <c r="E119" i="1"/>
  <c r="D119" i="1"/>
  <c r="E116" i="1"/>
  <c r="D117" i="1"/>
  <c r="F117" i="1" s="1"/>
  <c r="E115" i="1"/>
  <c r="D115" i="1"/>
  <c r="E110" i="1"/>
  <c r="D110" i="1"/>
  <c r="E106" i="1"/>
  <c r="D106" i="1"/>
  <c r="E97" i="1"/>
  <c r="D97" i="1"/>
  <c r="E94" i="1"/>
  <c r="D94" i="1"/>
  <c r="E89" i="1"/>
  <c r="D89" i="1"/>
  <c r="D70" i="1"/>
  <c r="F70" i="1" s="1"/>
  <c r="E69" i="1"/>
  <c r="E66" i="1"/>
  <c r="D66" i="1"/>
  <c r="E61" i="1"/>
  <c r="D61" i="1"/>
  <c r="E51" i="1"/>
  <c r="D51" i="1"/>
  <c r="E46" i="1"/>
  <c r="D47" i="1"/>
  <c r="F47" i="1" s="1"/>
  <c r="E43" i="1"/>
  <c r="E40" i="1"/>
  <c r="D40" i="1"/>
  <c r="E36" i="1"/>
  <c r="D36" i="1"/>
  <c r="E32" i="1"/>
  <c r="D32" i="1"/>
  <c r="E23" i="1"/>
  <c r="D23" i="1"/>
  <c r="D20" i="1"/>
  <c r="F20" i="1" s="1"/>
  <c r="F132" i="1" l="1"/>
  <c r="F173" i="1"/>
  <c r="F106" i="1"/>
  <c r="E114" i="1"/>
  <c r="F115" i="1"/>
  <c r="F119" i="1"/>
  <c r="E154" i="1"/>
  <c r="F154" i="1" s="1"/>
  <c r="F155" i="1"/>
  <c r="E350" i="1"/>
  <c r="F351" i="1"/>
  <c r="E360" i="1"/>
  <c r="F361" i="1"/>
  <c r="F134" i="1"/>
  <c r="F156" i="1"/>
  <c r="E345" i="1"/>
  <c r="F346" i="1"/>
  <c r="E355" i="1"/>
  <c r="F356" i="1"/>
  <c r="E39" i="1"/>
  <c r="E38" i="1" s="1"/>
  <c r="F40" i="1"/>
  <c r="E88" i="1"/>
  <c r="F89" i="1"/>
  <c r="E22" i="1"/>
  <c r="F23" i="1"/>
  <c r="E35" i="1"/>
  <c r="F36" i="1"/>
  <c r="E68" i="1"/>
  <c r="E159" i="1"/>
  <c r="F160" i="1"/>
  <c r="E187" i="1"/>
  <c r="F188" i="1"/>
  <c r="E203" i="1"/>
  <c r="F204" i="1"/>
  <c r="E265" i="1"/>
  <c r="F266" i="1"/>
  <c r="E273" i="1"/>
  <c r="F274" i="1"/>
  <c r="E287" i="1"/>
  <c r="F288" i="1"/>
  <c r="E299" i="1"/>
  <c r="F300" i="1"/>
  <c r="E312" i="1"/>
  <c r="F313" i="1"/>
  <c r="E322" i="1"/>
  <c r="F323" i="1"/>
  <c r="E329" i="1"/>
  <c r="F330" i="1"/>
  <c r="E60" i="1"/>
  <c r="F61" i="1"/>
  <c r="E93" i="1"/>
  <c r="F94" i="1"/>
  <c r="E113" i="1"/>
  <c r="E112" i="1" s="1"/>
  <c r="E31" i="1"/>
  <c r="F32" i="1"/>
  <c r="E163" i="1"/>
  <c r="F164" i="1"/>
  <c r="E177" i="1"/>
  <c r="E172" i="1" s="1"/>
  <c r="F178" i="1"/>
  <c r="E200" i="1"/>
  <c r="F201" i="1"/>
  <c r="E207" i="1"/>
  <c r="F208" i="1"/>
  <c r="E268" i="1"/>
  <c r="F269" i="1"/>
  <c r="E277" i="1"/>
  <c r="F278" i="1"/>
  <c r="E291" i="1"/>
  <c r="F292" i="1"/>
  <c r="E307" i="1"/>
  <c r="F308" i="1"/>
  <c r="E316" i="1"/>
  <c r="F317" i="1"/>
  <c r="E325" i="1"/>
  <c r="F326" i="1"/>
  <c r="E50" i="1"/>
  <c r="F51" i="1"/>
  <c r="E65" i="1"/>
  <c r="F66" i="1"/>
  <c r="E96" i="1"/>
  <c r="F97" i="1"/>
  <c r="E109" i="1"/>
  <c r="F110" i="1"/>
  <c r="E372" i="1"/>
  <c r="F373" i="1"/>
  <c r="D312" i="1"/>
  <c r="D322" i="1"/>
  <c r="D329" i="1"/>
  <c r="D350" i="1"/>
  <c r="D31" i="1"/>
  <c r="D39" i="1"/>
  <c r="D46" i="1"/>
  <c r="F46" i="1" s="1"/>
  <c r="D60" i="1"/>
  <c r="D93" i="1"/>
  <c r="D116" i="1"/>
  <c r="F116" i="1" s="1"/>
  <c r="D121" i="1"/>
  <c r="D159" i="1"/>
  <c r="D187" i="1"/>
  <c r="D203" i="1"/>
  <c r="D265" i="1"/>
  <c r="D273" i="1"/>
  <c r="D287" i="1"/>
  <c r="D299" i="1"/>
  <c r="D355" i="1"/>
  <c r="D19" i="1"/>
  <c r="F19" i="1" s="1"/>
  <c r="D69" i="1"/>
  <c r="F69" i="1" s="1"/>
  <c r="E122" i="1"/>
  <c r="D307" i="1"/>
  <c r="D316" i="1"/>
  <c r="D325" i="1"/>
  <c r="D345" i="1"/>
  <c r="D360" i="1"/>
  <c r="D372" i="1"/>
  <c r="D364" i="1"/>
  <c r="F364" i="1" s="1"/>
  <c r="D22" i="1"/>
  <c r="D35" i="1"/>
  <c r="D43" i="1"/>
  <c r="F43" i="1" s="1"/>
  <c r="D50" i="1"/>
  <c r="D65" i="1"/>
  <c r="D88" i="1"/>
  <c r="D96" i="1"/>
  <c r="D109" i="1"/>
  <c r="D114" i="1"/>
  <c r="D118" i="1"/>
  <c r="F118" i="1" s="1"/>
  <c r="D163" i="1"/>
  <c r="D177" i="1"/>
  <c r="D200" i="1"/>
  <c r="D207" i="1"/>
  <c r="D268" i="1"/>
  <c r="D277" i="1"/>
  <c r="D291" i="1"/>
  <c r="E131" i="1"/>
  <c r="D105" i="1"/>
  <c r="E105" i="1"/>
  <c r="D131" i="1"/>
  <c r="E354" i="1"/>
  <c r="E199" i="1" l="1"/>
  <c r="E64" i="1"/>
  <c r="E321" i="1"/>
  <c r="F114" i="1"/>
  <c r="E87" i="1"/>
  <c r="E86" i="1" s="1"/>
  <c r="E264" i="1"/>
  <c r="F350" i="1"/>
  <c r="E121" i="1"/>
  <c r="F121" i="1" s="1"/>
  <c r="F122" i="1"/>
  <c r="F355" i="1"/>
  <c r="E130" i="1"/>
  <c r="F131" i="1"/>
  <c r="E344" i="1"/>
  <c r="E343" i="1" s="1"/>
  <c r="F39" i="1"/>
  <c r="F345" i="1"/>
  <c r="F88" i="1"/>
  <c r="F360" i="1"/>
  <c r="E263" i="1"/>
  <c r="E371" i="1"/>
  <c r="F372" i="1"/>
  <c r="F96" i="1"/>
  <c r="E49" i="1"/>
  <c r="F50" i="1"/>
  <c r="E315" i="1"/>
  <c r="F316" i="1"/>
  <c r="E290" i="1"/>
  <c r="F291" i="1"/>
  <c r="F268" i="1"/>
  <c r="F200" i="1"/>
  <c r="E162" i="1"/>
  <c r="F163" i="1"/>
  <c r="E59" i="1"/>
  <c r="F60" i="1"/>
  <c r="F322" i="1"/>
  <c r="E298" i="1"/>
  <c r="F299" i="1"/>
  <c r="E272" i="1"/>
  <c r="F273" i="1"/>
  <c r="F203" i="1"/>
  <c r="E158" i="1"/>
  <c r="F159" i="1"/>
  <c r="E34" i="1"/>
  <c r="F35" i="1"/>
  <c r="E171" i="1"/>
  <c r="E104" i="1"/>
  <c r="F105" i="1"/>
  <c r="E108" i="1"/>
  <c r="F109" i="1"/>
  <c r="F65" i="1"/>
  <c r="F325" i="1"/>
  <c r="E306" i="1"/>
  <c r="F307" i="1"/>
  <c r="E276" i="1"/>
  <c r="F277" i="1"/>
  <c r="E206" i="1"/>
  <c r="F207" i="1"/>
  <c r="F177" i="1"/>
  <c r="E30" i="1"/>
  <c r="F31" i="1"/>
  <c r="E63" i="1"/>
  <c r="F93" i="1"/>
  <c r="E328" i="1"/>
  <c r="F329" i="1"/>
  <c r="E311" i="1"/>
  <c r="F312" i="1"/>
  <c r="E286" i="1"/>
  <c r="F287" i="1"/>
  <c r="F265" i="1"/>
  <c r="E186" i="1"/>
  <c r="F187" i="1"/>
  <c r="E18" i="1"/>
  <c r="F22" i="1"/>
  <c r="D344" i="1"/>
  <c r="D321" i="1"/>
  <c r="D354" i="1"/>
  <c r="F354" i="1" s="1"/>
  <c r="D38" i="1"/>
  <c r="F38" i="1" s="1"/>
  <c r="D172" i="1"/>
  <c r="F172" i="1" s="1"/>
  <c r="D87" i="1"/>
  <c r="D199" i="1"/>
  <c r="D264" i="1"/>
  <c r="D263" i="1" s="1"/>
  <c r="D18" i="1"/>
  <c r="D104" i="1"/>
  <c r="D290" i="1"/>
  <c r="D108" i="1"/>
  <c r="D315" i="1"/>
  <c r="D68" i="1"/>
  <c r="F68" i="1" s="1"/>
  <c r="D298" i="1"/>
  <c r="D272" i="1"/>
  <c r="D186" i="1"/>
  <c r="D30" i="1"/>
  <c r="D328" i="1"/>
  <c r="D311" i="1"/>
  <c r="D130" i="1"/>
  <c r="D276" i="1"/>
  <c r="D206" i="1"/>
  <c r="D162" i="1"/>
  <c r="D113" i="1"/>
  <c r="F113" i="1" s="1"/>
  <c r="D49" i="1"/>
  <c r="D34" i="1"/>
  <c r="D371" i="1"/>
  <c r="D306" i="1"/>
  <c r="D286" i="1"/>
  <c r="D158" i="1"/>
  <c r="D59" i="1"/>
  <c r="F1815" i="1"/>
  <c r="F199" i="1" l="1"/>
  <c r="E198" i="1"/>
  <c r="E197" i="1" s="1"/>
  <c r="F321" i="1"/>
  <c r="E320" i="1"/>
  <c r="E103" i="1"/>
  <c r="E85" i="1" s="1"/>
  <c r="F87" i="1"/>
  <c r="F130" i="1"/>
  <c r="F344" i="1"/>
  <c r="E17" i="1"/>
  <c r="F18" i="1"/>
  <c r="F311" i="1"/>
  <c r="E310" i="1"/>
  <c r="F276" i="1"/>
  <c r="F104" i="1"/>
  <c r="F298" i="1"/>
  <c r="F162" i="1"/>
  <c r="F290" i="1"/>
  <c r="F49" i="1"/>
  <c r="F264" i="1"/>
  <c r="E319" i="1"/>
  <c r="F34" i="1"/>
  <c r="F263" i="1"/>
  <c r="F286" i="1"/>
  <c r="E285" i="1"/>
  <c r="F328" i="1"/>
  <c r="F206" i="1"/>
  <c r="F306" i="1"/>
  <c r="F108" i="1"/>
  <c r="F272" i="1"/>
  <c r="E271" i="1"/>
  <c r="F315" i="1"/>
  <c r="E185" i="1"/>
  <c r="F186" i="1"/>
  <c r="F30" i="1"/>
  <c r="E170" i="1"/>
  <c r="F158" i="1"/>
  <c r="E148" i="1"/>
  <c r="E58" i="1"/>
  <c r="F59" i="1"/>
  <c r="E370" i="1"/>
  <c r="F371" i="1"/>
  <c r="E29" i="1"/>
  <c r="D285" i="1"/>
  <c r="D148" i="1"/>
  <c r="D185" i="1"/>
  <c r="D180" i="1" s="1"/>
  <c r="D86" i="1"/>
  <c r="F86" i="1" s="1"/>
  <c r="D17" i="1"/>
  <c r="D16" i="1" s="1"/>
  <c r="D343" i="1"/>
  <c r="F343" i="1" s="1"/>
  <c r="D171" i="1"/>
  <c r="F171" i="1" s="1"/>
  <c r="D112" i="1"/>
  <c r="D58" i="1"/>
  <c r="D370" i="1"/>
  <c r="D29" i="1"/>
  <c r="D320" i="1"/>
  <c r="D310" i="1"/>
  <c r="D271" i="1"/>
  <c r="D64" i="1"/>
  <c r="F64" i="1" s="1"/>
  <c r="D198" i="1"/>
  <c r="F198" i="1" s="1"/>
  <c r="E1818" i="1"/>
  <c r="D1818" i="1"/>
  <c r="F320" i="1" l="1"/>
  <c r="F1818" i="1"/>
  <c r="F148" i="1"/>
  <c r="D103" i="1"/>
  <c r="F103" i="1" s="1"/>
  <c r="F112" i="1"/>
  <c r="F29" i="1"/>
  <c r="E57" i="1"/>
  <c r="F58" i="1"/>
  <c r="E180" i="1"/>
  <c r="F180" i="1" s="1"/>
  <c r="F185" i="1"/>
  <c r="F271" i="1"/>
  <c r="E262" i="1"/>
  <c r="E16" i="1"/>
  <c r="F17" i="1"/>
  <c r="F310" i="1"/>
  <c r="E369" i="1"/>
  <c r="F370" i="1"/>
  <c r="F285" i="1"/>
  <c r="E280" i="1"/>
  <c r="D170" i="1"/>
  <c r="F170" i="1" s="1"/>
  <c r="D280" i="1"/>
  <c r="D262" i="1"/>
  <c r="D319" i="1"/>
  <c r="F319" i="1" s="1"/>
  <c r="D197" i="1"/>
  <c r="F197" i="1" s="1"/>
  <c r="D369" i="1"/>
  <c r="D63" i="1"/>
  <c r="F63" i="1" s="1"/>
  <c r="D57" i="1"/>
  <c r="E1814" i="1"/>
  <c r="D1814" i="1"/>
  <c r="D85" i="1" l="1"/>
  <c r="F85" i="1" s="1"/>
  <c r="F57" i="1"/>
  <c r="F1814" i="1"/>
  <c r="E84" i="1"/>
  <c r="G84" i="1" s="1"/>
  <c r="F369" i="1"/>
  <c r="E342" i="1"/>
  <c r="F16" i="1"/>
  <c r="E15" i="1"/>
  <c r="F280" i="1"/>
  <c r="F262" i="1"/>
  <c r="E261" i="1"/>
  <c r="D342" i="1"/>
  <c r="D15" i="1"/>
  <c r="D261" i="1"/>
  <c r="E458" i="1"/>
  <c r="D458" i="1"/>
  <c r="D457" i="1" s="1"/>
  <c r="D456" i="1" s="1"/>
  <c r="F342" i="1" l="1"/>
  <c r="F15" i="1"/>
  <c r="F458" i="1"/>
  <c r="E14" i="1"/>
  <c r="H14" i="1" s="1"/>
  <c r="F261" i="1"/>
  <c r="D84" i="1"/>
  <c r="F84" i="1" s="1"/>
  <c r="E457" i="1"/>
  <c r="F457" i="1" s="1"/>
  <c r="F1222" i="1"/>
  <c r="F1225" i="1" l="1"/>
  <c r="D14" i="1"/>
  <c r="F14" i="1" s="1"/>
  <c r="E456" i="1"/>
  <c r="F456" i="1" s="1"/>
  <c r="E1271" i="1"/>
  <c r="E1270" i="1" l="1"/>
  <c r="G14" i="1"/>
  <c r="E1230" i="1"/>
  <c r="E1233" i="1"/>
  <c r="D1233" i="1"/>
  <c r="D1230" i="1"/>
  <c r="E1237" i="1"/>
  <c r="F1237" i="1" s="1"/>
  <c r="E1229" i="1" l="1"/>
  <c r="F1230" i="1"/>
  <c r="E1232" i="1"/>
  <c r="F1233" i="1"/>
  <c r="E1269" i="1"/>
  <c r="D1229" i="1"/>
  <c r="D1232" i="1"/>
  <c r="E1228" i="1" l="1"/>
  <c r="F1232" i="1"/>
  <c r="F1229" i="1"/>
  <c r="D1228" i="1"/>
  <c r="E1187" i="1"/>
  <c r="E1192" i="1"/>
  <c r="E1195" i="1"/>
  <c r="F1228" i="1" l="1"/>
  <c r="E1191" i="1"/>
  <c r="E1186" i="1"/>
  <c r="E1182" i="1"/>
  <c r="E1167" i="1"/>
  <c r="E1172" i="1"/>
  <c r="E1171" i="1" l="1"/>
  <c r="E1166" i="1"/>
  <c r="E1181" i="1"/>
  <c r="E1175" i="1"/>
  <c r="E1185" i="1"/>
  <c r="D1202" i="1"/>
  <c r="F1202" i="1" s="1"/>
  <c r="E1140" i="1"/>
  <c r="F1140" i="1" s="1"/>
  <c r="D1140" i="1"/>
  <c r="E1123" i="1"/>
  <c r="E1128" i="1"/>
  <c r="E1165" i="1" l="1"/>
  <c r="E1131" i="1"/>
  <c r="E1127" i="1"/>
  <c r="E1180" i="1"/>
  <c r="D1201" i="1"/>
  <c r="F1201" i="1" s="1"/>
  <c r="E452" i="1"/>
  <c r="D1200" i="1" l="1"/>
  <c r="F1200" i="1" s="1"/>
  <c r="E1084" i="1" l="1"/>
  <c r="E1083" i="1" l="1"/>
  <c r="E1082" i="1" l="1"/>
  <c r="E421" i="1"/>
  <c r="D421" i="1"/>
  <c r="F421" i="1" l="1"/>
  <c r="E1423" i="1" l="1"/>
  <c r="D1423" i="1"/>
  <c r="E1427" i="1"/>
  <c r="D1427" i="1"/>
  <c r="E1422" i="1" l="1"/>
  <c r="F1423" i="1"/>
  <c r="E1426" i="1"/>
  <c r="F1427" i="1"/>
  <c r="D1422" i="1"/>
  <c r="D1426" i="1"/>
  <c r="E1241" i="1"/>
  <c r="D1241" i="1"/>
  <c r="E1425" i="1" l="1"/>
  <c r="F1426" i="1"/>
  <c r="E1240" i="1"/>
  <c r="F1241" i="1"/>
  <c r="E1421" i="1"/>
  <c r="F1422" i="1"/>
  <c r="D1425" i="1"/>
  <c r="D1240" i="1"/>
  <c r="D1421" i="1"/>
  <c r="E766" i="1"/>
  <c r="D766" i="1"/>
  <c r="E763" i="1"/>
  <c r="D763" i="1"/>
  <c r="F1240" i="1" l="1"/>
  <c r="F1425" i="1"/>
  <c r="F1421" i="1"/>
  <c r="E1420" i="1"/>
  <c r="E762" i="1"/>
  <c r="F763" i="1"/>
  <c r="E765" i="1"/>
  <c r="F766" i="1"/>
  <c r="D762" i="1"/>
  <c r="D1420" i="1"/>
  <c r="D765" i="1"/>
  <c r="F765" i="1" l="1"/>
  <c r="F762" i="1"/>
  <c r="E761" i="1"/>
  <c r="F1420" i="1"/>
  <c r="D761" i="1"/>
  <c r="F761" i="1" l="1"/>
  <c r="E420" i="1"/>
  <c r="D420" i="1"/>
  <c r="D419" i="1" s="1"/>
  <c r="F420" i="1" l="1"/>
  <c r="E419" i="1"/>
  <c r="F419" i="1" s="1"/>
  <c r="E1253" i="1" l="1"/>
  <c r="F1253" i="1" s="1"/>
  <c r="E1252" i="1" l="1"/>
  <c r="F1132" i="1"/>
  <c r="E1251" i="1" l="1"/>
  <c r="E1571" i="1" l="1"/>
  <c r="D1571" i="1"/>
  <c r="E1570" i="1" l="1"/>
  <c r="F1571" i="1"/>
  <c r="D1570" i="1"/>
  <c r="E1569" i="1" l="1"/>
  <c r="E1568" i="1" s="1"/>
  <c r="F1570" i="1"/>
  <c r="D1569" i="1"/>
  <c r="D1568" i="1" s="1"/>
  <c r="F1569" i="1" l="1"/>
  <c r="E1438" i="1"/>
  <c r="D1438" i="1"/>
  <c r="F1568" i="1" l="1"/>
  <c r="E1437" i="1"/>
  <c r="F1438" i="1"/>
  <c r="D1437" i="1"/>
  <c r="E1840" i="1"/>
  <c r="D1840" i="1"/>
  <c r="F1840" i="1" l="1"/>
  <c r="E1436" i="1"/>
  <c r="F1437" i="1"/>
  <c r="D1436" i="1"/>
  <c r="D1084" i="1"/>
  <c r="F1084" i="1" s="1"/>
  <c r="E1435" i="1" l="1"/>
  <c r="F1436" i="1"/>
  <c r="D1435" i="1"/>
  <c r="E1434" i="1" l="1"/>
  <c r="F1435" i="1"/>
  <c r="D1434" i="1"/>
  <c r="E1265" i="1"/>
  <c r="F1265" i="1" s="1"/>
  <c r="F1434" i="1" l="1"/>
  <c r="E1264" i="1"/>
  <c r="E1263" i="1" s="1"/>
  <c r="E823" i="1"/>
  <c r="D823" i="1"/>
  <c r="E822" i="1" l="1"/>
  <c r="F823" i="1"/>
  <c r="D822" i="1"/>
  <c r="D742" i="1"/>
  <c r="E821" i="1" l="1"/>
  <c r="F822" i="1"/>
  <c r="D821" i="1"/>
  <c r="E965" i="1"/>
  <c r="D965" i="1"/>
  <c r="F821" i="1" l="1"/>
  <c r="E964" i="1"/>
  <c r="F965" i="1"/>
  <c r="D964" i="1"/>
  <c r="E963" i="1" l="1"/>
  <c r="F964" i="1"/>
  <c r="D963" i="1"/>
  <c r="F963" i="1" l="1"/>
  <c r="E1139" i="1"/>
  <c r="D1139" i="1"/>
  <c r="E1137" i="1"/>
  <c r="D1137" i="1"/>
  <c r="F1139" i="1" l="1"/>
  <c r="E1136" i="1"/>
  <c r="F1137" i="1"/>
  <c r="D1136" i="1"/>
  <c r="F1136" i="1" l="1"/>
  <c r="E1135" i="1"/>
  <c r="E1134" i="1" s="1"/>
  <c r="D1135" i="1"/>
  <c r="D1134" i="1" s="1"/>
  <c r="F1134" i="1" l="1"/>
  <c r="F1135" i="1"/>
  <c r="D452" i="1"/>
  <c r="F452" i="1" s="1"/>
  <c r="D739" i="1" l="1"/>
  <c r="E739" i="1"/>
  <c r="E742" i="1"/>
  <c r="F742" i="1" s="1"/>
  <c r="E738" i="1" l="1"/>
  <c r="F739" i="1"/>
  <c r="D738" i="1"/>
  <c r="D1195" i="1"/>
  <c r="F1195" i="1" s="1"/>
  <c r="D1192" i="1"/>
  <c r="F1192" i="1" s="1"/>
  <c r="D1187" i="1"/>
  <c r="F1187" i="1" s="1"/>
  <c r="F738" i="1" l="1"/>
  <c r="D1191" i="1"/>
  <c r="F1191" i="1" s="1"/>
  <c r="D1186" i="1"/>
  <c r="F1186" i="1" s="1"/>
  <c r="D1185" i="1" l="1"/>
  <c r="F1185" i="1" s="1"/>
  <c r="D1264" i="1"/>
  <c r="D1252" i="1"/>
  <c r="F1252" i="1" s="1"/>
  <c r="E1112" i="1"/>
  <c r="F1112" i="1" s="1"/>
  <c r="D1111" i="1"/>
  <c r="E731" i="1"/>
  <c r="F731" i="1" s="1"/>
  <c r="D730" i="1"/>
  <c r="F1264" i="1" l="1"/>
  <c r="D1263" i="1"/>
  <c r="F1263" i="1" s="1"/>
  <c r="E1111" i="1"/>
  <c r="D1251" i="1"/>
  <c r="F1251" i="1" s="1"/>
  <c r="E730" i="1"/>
  <c r="D729" i="1"/>
  <c r="D1110" i="1"/>
  <c r="E1110" i="1" l="1"/>
  <c r="F1110" i="1" s="1"/>
  <c r="F1111" i="1"/>
  <c r="E729" i="1"/>
  <c r="F729" i="1" s="1"/>
  <c r="F730" i="1"/>
  <c r="E1245" i="1"/>
  <c r="D1245" i="1"/>
  <c r="E1236" i="1"/>
  <c r="D1236" i="1"/>
  <c r="E1244" i="1" l="1"/>
  <c r="F1245" i="1"/>
  <c r="E1235" i="1"/>
  <c r="F1236" i="1"/>
  <c r="D1244" i="1"/>
  <c r="D1235" i="1"/>
  <c r="D1176" i="1"/>
  <c r="F1176" i="1" s="1"/>
  <c r="D1172" i="1"/>
  <c r="F1172" i="1" s="1"/>
  <c r="F1235" i="1" l="1"/>
  <c r="E1243" i="1"/>
  <c r="F1244" i="1"/>
  <c r="D1171" i="1"/>
  <c r="F1171" i="1" s="1"/>
  <c r="D1175" i="1"/>
  <c r="F1175" i="1" s="1"/>
  <c r="D1243" i="1"/>
  <c r="D1167" i="1"/>
  <c r="F1167" i="1" s="1"/>
  <c r="F1243" i="1" l="1"/>
  <c r="D1166" i="1"/>
  <c r="F1166" i="1" s="1"/>
  <c r="E1224" i="1"/>
  <c r="E1221" i="1"/>
  <c r="E1220" i="1" s="1"/>
  <c r="D1165" i="1" l="1"/>
  <c r="F1165" i="1" s="1"/>
  <c r="D1271" i="1"/>
  <c r="F1271" i="1" s="1"/>
  <c r="D1270" i="1" l="1"/>
  <c r="F1270" i="1" s="1"/>
  <c r="D1269" i="1" l="1"/>
  <c r="F1269" i="1" s="1"/>
  <c r="E1152" i="1"/>
  <c r="E1149" i="1"/>
  <c r="E1148" i="1" l="1"/>
  <c r="E1151" i="1"/>
  <c r="E1406" i="1"/>
  <c r="E1147" i="1" l="1"/>
  <c r="E1405" i="1"/>
  <c r="E523" i="1"/>
  <c r="E1404" i="1" l="1"/>
  <c r="E431" i="1"/>
  <c r="E429" i="1"/>
  <c r="E513" i="1"/>
  <c r="E509" i="1"/>
  <c r="E504" i="1"/>
  <c r="E495" i="1"/>
  <c r="E417" i="1"/>
  <c r="E413" i="1"/>
  <c r="E411" i="1"/>
  <c r="E399" i="1"/>
  <c r="E397" i="1"/>
  <c r="E512" i="1" l="1"/>
  <c r="E508" i="1"/>
  <c r="E503" i="1"/>
  <c r="E494" i="1"/>
  <c r="E416" i="1"/>
  <c r="E410" i="1"/>
  <c r="E396" i="1"/>
  <c r="E428" i="1"/>
  <c r="E502" i="1" l="1"/>
  <c r="E493" i="1"/>
  <c r="E427" i="1"/>
  <c r="E415" i="1"/>
  <c r="E409" i="1"/>
  <c r="E395" i="1"/>
  <c r="D713" i="1"/>
  <c r="D710" i="1"/>
  <c r="E713" i="1" l="1"/>
  <c r="D712" i="1"/>
  <c r="D709" i="1"/>
  <c r="E710" i="1"/>
  <c r="E501" i="1"/>
  <c r="E709" i="1" l="1"/>
  <c r="F710" i="1"/>
  <c r="E712" i="1"/>
  <c r="F712" i="1" s="1"/>
  <c r="F713" i="1"/>
  <c r="D708" i="1"/>
  <c r="E882" i="1"/>
  <c r="D882" i="1"/>
  <c r="E878" i="1"/>
  <c r="D878" i="1"/>
  <c r="E858" i="1"/>
  <c r="D858" i="1"/>
  <c r="E853" i="1"/>
  <c r="D853" i="1"/>
  <c r="E848" i="1"/>
  <c r="D848" i="1"/>
  <c r="E846" i="1"/>
  <c r="D846" i="1"/>
  <c r="E841" i="1"/>
  <c r="D841" i="1"/>
  <c r="E839" i="1"/>
  <c r="D839" i="1"/>
  <c r="E819" i="1"/>
  <c r="D819" i="1"/>
  <c r="E814" i="1"/>
  <c r="D814" i="1"/>
  <c r="E801" i="1"/>
  <c r="D801" i="1"/>
  <c r="E797" i="1"/>
  <c r="D797" i="1"/>
  <c r="E790" i="1"/>
  <c r="D790" i="1"/>
  <c r="E782" i="1"/>
  <c r="D782" i="1"/>
  <c r="F841" i="1" l="1"/>
  <c r="F848" i="1"/>
  <c r="F858" i="1"/>
  <c r="F839" i="1"/>
  <c r="F846" i="1"/>
  <c r="E881" i="1"/>
  <c r="F882" i="1"/>
  <c r="E877" i="1"/>
  <c r="F878" i="1"/>
  <c r="E708" i="1"/>
  <c r="F708" i="1" s="1"/>
  <c r="F709" i="1"/>
  <c r="E852" i="1"/>
  <c r="F853" i="1"/>
  <c r="E816" i="1"/>
  <c r="F819" i="1"/>
  <c r="E813" i="1"/>
  <c r="F814" i="1"/>
  <c r="E800" i="1"/>
  <c r="F801" i="1"/>
  <c r="E796" i="1"/>
  <c r="F797" i="1"/>
  <c r="E789" i="1"/>
  <c r="F790" i="1"/>
  <c r="E781" i="1"/>
  <c r="F782" i="1"/>
  <c r="D789" i="1"/>
  <c r="D796" i="1"/>
  <c r="D813" i="1"/>
  <c r="D881" i="1"/>
  <c r="D781" i="1"/>
  <c r="D800" i="1"/>
  <c r="D816" i="1"/>
  <c r="D852" i="1"/>
  <c r="D877" i="1"/>
  <c r="E857" i="1"/>
  <c r="D857" i="1"/>
  <c r="E845" i="1"/>
  <c r="D845" i="1"/>
  <c r="D838" i="1"/>
  <c r="E838" i="1"/>
  <c r="D812" i="1" l="1"/>
  <c r="F813" i="1"/>
  <c r="F852" i="1"/>
  <c r="E812" i="1"/>
  <c r="F816" i="1"/>
  <c r="E880" i="1"/>
  <c r="F881" i="1"/>
  <c r="E876" i="1"/>
  <c r="F877" i="1"/>
  <c r="F857" i="1"/>
  <c r="E844" i="1"/>
  <c r="F845" i="1"/>
  <c r="E837" i="1"/>
  <c r="F838" i="1"/>
  <c r="E799" i="1"/>
  <c r="F800" i="1"/>
  <c r="E792" i="1"/>
  <c r="F796" i="1"/>
  <c r="E788" i="1"/>
  <c r="F789" i="1"/>
  <c r="E780" i="1"/>
  <c r="F781" i="1"/>
  <c r="D844" i="1"/>
  <c r="D799" i="1"/>
  <c r="D792" i="1"/>
  <c r="D780" i="1"/>
  <c r="D837" i="1"/>
  <c r="D876" i="1"/>
  <c r="D880" i="1"/>
  <c r="D788" i="1"/>
  <c r="E851" i="1"/>
  <c r="E850" i="1" s="1"/>
  <c r="D851" i="1"/>
  <c r="D850" i="1" s="1"/>
  <c r="G850" i="1" s="1"/>
  <c r="E483" i="1"/>
  <c r="D483" i="1"/>
  <c r="D779" i="1" l="1"/>
  <c r="G779" i="1" s="1"/>
  <c r="E779" i="1"/>
  <c r="F812" i="1"/>
  <c r="E811" i="1"/>
  <c r="D811" i="1"/>
  <c r="G811" i="1" s="1"/>
  <c r="F788" i="1"/>
  <c r="F799" i="1"/>
  <c r="F880" i="1"/>
  <c r="F876" i="1"/>
  <c r="E875" i="1"/>
  <c r="E482" i="1"/>
  <c r="F483" i="1"/>
  <c r="F792" i="1"/>
  <c r="F851" i="1"/>
  <c r="E843" i="1"/>
  <c r="F844" i="1"/>
  <c r="F837" i="1"/>
  <c r="F780" i="1"/>
  <c r="D875" i="1"/>
  <c r="D482" i="1"/>
  <c r="D843" i="1"/>
  <c r="G843" i="1" s="1"/>
  <c r="E471" i="1"/>
  <c r="D471" i="1"/>
  <c r="D495" i="1"/>
  <c r="F495" i="1" s="1"/>
  <c r="E778" i="1" l="1"/>
  <c r="H778" i="1" s="1"/>
  <c r="D778" i="1"/>
  <c r="G778" i="1" s="1"/>
  <c r="F875" i="1"/>
  <c r="F471" i="1"/>
  <c r="F843" i="1"/>
  <c r="F850" i="1"/>
  <c r="F779" i="1"/>
  <c r="F811" i="1"/>
  <c r="E481" i="1"/>
  <c r="F482" i="1"/>
  <c r="D481" i="1"/>
  <c r="E470" i="1"/>
  <c r="D470" i="1"/>
  <c r="D469" i="1" s="1"/>
  <c r="E1410" i="1"/>
  <c r="D1410" i="1"/>
  <c r="E1414" i="1"/>
  <c r="D1414" i="1"/>
  <c r="F1414" i="1" l="1"/>
  <c r="F1410" i="1"/>
  <c r="F470" i="1"/>
  <c r="F481" i="1"/>
  <c r="F778" i="1"/>
  <c r="E469" i="1"/>
  <c r="F469" i="1" s="1"/>
  <c r="E519" i="1"/>
  <c r="D519" i="1"/>
  <c r="D518" i="1" s="1"/>
  <c r="D517" i="1" s="1"/>
  <c r="F519" i="1" l="1"/>
  <c r="E518" i="1"/>
  <c r="F518" i="1" s="1"/>
  <c r="E1813" i="1"/>
  <c r="D1813" i="1"/>
  <c r="F1813" i="1" l="1"/>
  <c r="E517" i="1"/>
  <c r="F517" i="1" s="1"/>
  <c r="D1809" i="1"/>
  <c r="E1810" i="1"/>
  <c r="F1810" i="1" s="1"/>
  <c r="E1809" i="1" l="1"/>
  <c r="F1809" i="1" s="1"/>
  <c r="E522" i="1"/>
  <c r="D523" i="1"/>
  <c r="F523" i="1" s="1"/>
  <c r="D522" i="1" l="1"/>
  <c r="D521" i="1" s="1"/>
  <c r="D516" i="1" s="1"/>
  <c r="D515" i="1" s="1"/>
  <c r="E521" i="1"/>
  <c r="D417" i="1"/>
  <c r="F417" i="1" s="1"/>
  <c r="D397" i="1"/>
  <c r="F397" i="1" s="1"/>
  <c r="D399" i="1"/>
  <c r="F399" i="1" s="1"/>
  <c r="E516" i="1" l="1"/>
  <c r="F521" i="1"/>
  <c r="F522" i="1"/>
  <c r="D416" i="1"/>
  <c r="F416" i="1" s="1"/>
  <c r="D396" i="1"/>
  <c r="F396" i="1" s="1"/>
  <c r="E515" i="1" l="1"/>
  <c r="F515" i="1" s="1"/>
  <c r="F516" i="1"/>
  <c r="D415" i="1"/>
  <c r="F415" i="1" s="1"/>
  <c r="D395" i="1"/>
  <c r="F395" i="1" s="1"/>
  <c r="E1856" i="1"/>
  <c r="D1856" i="1"/>
  <c r="E1855" i="1" l="1"/>
  <c r="F1856" i="1"/>
  <c r="D1855" i="1"/>
  <c r="D413" i="1"/>
  <c r="F413" i="1" s="1"/>
  <c r="E407" i="1"/>
  <c r="D407" i="1"/>
  <c r="D406" i="1" s="1"/>
  <c r="D405" i="1" s="1"/>
  <c r="E1854" i="1" l="1"/>
  <c r="F1855" i="1"/>
  <c r="F407" i="1"/>
  <c r="D1854" i="1"/>
  <c r="E406" i="1"/>
  <c r="F406" i="1" s="1"/>
  <c r="D411" i="1"/>
  <c r="F411" i="1" s="1"/>
  <c r="D388" i="1"/>
  <c r="D387" i="1" s="1"/>
  <c r="D386" i="1" s="1"/>
  <c r="F1854" i="1" l="1"/>
  <c r="D410" i="1"/>
  <c r="F410" i="1" s="1"/>
  <c r="E405" i="1"/>
  <c r="F405" i="1" s="1"/>
  <c r="E1101" i="1"/>
  <c r="E1097" i="1"/>
  <c r="E1093" i="1"/>
  <c r="E1088" i="1"/>
  <c r="E1092" i="1" l="1"/>
  <c r="E1096" i="1"/>
  <c r="E1100" i="1"/>
  <c r="E1087" i="1"/>
  <c r="D409" i="1"/>
  <c r="F409" i="1" s="1"/>
  <c r="E394" i="1"/>
  <c r="E1091" i="1" l="1"/>
  <c r="E1086" i="1"/>
  <c r="E1095" i="1"/>
  <c r="E1099" i="1"/>
  <c r="E1090" i="1" l="1"/>
  <c r="E1081" i="1"/>
  <c r="E1858" i="1"/>
  <c r="E1848" i="1"/>
  <c r="E1837" i="1"/>
  <c r="E1823" i="1"/>
  <c r="E1817" i="1"/>
  <c r="E1804" i="1"/>
  <c r="E1800" i="1"/>
  <c r="E1576" i="1"/>
  <c r="E1471" i="1"/>
  <c r="E1462" i="1"/>
  <c r="E1454" i="1"/>
  <c r="E1450" i="1"/>
  <c r="E1444" i="1"/>
  <c r="E1413" i="1"/>
  <c r="E1409" i="1"/>
  <c r="E1402" i="1"/>
  <c r="E1394" i="1"/>
  <c r="E1390" i="1"/>
  <c r="E1385" i="1"/>
  <c r="E1216" i="1"/>
  <c r="E1162" i="1"/>
  <c r="E1145" i="1"/>
  <c r="E1122" i="1"/>
  <c r="E1108" i="1"/>
  <c r="E969" i="1"/>
  <c r="E961" i="1"/>
  <c r="E959" i="1"/>
  <c r="E956" i="1"/>
  <c r="E953" i="1"/>
  <c r="E947" i="1"/>
  <c r="E943" i="1"/>
  <c r="E941" i="1"/>
  <c r="E939" i="1"/>
  <c r="E936" i="1"/>
  <c r="E932" i="1"/>
  <c r="E930" i="1"/>
  <c r="E925" i="1"/>
  <c r="E921" i="1"/>
  <c r="E919" i="1"/>
  <c r="E914" i="1"/>
  <c r="E909" i="1"/>
  <c r="E907" i="1"/>
  <c r="E905" i="1"/>
  <c r="E902" i="1"/>
  <c r="E771" i="1"/>
  <c r="E759" i="1"/>
  <c r="E756" i="1"/>
  <c r="E744" i="1"/>
  <c r="E727" i="1"/>
  <c r="E724" i="1"/>
  <c r="E717" i="1"/>
  <c r="E706" i="1"/>
  <c r="E703" i="1"/>
  <c r="E699" i="1"/>
  <c r="E698" i="1"/>
  <c r="E696" i="1"/>
  <c r="E692" i="1"/>
  <c r="E688" i="1"/>
  <c r="E684" i="1"/>
  <c r="E679" i="1"/>
  <c r="E676" i="1"/>
  <c r="E672" i="1"/>
  <c r="E669" i="1"/>
  <c r="E664" i="1"/>
  <c r="E661" i="1"/>
  <c r="E657" i="1"/>
  <c r="E654" i="1"/>
  <c r="E467" i="1"/>
  <c r="E462" i="1"/>
  <c r="E454" i="1"/>
  <c r="E443" i="1"/>
  <c r="E392" i="1"/>
  <c r="E384" i="1"/>
  <c r="E380" i="1"/>
  <c r="E758" i="1" l="1"/>
  <c r="E935" i="1"/>
  <c r="E946" i="1"/>
  <c r="E1144" i="1"/>
  <c r="E1389" i="1"/>
  <c r="E1412" i="1"/>
  <c r="E1461" i="1"/>
  <c r="E1803" i="1"/>
  <c r="E1847" i="1"/>
  <c r="E924" i="1"/>
  <c r="E952" i="1"/>
  <c r="E968" i="1"/>
  <c r="E1161" i="1"/>
  <c r="E1160" i="1" s="1"/>
  <c r="E1393" i="1"/>
  <c r="E1443" i="1"/>
  <c r="E1469" i="1"/>
  <c r="E1468" i="1" s="1"/>
  <c r="E1816" i="1"/>
  <c r="E901" i="1"/>
  <c r="E913" i="1"/>
  <c r="E955" i="1"/>
  <c r="E1107" i="1"/>
  <c r="E1215" i="1"/>
  <c r="E1214" i="1" s="1"/>
  <c r="E1401" i="1"/>
  <c r="E1449" i="1"/>
  <c r="E1575" i="1"/>
  <c r="E1822" i="1"/>
  <c r="E1384" i="1"/>
  <c r="E1408" i="1"/>
  <c r="E1453" i="1"/>
  <c r="E1799" i="1"/>
  <c r="E1833" i="1"/>
  <c r="E1080" i="1"/>
  <c r="E653" i="1"/>
  <c r="E755" i="1"/>
  <c r="E663" i="1"/>
  <c r="E695" i="1"/>
  <c r="E694" i="1" s="1"/>
  <c r="E705" i="1"/>
  <c r="E656" i="1"/>
  <c r="E671" i="1"/>
  <c r="E687" i="1"/>
  <c r="E683" i="1" s="1"/>
  <c r="E723" i="1"/>
  <c r="E668" i="1"/>
  <c r="E716" i="1"/>
  <c r="E660" i="1"/>
  <c r="E675" i="1"/>
  <c r="E691" i="1"/>
  <c r="E702" i="1"/>
  <c r="E726" i="1"/>
  <c r="E770" i="1"/>
  <c r="E681" i="1"/>
  <c r="E466" i="1"/>
  <c r="E461" i="1"/>
  <c r="E449" i="1"/>
  <c r="E442" i="1"/>
  <c r="E391" i="1"/>
  <c r="E383" i="1"/>
  <c r="E379" i="1"/>
  <c r="E927" i="1"/>
  <c r="E741" i="1"/>
  <c r="E1470" i="1"/>
  <c r="E938" i="1"/>
  <c r="E958" i="1"/>
  <c r="E916" i="1"/>
  <c r="E1121" i="1"/>
  <c r="E904" i="1"/>
  <c r="E667" i="1" l="1"/>
  <c r="E701" i="1"/>
  <c r="E652" i="1"/>
  <c r="E722" i="1"/>
  <c r="E721" i="1" s="1"/>
  <c r="E900" i="1"/>
  <c r="E951" i="1"/>
  <c r="E923" i="1"/>
  <c r="E1159" i="1"/>
  <c r="E1798" i="1"/>
  <c r="E1574" i="1"/>
  <c r="E1400" i="1"/>
  <c r="E1106" i="1"/>
  <c r="E1802" i="1"/>
  <c r="E1143" i="1"/>
  <c r="E1392" i="1"/>
  <c r="E967" i="1"/>
  <c r="E912" i="1"/>
  <c r="E737" i="1"/>
  <c r="E736" i="1" s="1"/>
  <c r="E735" i="1" s="1"/>
  <c r="E1452" i="1"/>
  <c r="E1383" i="1"/>
  <c r="E1821" i="1"/>
  <c r="E1448" i="1"/>
  <c r="E1164" i="1"/>
  <c r="E1839" i="1"/>
  <c r="E1460" i="1"/>
  <c r="E1388" i="1"/>
  <c r="E934" i="1"/>
  <c r="E1442" i="1"/>
  <c r="E945" i="1"/>
  <c r="E659" i="1"/>
  <c r="E715" i="1"/>
  <c r="E769" i="1"/>
  <c r="E754" i="1"/>
  <c r="E690" i="1"/>
  <c r="E678" i="1"/>
  <c r="E441" i="1"/>
  <c r="E465" i="1"/>
  <c r="E460" i="1"/>
  <c r="E390" i="1"/>
  <c r="E382" i="1"/>
  <c r="E378" i="1"/>
  <c r="E1120" i="1"/>
  <c r="E651" i="1" l="1"/>
  <c r="E1387" i="1"/>
  <c r="E1441" i="1"/>
  <c r="E1119" i="1"/>
  <c r="E911" i="1"/>
  <c r="E1447" i="1"/>
  <c r="E1142" i="1"/>
  <c r="E1141" i="1" s="1"/>
  <c r="E1832" i="1"/>
  <c r="E950" i="1"/>
  <c r="E674" i="1"/>
  <c r="E666" i="1" s="1"/>
  <c r="E1105" i="1"/>
  <c r="E1104" i="1" s="1"/>
  <c r="E1573" i="1"/>
  <c r="E1797" i="1"/>
  <c r="H1797" i="1" s="1"/>
  <c r="E899" i="1"/>
  <c r="E464" i="1"/>
  <c r="E753" i="1"/>
  <c r="E768" i="1"/>
  <c r="E440" i="1"/>
  <c r="E388" i="1"/>
  <c r="F388" i="1" s="1"/>
  <c r="D1101" i="1"/>
  <c r="F1101" i="1" s="1"/>
  <c r="D1097" i="1"/>
  <c r="F1097" i="1" s="1"/>
  <c r="D1093" i="1"/>
  <c r="F1093" i="1" s="1"/>
  <c r="D1088" i="1"/>
  <c r="F1088" i="1" s="1"/>
  <c r="D1083" i="1"/>
  <c r="F1083" i="1" s="1"/>
  <c r="E650" i="1" l="1"/>
  <c r="E649" i="1" s="1"/>
  <c r="E1562" i="1"/>
  <c r="H1562" i="1" s="1"/>
  <c r="E1831" i="1"/>
  <c r="E1103" i="1"/>
  <c r="H1103" i="1" s="1"/>
  <c r="E1446" i="1"/>
  <c r="H1446" i="1" s="1"/>
  <c r="E1382" i="1"/>
  <c r="E1381" i="1" s="1"/>
  <c r="H1381" i="1" s="1"/>
  <c r="E949" i="1"/>
  <c r="E898" i="1"/>
  <c r="E1440" i="1"/>
  <c r="E1433" i="1" s="1"/>
  <c r="H1433" i="1" s="1"/>
  <c r="E752" i="1"/>
  <c r="D1087" i="1"/>
  <c r="F1087" i="1" s="1"/>
  <c r="E387" i="1"/>
  <c r="F387" i="1" s="1"/>
  <c r="D1092" i="1"/>
  <c r="F1092" i="1" s="1"/>
  <c r="D1096" i="1"/>
  <c r="F1096" i="1" s="1"/>
  <c r="D1082" i="1"/>
  <c r="F1082" i="1" s="1"/>
  <c r="D1100" i="1"/>
  <c r="F1100" i="1" s="1"/>
  <c r="E439" i="1"/>
  <c r="E1861" i="1" l="1"/>
  <c r="H1831" i="1"/>
  <c r="E897" i="1"/>
  <c r="H897" i="1" s="1"/>
  <c r="H649" i="1"/>
  <c r="D1099" i="1"/>
  <c r="F1099" i="1" s="1"/>
  <c r="D1095" i="1"/>
  <c r="F1095" i="1" s="1"/>
  <c r="E386" i="1"/>
  <c r="F386" i="1" s="1"/>
  <c r="D1091" i="1"/>
  <c r="F1091" i="1" s="1"/>
  <c r="D1086" i="1"/>
  <c r="F1086" i="1" s="1"/>
  <c r="D1081" i="1" l="1"/>
  <c r="F1081" i="1" s="1"/>
  <c r="D1090" i="1"/>
  <c r="F1090" i="1" s="1"/>
  <c r="E377" i="1"/>
  <c r="D941" i="1"/>
  <c r="F941" i="1" s="1"/>
  <c r="D936" i="1"/>
  <c r="F936" i="1" s="1"/>
  <c r="D930" i="1"/>
  <c r="F930" i="1" s="1"/>
  <c r="D919" i="1"/>
  <c r="F919" i="1" s="1"/>
  <c r="D914" i="1"/>
  <c r="F914" i="1" s="1"/>
  <c r="D907" i="1"/>
  <c r="F907" i="1" s="1"/>
  <c r="D902" i="1"/>
  <c r="F902" i="1" s="1"/>
  <c r="E376" i="1" l="1"/>
  <c r="D913" i="1"/>
  <c r="F913" i="1" s="1"/>
  <c r="D1080" i="1"/>
  <c r="F1080" i="1" s="1"/>
  <c r="D901" i="1"/>
  <c r="F901" i="1" s="1"/>
  <c r="D935" i="1"/>
  <c r="F935" i="1" s="1"/>
  <c r="E375" i="1" l="1"/>
  <c r="H375" i="1" s="1"/>
  <c r="D1450" i="1"/>
  <c r="F1450" i="1" s="1"/>
  <c r="E1796" i="1" l="1"/>
  <c r="D1449" i="1"/>
  <c r="F1449" i="1" s="1"/>
  <c r="D1444" i="1"/>
  <c r="F1444" i="1" s="1"/>
  <c r="E1862" i="1" l="1"/>
  <c r="E1867" i="1" s="1"/>
  <c r="D1448" i="1"/>
  <c r="F1448" i="1" s="1"/>
  <c r="D1443" i="1"/>
  <c r="F1443" i="1" s="1"/>
  <c r="D1462" i="1"/>
  <c r="F1462" i="1" s="1"/>
  <c r="D1461" i="1" l="1"/>
  <c r="F1461" i="1" s="1"/>
  <c r="D1442" i="1"/>
  <c r="F1442" i="1" s="1"/>
  <c r="D1394" i="1"/>
  <c r="F1394" i="1" s="1"/>
  <c r="D1441" i="1" l="1"/>
  <c r="F1441" i="1" s="1"/>
  <c r="D1393" i="1"/>
  <c r="F1393" i="1" s="1"/>
  <c r="D1460" i="1"/>
  <c r="F1460" i="1" s="1"/>
  <c r="D1848" i="1"/>
  <c r="F1848" i="1" s="1"/>
  <c r="D1392" i="1" l="1"/>
  <c r="F1392" i="1" s="1"/>
  <c r="D1847" i="1"/>
  <c r="F1847" i="1" s="1"/>
  <c r="D1402" i="1"/>
  <c r="F1402" i="1" s="1"/>
  <c r="D1839" i="1" l="1"/>
  <c r="F1839" i="1" s="1"/>
  <c r="D1149" i="1"/>
  <c r="F1149" i="1" s="1"/>
  <c r="D1148" i="1" l="1"/>
  <c r="D961" i="1"/>
  <c r="F961" i="1" s="1"/>
  <c r="D943" i="1"/>
  <c r="F943" i="1" s="1"/>
  <c r="D932" i="1"/>
  <c r="F932" i="1" s="1"/>
  <c r="D921" i="1"/>
  <c r="F921" i="1" s="1"/>
  <c r="D909" i="1"/>
  <c r="F909" i="1" s="1"/>
  <c r="D454" i="1"/>
  <c r="F454" i="1" s="1"/>
  <c r="F1148" i="1" l="1"/>
  <c r="D449" i="1"/>
  <c r="F449" i="1" s="1"/>
  <c r="D927" i="1"/>
  <c r="F927" i="1" s="1"/>
  <c r="D706" i="1"/>
  <c r="F706" i="1" s="1"/>
  <c r="D705" i="1" l="1"/>
  <c r="F705" i="1" s="1"/>
  <c r="D1454" i="1"/>
  <c r="F1454" i="1" s="1"/>
  <c r="D1471" i="1"/>
  <c r="F1471" i="1" s="1"/>
  <c r="D1453" i="1" l="1"/>
  <c r="F1453" i="1" s="1"/>
  <c r="D1470" i="1"/>
  <c r="F1470" i="1" s="1"/>
  <c r="D1469" i="1"/>
  <c r="F1469" i="1" s="1"/>
  <c r="D1800" i="1"/>
  <c r="F1800" i="1" s="1"/>
  <c r="D1468" i="1" l="1"/>
  <c r="F1468" i="1" s="1"/>
  <c r="D1452" i="1"/>
  <c r="D1447" i="1" l="1"/>
  <c r="F1447" i="1" s="1"/>
  <c r="F1452" i="1"/>
  <c r="D1128" i="1"/>
  <c r="F1128" i="1" s="1"/>
  <c r="D1446" i="1" l="1"/>
  <c r="D513" i="1"/>
  <c r="F513" i="1" s="1"/>
  <c r="D509" i="1"/>
  <c r="F509" i="1" s="1"/>
  <c r="D504" i="1"/>
  <c r="F504" i="1" s="1"/>
  <c r="D494" i="1"/>
  <c r="F494" i="1" s="1"/>
  <c r="D467" i="1"/>
  <c r="F467" i="1" s="1"/>
  <c r="D462" i="1"/>
  <c r="F462" i="1" s="1"/>
  <c r="D443" i="1"/>
  <c r="F443" i="1" s="1"/>
  <c r="D431" i="1"/>
  <c r="F431" i="1" s="1"/>
  <c r="D429" i="1"/>
  <c r="F429" i="1" s="1"/>
  <c r="D392" i="1"/>
  <c r="F392" i="1" s="1"/>
  <c r="D384" i="1"/>
  <c r="F384" i="1" s="1"/>
  <c r="D380" i="1"/>
  <c r="F380" i="1" s="1"/>
  <c r="F1446" i="1" l="1"/>
  <c r="G1446" i="1"/>
  <c r="D391" i="1"/>
  <c r="F391" i="1" s="1"/>
  <c r="D508" i="1"/>
  <c r="F508" i="1" s="1"/>
  <c r="D461" i="1"/>
  <c r="F461" i="1" s="1"/>
  <c r="D466" i="1"/>
  <c r="F466" i="1" s="1"/>
  <c r="D512" i="1"/>
  <c r="F512" i="1" s="1"/>
  <c r="D379" i="1"/>
  <c r="F379" i="1" s="1"/>
  <c r="D493" i="1"/>
  <c r="F493" i="1" s="1"/>
  <c r="D383" i="1"/>
  <c r="F383" i="1" s="1"/>
  <c r="D442" i="1"/>
  <c r="F442" i="1" s="1"/>
  <c r="D503" i="1"/>
  <c r="F503" i="1" s="1"/>
  <c r="D428" i="1"/>
  <c r="F428" i="1" s="1"/>
  <c r="D441" i="1" l="1"/>
  <c r="F441" i="1" s="1"/>
  <c r="D427" i="1"/>
  <c r="F427" i="1" s="1"/>
  <c r="D382" i="1"/>
  <c r="F382" i="1" s="1"/>
  <c r="D378" i="1"/>
  <c r="F378" i="1" s="1"/>
  <c r="D465" i="1"/>
  <c r="D502" i="1"/>
  <c r="F502" i="1" s="1"/>
  <c r="D460" i="1"/>
  <c r="F460" i="1" s="1"/>
  <c r="D390" i="1"/>
  <c r="F390" i="1" s="1"/>
  <c r="D464" i="1" l="1"/>
  <c r="F464" i="1" s="1"/>
  <c r="F465" i="1"/>
  <c r="D377" i="1"/>
  <c r="F377" i="1" s="1"/>
  <c r="D501" i="1"/>
  <c r="F501" i="1" s="1"/>
  <c r="D440" i="1"/>
  <c r="F440" i="1" s="1"/>
  <c r="D394" i="1"/>
  <c r="F394" i="1" s="1"/>
  <c r="D1576" i="1"/>
  <c r="F1576" i="1" s="1"/>
  <c r="D1575" i="1" l="1"/>
  <c r="F1575" i="1" s="1"/>
  <c r="D439" i="1"/>
  <c r="F439" i="1" s="1"/>
  <c r="D376" i="1"/>
  <c r="F376" i="1" s="1"/>
  <c r="D1221" i="1"/>
  <c r="F1221" i="1" s="1"/>
  <c r="D1220" i="1" l="1"/>
  <c r="F1220" i="1" s="1"/>
  <c r="D375" i="1"/>
  <c r="D1574" i="1"/>
  <c r="F1574" i="1" s="1"/>
  <c r="D1409" i="1"/>
  <c r="F1409" i="1" s="1"/>
  <c r="D1401" i="1"/>
  <c r="F1401" i="1" s="1"/>
  <c r="D1406" i="1"/>
  <c r="F1406" i="1" s="1"/>
  <c r="D1390" i="1"/>
  <c r="F1390" i="1" s="1"/>
  <c r="F375" i="1" l="1"/>
  <c r="G375" i="1"/>
  <c r="D1408" i="1"/>
  <c r="F1408" i="1" s="1"/>
  <c r="D1389" i="1"/>
  <c r="F1389" i="1" s="1"/>
  <c r="D1400" i="1"/>
  <c r="F1400" i="1" s="1"/>
  <c r="D1405" i="1"/>
  <c r="F1405" i="1" s="1"/>
  <c r="D1573" i="1"/>
  <c r="F1573" i="1" s="1"/>
  <c r="D1413" i="1"/>
  <c r="F1413" i="1" s="1"/>
  <c r="D1412" i="1" l="1"/>
  <c r="F1412" i="1" s="1"/>
  <c r="D1388" i="1"/>
  <c r="F1388" i="1" s="1"/>
  <c r="D1404" i="1"/>
  <c r="F1404" i="1" s="1"/>
  <c r="D1562" i="1"/>
  <c r="D1216" i="1"/>
  <c r="F1216" i="1" s="1"/>
  <c r="D1127" i="1"/>
  <c r="F1127" i="1" s="1"/>
  <c r="D1131" i="1"/>
  <c r="F1131" i="1" s="1"/>
  <c r="D1182" i="1"/>
  <c r="F1182" i="1" s="1"/>
  <c r="D1224" i="1"/>
  <c r="F1224" i="1" s="1"/>
  <c r="F1562" i="1" l="1"/>
  <c r="G1562" i="1"/>
  <c r="D1181" i="1"/>
  <c r="F1181" i="1" s="1"/>
  <c r="D1215" i="1"/>
  <c r="F1215" i="1" s="1"/>
  <c r="D1387" i="1"/>
  <c r="F1387" i="1" s="1"/>
  <c r="D1214" i="1" l="1"/>
  <c r="D1180" i="1"/>
  <c r="F1180" i="1" s="1"/>
  <c r="D1152" i="1"/>
  <c r="F1152" i="1" s="1"/>
  <c r="D1162" i="1"/>
  <c r="F1162" i="1" s="1"/>
  <c r="D1145" i="1"/>
  <c r="F1145" i="1" s="1"/>
  <c r="D1123" i="1"/>
  <c r="F1123" i="1" s="1"/>
  <c r="D1108" i="1"/>
  <c r="F1108" i="1" s="1"/>
  <c r="F1214" i="1" l="1"/>
  <c r="D1164" i="1"/>
  <c r="D1107" i="1"/>
  <c r="F1107" i="1" s="1"/>
  <c r="D1151" i="1"/>
  <c r="D1122" i="1"/>
  <c r="F1122" i="1" s="1"/>
  <c r="D1144" i="1"/>
  <c r="F1144" i="1" s="1"/>
  <c r="D1161" i="1"/>
  <c r="F1161" i="1" s="1"/>
  <c r="D1385" i="1"/>
  <c r="F1385" i="1" s="1"/>
  <c r="F1151" i="1" l="1"/>
  <c r="D1147" i="1"/>
  <c r="F1164" i="1"/>
  <c r="D1160" i="1"/>
  <c r="F1160" i="1" s="1"/>
  <c r="D1143" i="1"/>
  <c r="F1143" i="1" s="1"/>
  <c r="F1147" i="1"/>
  <c r="D1384" i="1"/>
  <c r="F1384" i="1" s="1"/>
  <c r="D1121" i="1"/>
  <c r="F1121" i="1" s="1"/>
  <c r="D1106" i="1"/>
  <c r="F1106" i="1" s="1"/>
  <c r="D939" i="1"/>
  <c r="F939" i="1" s="1"/>
  <c r="D1159" i="1" l="1"/>
  <c r="F1159" i="1" s="1"/>
  <c r="D938" i="1"/>
  <c r="F938" i="1" s="1"/>
  <c r="D1105" i="1"/>
  <c r="F1105" i="1" s="1"/>
  <c r="D1383" i="1"/>
  <c r="F1383" i="1" s="1"/>
  <c r="D1120" i="1"/>
  <c r="F1120" i="1" s="1"/>
  <c r="D1142" i="1"/>
  <c r="D925" i="1"/>
  <c r="F925" i="1" s="1"/>
  <c r="F1142" i="1" l="1"/>
  <c r="D1141" i="1"/>
  <c r="F1141" i="1" s="1"/>
  <c r="D1104" i="1"/>
  <c r="F1104" i="1" s="1"/>
  <c r="D1119" i="1"/>
  <c r="F1119" i="1" s="1"/>
  <c r="D924" i="1"/>
  <c r="F924" i="1" s="1"/>
  <c r="D1382" i="1"/>
  <c r="D934" i="1"/>
  <c r="F934" i="1" s="1"/>
  <c r="D771" i="1"/>
  <c r="F771" i="1" s="1"/>
  <c r="D759" i="1"/>
  <c r="F759" i="1" s="1"/>
  <c r="D756" i="1"/>
  <c r="F756" i="1" s="1"/>
  <c r="D1103" i="1" l="1"/>
  <c r="G1103" i="1" s="1"/>
  <c r="F1382" i="1"/>
  <c r="D1381" i="1"/>
  <c r="D758" i="1"/>
  <c r="F758" i="1" s="1"/>
  <c r="D755" i="1"/>
  <c r="F755" i="1" s="1"/>
  <c r="D923" i="1"/>
  <c r="F923" i="1" s="1"/>
  <c r="D770" i="1"/>
  <c r="F770" i="1" s="1"/>
  <c r="F1381" i="1" l="1"/>
  <c r="G1381" i="1"/>
  <c r="D769" i="1"/>
  <c r="F769" i="1" s="1"/>
  <c r="D754" i="1"/>
  <c r="F754" i="1" s="1"/>
  <c r="D727" i="1"/>
  <c r="F727" i="1" s="1"/>
  <c r="D724" i="1"/>
  <c r="F724" i="1" s="1"/>
  <c r="D723" i="1" l="1"/>
  <c r="F723" i="1" s="1"/>
  <c r="D726" i="1"/>
  <c r="F726" i="1" s="1"/>
  <c r="D753" i="1"/>
  <c r="F753" i="1" s="1"/>
  <c r="D768" i="1"/>
  <c r="F768" i="1" s="1"/>
  <c r="D722" i="1" l="1"/>
  <c r="D752" i="1"/>
  <c r="F752" i="1" s="1"/>
  <c r="D1799" i="1"/>
  <c r="F1799" i="1" s="1"/>
  <c r="D721" i="1" l="1"/>
  <c r="F721" i="1" s="1"/>
  <c r="F722" i="1"/>
  <c r="D1798" i="1"/>
  <c r="F1798" i="1" s="1"/>
  <c r="D1804" i="1"/>
  <c r="F1804" i="1" s="1"/>
  <c r="D917" i="1" l="1"/>
  <c r="F917" i="1" s="1"/>
  <c r="D916" i="1" l="1"/>
  <c r="F916" i="1" s="1"/>
  <c r="D1823" i="1"/>
  <c r="F1823" i="1" s="1"/>
  <c r="D912" i="1" l="1"/>
  <c r="F912" i="1" s="1"/>
  <c r="D956" i="1"/>
  <c r="F956" i="1" s="1"/>
  <c r="D955" i="1" l="1"/>
  <c r="F955" i="1" s="1"/>
  <c r="D681" i="1"/>
  <c r="F681" i="1" s="1"/>
  <c r="D1440" i="1" l="1"/>
  <c r="D744" i="1"/>
  <c r="F744" i="1" s="1"/>
  <c r="D717" i="1"/>
  <c r="F717" i="1" s="1"/>
  <c r="D703" i="1"/>
  <c r="F703" i="1" s="1"/>
  <c r="D699" i="1"/>
  <c r="F699" i="1" s="1"/>
  <c r="D698" i="1"/>
  <c r="F698" i="1" s="1"/>
  <c r="D696" i="1"/>
  <c r="F696" i="1" s="1"/>
  <c r="D692" i="1"/>
  <c r="F692" i="1" s="1"/>
  <c r="D688" i="1"/>
  <c r="F688" i="1" s="1"/>
  <c r="D685" i="1"/>
  <c r="F685" i="1" s="1"/>
  <c r="D679" i="1"/>
  <c r="F679" i="1" s="1"/>
  <c r="D676" i="1"/>
  <c r="F676" i="1" s="1"/>
  <c r="D672" i="1"/>
  <c r="F672" i="1" s="1"/>
  <c r="D669" i="1"/>
  <c r="F669" i="1" s="1"/>
  <c r="D664" i="1"/>
  <c r="F664" i="1" s="1"/>
  <c r="D661" i="1"/>
  <c r="F661" i="1" s="1"/>
  <c r="D657" i="1"/>
  <c r="F657" i="1" s="1"/>
  <c r="D654" i="1"/>
  <c r="F654" i="1" s="1"/>
  <c r="F1440" i="1" l="1"/>
  <c r="D1433" i="1"/>
  <c r="G1433" i="1" s="1"/>
  <c r="D660" i="1"/>
  <c r="F660" i="1" s="1"/>
  <c r="D691" i="1"/>
  <c r="F691" i="1" s="1"/>
  <c r="D702" i="1"/>
  <c r="F702" i="1" s="1"/>
  <c r="D678" i="1"/>
  <c r="F678" i="1" s="1"/>
  <c r="D695" i="1"/>
  <c r="F695" i="1" s="1"/>
  <c r="D716" i="1"/>
  <c r="F716" i="1" s="1"/>
  <c r="D663" i="1"/>
  <c r="F663" i="1" s="1"/>
  <c r="D684" i="1"/>
  <c r="F684" i="1" s="1"/>
  <c r="D675" i="1"/>
  <c r="F675" i="1" s="1"/>
  <c r="D653" i="1"/>
  <c r="F653" i="1" s="1"/>
  <c r="D668" i="1"/>
  <c r="F668" i="1" s="1"/>
  <c r="D656" i="1"/>
  <c r="F656" i="1" s="1"/>
  <c r="D671" i="1"/>
  <c r="F671" i="1" s="1"/>
  <c r="D687" i="1"/>
  <c r="F687" i="1" s="1"/>
  <c r="D741" i="1"/>
  <c r="F741" i="1" s="1"/>
  <c r="D959" i="1"/>
  <c r="F959" i="1" s="1"/>
  <c r="D953" i="1"/>
  <c r="F953" i="1" s="1"/>
  <c r="D969" i="1"/>
  <c r="F969" i="1" s="1"/>
  <c r="F1433" i="1" l="1"/>
  <c r="D659" i="1"/>
  <c r="F659" i="1" s="1"/>
  <c r="D694" i="1"/>
  <c r="F694" i="1" s="1"/>
  <c r="D715" i="1"/>
  <c r="F715" i="1" s="1"/>
  <c r="D683" i="1"/>
  <c r="F683" i="1" s="1"/>
  <c r="D674" i="1"/>
  <c r="F674" i="1" s="1"/>
  <c r="D667" i="1"/>
  <c r="F667" i="1" s="1"/>
  <c r="D690" i="1"/>
  <c r="F690" i="1" s="1"/>
  <c r="D737" i="1"/>
  <c r="F737" i="1" s="1"/>
  <c r="D652" i="1"/>
  <c r="F652" i="1" s="1"/>
  <c r="D958" i="1"/>
  <c r="F958" i="1" s="1"/>
  <c r="D701" i="1"/>
  <c r="F701" i="1" s="1"/>
  <c r="D736" i="1" l="1"/>
  <c r="D651" i="1"/>
  <c r="F651" i="1" s="1"/>
  <c r="D666" i="1"/>
  <c r="F666" i="1" s="1"/>
  <c r="D947" i="1"/>
  <c r="F947" i="1" s="1"/>
  <c r="D905" i="1"/>
  <c r="F905" i="1" s="1"/>
  <c r="D735" i="1" l="1"/>
  <c r="F735" i="1" s="1"/>
  <c r="F736" i="1"/>
  <c r="D650" i="1"/>
  <c r="D904" i="1"/>
  <c r="F904" i="1" s="1"/>
  <c r="D946" i="1"/>
  <c r="F946" i="1" s="1"/>
  <c r="D649" i="1" l="1"/>
  <c r="F650" i="1"/>
  <c r="D945" i="1"/>
  <c r="F945" i="1" s="1"/>
  <c r="D900" i="1"/>
  <c r="F900" i="1" s="1"/>
  <c r="D1817" i="1"/>
  <c r="F1817" i="1" s="1"/>
  <c r="D1858" i="1"/>
  <c r="F1858" i="1" s="1"/>
  <c r="F649" i="1" l="1"/>
  <c r="G649" i="1"/>
  <c r="D899" i="1"/>
  <c r="F899" i="1" s="1"/>
  <c r="D911" i="1"/>
  <c r="F911" i="1" s="1"/>
  <c r="D1803" i="1"/>
  <c r="F1803" i="1" s="1"/>
  <c r="D898" i="1" l="1"/>
  <c r="F898" i="1" s="1"/>
  <c r="D1802" i="1"/>
  <c r="F1802" i="1" s="1"/>
  <c r="D1822" i="1" l="1"/>
  <c r="F1822" i="1" s="1"/>
  <c r="D1821" i="1" l="1"/>
  <c r="F1821" i="1" s="1"/>
  <c r="D1837" i="1"/>
  <c r="F1837" i="1" s="1"/>
  <c r="D1833" i="1" l="1"/>
  <c r="F1833" i="1" s="1"/>
  <c r="D1816" i="1"/>
  <c r="F1816" i="1" s="1"/>
  <c r="D1797" i="1" l="1"/>
  <c r="D1832" i="1"/>
  <c r="F1832" i="1" s="1"/>
  <c r="F1103" i="1"/>
  <c r="D968" i="1"/>
  <c r="F968" i="1" s="1"/>
  <c r="D952" i="1"/>
  <c r="F952" i="1" s="1"/>
  <c r="F1797" i="1" l="1"/>
  <c r="G1797" i="1"/>
  <c r="D1831" i="1"/>
  <c r="D951" i="1"/>
  <c r="F951" i="1" s="1"/>
  <c r="D967" i="1"/>
  <c r="F967" i="1" s="1"/>
  <c r="F1831" i="1" l="1"/>
  <c r="G1831" i="1"/>
  <c r="D950" i="1"/>
  <c r="F950" i="1" s="1"/>
  <c r="D1861" i="1"/>
  <c r="F1861" i="1" s="1"/>
  <c r="D949" i="1" l="1"/>
  <c r="D897" i="1" l="1"/>
  <c r="F949" i="1"/>
  <c r="F897" i="1" l="1"/>
  <c r="G897" i="1"/>
  <c r="D1796" i="1"/>
  <c r="D1862" i="1" s="1"/>
  <c r="F1862" i="1" s="1"/>
  <c r="F1796" i="1" l="1"/>
  <c r="D1867" i="1"/>
</calcChain>
</file>

<file path=xl/sharedStrings.xml><?xml version="1.0" encoding="utf-8"?>
<sst xmlns="http://schemas.openxmlformats.org/spreadsheetml/2006/main" count="4753" uniqueCount="1079">
  <si>
    <t>630</t>
  </si>
  <si>
    <t>Центральный аппарат</t>
  </si>
  <si>
    <t>Резервные средства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</si>
  <si>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</si>
  <si>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Организация предоставления гражданам субсидий на оплату жилого помещения и коммунальных услуг</t>
  </si>
  <si>
    <t>Обеспечение предоставления гражданам субсидий на оплату жилого помещения и коммунальных услуг</t>
  </si>
  <si>
    <t>Подпрограмма  "Дошкольное образование"</t>
  </si>
  <si>
    <t>310</t>
  </si>
  <si>
    <t>Расходы на выплаты персоналу государственных (муниципальных) органов</t>
  </si>
  <si>
    <t xml:space="preserve">Наименования </t>
  </si>
  <si>
    <t>ЦСР</t>
  </si>
  <si>
    <t>ВР</t>
  </si>
  <si>
    <t>810</t>
  </si>
  <si>
    <t>Иные бюджетные ассигнования</t>
  </si>
  <si>
    <t>800</t>
  </si>
  <si>
    <t>200</t>
  </si>
  <si>
    <t>240</t>
  </si>
  <si>
    <t>Иные закупки товаров, работ и услуг для обеспечения государственных (муниципальных) нужд</t>
  </si>
  <si>
    <t>Предоставление субсидий бюджетным, автономным учреждениям и иным некоммерческим организациям</t>
  </si>
  <si>
    <t xml:space="preserve">Субсидии автономным учреждениям </t>
  </si>
  <si>
    <t>600</t>
  </si>
  <si>
    <t>620</t>
  </si>
  <si>
    <t>Социальное обеспечение и иные выплаты населению</t>
  </si>
  <si>
    <t>300</t>
  </si>
  <si>
    <t xml:space="preserve">Субсидии бюджетным учреждениям </t>
  </si>
  <si>
    <t>610</t>
  </si>
  <si>
    <t xml:space="preserve">Обеспечение деятельности библиотек </t>
  </si>
  <si>
    <t>Субсидии некоммерческим организациям (за исключением государственных (муниципальных) учреждений)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</si>
  <si>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</si>
  <si>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</si>
  <si>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110</t>
  </si>
  <si>
    <t>Расходы на выплаты персоналу казенных учреждений</t>
  </si>
  <si>
    <t>850</t>
  </si>
  <si>
    <t>Уплата налогов, сборов и иных платежей</t>
  </si>
  <si>
    <t xml:space="preserve">Бюджетные инвестиции </t>
  </si>
  <si>
    <t>400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</si>
  <si>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</si>
  <si>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Публичные нормативные социальные выплаты гражданам</t>
  </si>
  <si>
    <t xml:space="preserve">В С Е Г О   Р А С Х О Д О В </t>
  </si>
  <si>
    <t>Обеспечение деятельности дворцов и домов культуры</t>
  </si>
  <si>
    <t>Комплектование книжных фондов</t>
  </si>
  <si>
    <t>Совершенствование и развитие библиотечного дела</t>
  </si>
  <si>
    <t xml:space="preserve">Мероприятия в сфере культуры </t>
  </si>
  <si>
    <t>Оказание финансовой поддержки социально-ориентированным некоммерческим организациям</t>
  </si>
  <si>
    <t>Руководство и управление в сфере установленных функций органов местного самоуправления</t>
  </si>
  <si>
    <t>Глава муниципального образования</t>
  </si>
  <si>
    <t xml:space="preserve">Председатель Контрольно-счетной палаты </t>
  </si>
  <si>
    <t xml:space="preserve">Итого по муниципальным программам </t>
  </si>
  <si>
    <t>Поддержка субъектов малого и среднего предпринимательства в области подготовки, переподготовки и повышения квалификации кадров</t>
  </si>
  <si>
    <t>Организация и проведение мероприятий в сфере культуры</t>
  </si>
  <si>
    <t>Обеспечение деятельности МКУ "Многофункциональный центр предоставления государственных и муниципальных услуг"</t>
  </si>
  <si>
    <t>Организация безопасности детского и молодёжного отдыха</t>
  </si>
  <si>
    <t>Подпрограмма "Молодое поколение"</t>
  </si>
  <si>
    <t>Единовременное пособие при рождении ребёнка</t>
  </si>
  <si>
    <t>Бюджетные инвестиции</t>
  </si>
  <si>
    <t>Организация отдыха детей и молодежи</t>
  </si>
  <si>
    <t>Организация занятости детей и молодежи</t>
  </si>
  <si>
    <t xml:space="preserve">Другие непрограммные расходы  </t>
  </si>
  <si>
    <t>Субсидии некоммерческих организациям (за исключением государственных (муниципальных) учреждений)</t>
  </si>
  <si>
    <t>120</t>
  </si>
  <si>
    <t>Создание и обеспечение условий для деятельности организаций, образующих инфраструктуру поддержки субъектов малого и среднего предпринимательства</t>
  </si>
  <si>
    <t>Премии и гранты</t>
  </si>
  <si>
    <t>350</t>
  </si>
  <si>
    <t>Доплаты к пенсии неработающим гражданам, занимавшим высшие руководящие должности в исполкоме Красногорского горсовета более 5 лет, ушедшим на пенсию по старости до 01.09.1995г.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</si>
  <si>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</si>
  <si>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Начальник финансового управления</t>
  </si>
  <si>
    <t>Н.А.Гереш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</si>
  <si>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</si>
  <si>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</si>
  <si>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</si>
  <si>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244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</si>
  <si>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</si>
  <si>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</si>
  <si>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</si>
  <si>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</si>
  <si>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Субсидии бюджетным учреждениям на иные цели</t>
  </si>
  <si>
    <t>612</t>
  </si>
  <si>
    <t>Субсидии автономным учреждениям на иные цели</t>
  </si>
  <si>
    <t>622</t>
  </si>
  <si>
    <t>Подпрограмма "Развитие архивного дела"</t>
  </si>
  <si>
    <t>111</t>
  </si>
  <si>
    <t>112</t>
  </si>
  <si>
    <t>Иные выплаты персоналу казенных учреждений, за исключением фонда оплаты труда</t>
  </si>
  <si>
    <t>870</t>
  </si>
  <si>
    <t>Содержание кладбищ</t>
  </si>
  <si>
    <t>Ремонт зданий, благоустройство территорий и укрепление материально-технической базы  муниципальных дошкольных образовательных учреждений</t>
  </si>
  <si>
    <t>Прочие мероприятия в области образования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</si>
  <si>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</si>
  <si>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</si>
  <si>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Финансовое обеспечение получения гражданами дошкольного образования в частных дошкольных образовательных организациях 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</si>
  <si>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Обеспечение деятельности дошкольных образовательных учреждений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</si>
  <si>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</si>
  <si>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</si>
  <si>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Итого внепрограммных расходов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</si>
  <si>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</si>
  <si>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</si>
  <si>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Иные выплаты персоналу государственных (муниципальных) органов за исключением фонда оплаты труда</t>
  </si>
  <si>
    <t>Обеспечение деятельности объектов культурного наследия</t>
  </si>
  <si>
    <t>Подпрограмма  "Общее образование"</t>
  </si>
  <si>
    <t>Мероприятия в области общего образования</t>
  </si>
  <si>
    <t>Ремонт зданий, благоустройство территорий и укрепление материально-технической базы  муниципальных образовательных учреждений</t>
  </si>
  <si>
    <t xml:space="preserve">Обеспечение учащихся питанием </t>
  </si>
  <si>
    <t>Прочие мероприятия в области общего образования</t>
  </si>
  <si>
    <t xml:space="preserve">Обеспечение деятельности школ-детских садов, школ начальных, неполных средних и средних     </t>
  </si>
  <si>
    <t>Подпрограмма "Дополнительное образование, воспитание и социализация детей в сфере образования"</t>
  </si>
  <si>
    <t>Мероприятия в области дополнительного образования</t>
  </si>
  <si>
    <t>Прочие мероприятия в области дополнительного образования</t>
  </si>
  <si>
    <t>Обеспечение деятельности учреждений по внешкольной работе с детьми, подведомственных Управлению образования</t>
  </si>
  <si>
    <t>Подпрограмма "Обеспечение реализации программы"</t>
  </si>
  <si>
    <t>Мероприятия в области образования</t>
  </si>
  <si>
    <t>Иные пенсии, социальные доплаты к пенсиям</t>
  </si>
  <si>
    <t>Оказание материальной помощи отдельным категориям граждан на возмещение расходов по зубопротезированию</t>
  </si>
  <si>
    <t>Социальные выплаты гражданам, кроме публичных нормативных социальных выплат</t>
  </si>
  <si>
    <t>313</t>
  </si>
  <si>
    <t>Размещение информации о деятельности органов местного самоуправления в СМИ</t>
  </si>
  <si>
    <t>Социальная реклама</t>
  </si>
  <si>
    <t>Обеспечение деятельности  МКУ "ЕДДС"</t>
  </si>
  <si>
    <t>Подпрограмма "Обеспечение жильём детей-сирот и детей, оставшихся без попечения родителей, а также лиц из их числа"</t>
  </si>
  <si>
    <t>Бюджетные инвестиции на приобретение объектов недвижимого имущества в государственную (муниципальную) собственность</t>
  </si>
  <si>
    <t>Ремонт и развитие материально-технической базы в муниципальных спортивно-оздоровительных учреждениях</t>
  </si>
  <si>
    <t>Субсидии автономным учреждениям</t>
  </si>
  <si>
    <t>Пособия, компенсации и иные социальные выплаты гражданам, кроме публичных нормативных обязательств</t>
  </si>
  <si>
    <t>Подпрограмма "Профилактика преступлений и иных правонарушений"</t>
  </si>
  <si>
    <t>Содержание автомобильных дорог общего пользования</t>
  </si>
  <si>
    <t>Содержание внутриквартальных дорог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</si>
  <si>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</si>
  <si>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Пособия, компенсации, меры социальной поддержки по публичным нормативным обязательствам</t>
  </si>
  <si>
    <t>Использование и сохранение объектов культурного наследия</t>
  </si>
  <si>
    <t>Мероприятия по развитию информационно-коммуникационных технологий</t>
  </si>
  <si>
    <t>Бюджетные инвестиции в строительство общеобразовательных учреждений муниципальной собственности</t>
  </si>
  <si>
    <t>Мероприятия по предупреждению чрезвычайных ситуаций</t>
  </si>
  <si>
    <t>320</t>
  </si>
  <si>
    <t>321</t>
  </si>
  <si>
    <t xml:space="preserve">Осуществление государственных полномочий в соответствии с Законом МО №107/2014-ОЗ </t>
  </si>
  <si>
    <t>410</t>
  </si>
  <si>
    <t>Социальная поддержка беременных женщин, кормящих матерей, детей в  возрасте до трех лет</t>
  </si>
  <si>
    <t>Подпрограмма "Содействие развитию предпринимательства и привлечению инвестиций"</t>
  </si>
  <si>
    <t>Нормативно-правовое и организационное обеспечение развития малого и среднего предпринимательства</t>
  </si>
  <si>
    <t>Обеспечение деятельности МКУ "Красногорский центр торгов"</t>
  </si>
  <si>
    <t>10 2 00 00000</t>
  </si>
  <si>
    <t>Транспортировка умерших в морг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</si>
  <si>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</si>
  <si>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</si>
  <si>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Основное мероприятие "Совершенствование профессионального развития сотрудников"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</si>
  <si>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</si>
  <si>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</si>
  <si>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11 0 00 00000</t>
  </si>
  <si>
    <t>11 0 01 00000</t>
  </si>
  <si>
    <t>11 0 02 00000</t>
  </si>
  <si>
    <t>11 0 02 00020</t>
  </si>
  <si>
    <t>11 0 02 00030</t>
  </si>
  <si>
    <t>11 0 02 00040</t>
  </si>
  <si>
    <t>11 0 03 00000</t>
  </si>
  <si>
    <t>11 0 03 00010</t>
  </si>
  <si>
    <t>Мероприятия по обеспечению безопасности дорожного движения</t>
  </si>
  <si>
    <t>11 0 03 00020</t>
  </si>
  <si>
    <t>Организация транспортного обслуживания по маршрутам регулярных перевозок</t>
  </si>
  <si>
    <t>11 0 01 00030</t>
  </si>
  <si>
    <t>Обновление парка "школьных" автобусов</t>
  </si>
  <si>
    <t>11 0 01 00040</t>
  </si>
  <si>
    <t>Предоставление транспортных услуг по перевозке организованных групп населения для участия в общественных, праздничных мероприятиях</t>
  </si>
  <si>
    <t>10 0 00 00000</t>
  </si>
  <si>
    <t>95 0 00 00000</t>
  </si>
  <si>
    <t>95 0 00 04000</t>
  </si>
  <si>
    <t>95 0 00 05000</t>
  </si>
  <si>
    <t>95 0 00 10000</t>
  </si>
  <si>
    <t>99 0 00 00000</t>
  </si>
  <si>
    <t>99 0 00 20000</t>
  </si>
  <si>
    <t>08 0 00 00000</t>
  </si>
  <si>
    <t>08 0 01 00000</t>
  </si>
  <si>
    <t>08 0 01 00010</t>
  </si>
  <si>
    <t>08 0 02 00000</t>
  </si>
  <si>
    <t>08 0 02 00020</t>
  </si>
  <si>
    <t>08 0 02 00030</t>
  </si>
  <si>
    <t>13 0 00 00000</t>
  </si>
  <si>
    <t>10 3 00 00000</t>
  </si>
  <si>
    <t>Основное мероприятие "Внедрение и использование информационно-коммуникационных технологий"</t>
  </si>
  <si>
    <t>14 0 00 00000</t>
  </si>
  <si>
    <t>Основное мероприятие "Предоставление жилых помещений детям-сиротам и детям, оставшимся без попечения родителей, а также лиц из их числа"</t>
  </si>
  <si>
    <t>14 4 01 00000</t>
  </si>
  <si>
    <t>14 4 00 00000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</si>
  <si>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</si>
  <si>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99 0 00 01000</t>
  </si>
  <si>
    <t xml:space="preserve">Финансово - имущественная поддержка субъектов малого и среднего предпринимательства </t>
  </si>
  <si>
    <t>04 0 00 00000</t>
  </si>
  <si>
    <t>02 0 00 00000</t>
  </si>
  <si>
    <t>06 0 00 00000</t>
  </si>
  <si>
    <t>06 1 00 00000</t>
  </si>
  <si>
    <t>06 2 00 00000</t>
  </si>
  <si>
    <t>06 2 01 00000</t>
  </si>
  <si>
    <t>06 1 01 00010</t>
  </si>
  <si>
    <t>Основное мероприятие "Поддержка молодёжных творческих инициатив "</t>
  </si>
  <si>
    <t>Мероприятия по поддержке молодёжных творческих инициатив</t>
  </si>
  <si>
    <t>06 2 01 00010</t>
  </si>
  <si>
    <t>06 2 01 00040</t>
  </si>
  <si>
    <t>Основное мероприятие "Организация свободного времени детей и молодёжи через различные формы отдыха и занятости"</t>
  </si>
  <si>
    <t>06 2 01 00020</t>
  </si>
  <si>
    <t>Основное мероприятие "Организация досуга и предоставление услуг в сфере культуры"</t>
  </si>
  <si>
    <t>02 0 01 01000</t>
  </si>
  <si>
    <t>02 0 01 01010</t>
  </si>
  <si>
    <t>02 0 01 01020</t>
  </si>
  <si>
    <t>02 0 01 01590</t>
  </si>
  <si>
    <t>02 0 01 02000</t>
  </si>
  <si>
    <t>02 0 01 02590</t>
  </si>
  <si>
    <t>Основное мероприятие "Сохранение и развитие народной культуры, использование и популяризация объектов культурного наследия"</t>
  </si>
  <si>
    <t>02 0 02 00000</t>
  </si>
  <si>
    <t>02 0 01 00000</t>
  </si>
  <si>
    <t>Создание условий для обеспечения населения услугами культуры и организация досуга</t>
  </si>
  <si>
    <t>Развитие библиотечного дела</t>
  </si>
  <si>
    <t>02 0 02 03000</t>
  </si>
  <si>
    <t>02 0 02 03010</t>
  </si>
  <si>
    <t>02 0 02 05000</t>
  </si>
  <si>
    <t>02 0 02 05010</t>
  </si>
  <si>
    <t>02 0 02 05890</t>
  </si>
  <si>
    <t>06 1 01 00000</t>
  </si>
  <si>
    <t>15 0 00 00000</t>
  </si>
  <si>
    <t>15 0 01 00000</t>
  </si>
  <si>
    <t>15 0 01 00010</t>
  </si>
  <si>
    <t>15 0 02 00000</t>
  </si>
  <si>
    <t>06 1 02 00000</t>
  </si>
  <si>
    <t>01 0 00 00000</t>
  </si>
  <si>
    <t>01 1 00 00000</t>
  </si>
  <si>
    <t>01 1 01 00000</t>
  </si>
  <si>
    <t>01 1 01 21020</t>
  </si>
  <si>
    <t>01 1 02 00000</t>
  </si>
  <si>
    <t>01 1 02 62110</t>
  </si>
  <si>
    <t>01 1 02 62120</t>
  </si>
  <si>
    <t>01 1 02 71590</t>
  </si>
  <si>
    <t>01 1 02 62140</t>
  </si>
  <si>
    <t>Фонд оплаты труда казенных учреждений</t>
  </si>
  <si>
    <t>Фонд оплаты труда государственных (муниципальных) органов</t>
  </si>
  <si>
    <t>01 2 01 00000</t>
  </si>
  <si>
    <t>01 2 01 21000</t>
  </si>
  <si>
    <t>01 2 01 21010</t>
  </si>
  <si>
    <t>01 2 01 21020</t>
  </si>
  <si>
    <t>01 2 01 21110</t>
  </si>
  <si>
    <t>01 2 01 62220</t>
  </si>
  <si>
    <t>01 2 02 00000</t>
  </si>
  <si>
    <t>01 2 02 21000</t>
  </si>
  <si>
    <t>01 3 00 00000</t>
  </si>
  <si>
    <t>01 3 01 00000</t>
  </si>
  <si>
    <t>01 3 01 21000</t>
  </si>
  <si>
    <t>01 3 01 21110</t>
  </si>
  <si>
    <t xml:space="preserve">Фонд оплаты труда казенных учреждений </t>
  </si>
  <si>
    <t>Содержание учреждений по внешкольной работе с детьми в области культуры</t>
  </si>
  <si>
    <t>01 3 01 77000</t>
  </si>
  <si>
    <t>Мероприятия в учреждениях по внешкольной работе с детьми в области культуры</t>
  </si>
  <si>
    <t>01 3 01 77010</t>
  </si>
  <si>
    <t>Обеспечение деятельности учреждений по внешкольной работе с детьми в области культуры</t>
  </si>
  <si>
    <t>01 3 02 00000</t>
  </si>
  <si>
    <t xml:space="preserve">Фонд оплаты труда государственных (муниципальных) органов </t>
  </si>
  <si>
    <t>01 3 02 21000</t>
  </si>
  <si>
    <t>01 3 02 21110</t>
  </si>
  <si>
    <t>01 4 00 00000</t>
  </si>
  <si>
    <t>01 4 01 04000</t>
  </si>
  <si>
    <t>01 4 01 75590</t>
  </si>
  <si>
    <t>01 2 00 00000</t>
  </si>
  <si>
    <t>Основное мероприятие "Социальная поддержка беременных женщин, кормящих матерей, детей в возрасте до трех лет"</t>
  </si>
  <si>
    <t>05 0 00 00000</t>
  </si>
  <si>
    <t>Основное мероприятие "Укрепление материально-технической базы для занятий физической культурой и спортом"</t>
  </si>
  <si>
    <t>05 0 01 00000</t>
  </si>
  <si>
    <t>05 0 01 00010</t>
  </si>
  <si>
    <t>Основное мероприятие "Создание условий для привлечения жителей к занятиям физической культуры и спортом"</t>
  </si>
  <si>
    <t>05 0 02 00000</t>
  </si>
  <si>
    <t>05 0 02 00010</t>
  </si>
  <si>
    <t>05 0 02 00590</t>
  </si>
  <si>
    <t>Основное мероприятие "Создание условий для занятий физической культурой и спортом для граждан с ограниченными возможностями здоровья"</t>
  </si>
  <si>
    <t>05 0 03 00000</t>
  </si>
  <si>
    <t>Поддержка и обеспечение подготовки спортивных команд, проведение соревнований для граждан с ограниченными возможностями здоровья</t>
  </si>
  <si>
    <t>05 0 03 00010</t>
  </si>
  <si>
    <t>Основное мероприятие "Содействие развитию спорта высших достижений"</t>
  </si>
  <si>
    <t>05 0 05 00000</t>
  </si>
  <si>
    <t>Поддержка и обеспечение подготовки спортивных команд, поддержка спортсменов, участие в областных, российских, международных соревнованиях</t>
  </si>
  <si>
    <t>05 0 05 00010</t>
  </si>
  <si>
    <t>07 0 00 00000</t>
  </si>
  <si>
    <t xml:space="preserve">07 1 00 00000 </t>
  </si>
  <si>
    <t>Основное мероприятие "Профилактика преступлений и иных правонарушений"</t>
  </si>
  <si>
    <t>07 1 01 00000</t>
  </si>
  <si>
    <t>Внедрение современных средств наблюдения и оповещения, обеспечение оперативного принятия решения</t>
  </si>
  <si>
    <t>07 1 01 00010</t>
  </si>
  <si>
    <t>Основное мероприятие "Профилактика безнадзорности, наркомании, токсикомании, алкоголизма, правонарушений, преступлений среди несовершеннолетних"</t>
  </si>
  <si>
    <t>07 1 03 00000</t>
  </si>
  <si>
    <t>Обеспечение занятости и проведение профилактических мероприятий среди несовершеннолетних</t>
  </si>
  <si>
    <t>07 1 03 00010</t>
  </si>
  <si>
    <t>07 1 04 00000</t>
  </si>
  <si>
    <t>Обеспечение антитеррористической защищенности объектов с массовым пребыванием людей</t>
  </si>
  <si>
    <t>07 1 04 00010</t>
  </si>
  <si>
    <t>07 2 00 00000</t>
  </si>
  <si>
    <t>07 2 01 00000</t>
  </si>
  <si>
    <t>07 2 01 00010</t>
  </si>
  <si>
    <t>07 2 01 00020</t>
  </si>
  <si>
    <t>07 2 02 00000</t>
  </si>
  <si>
    <t>07 2 03 00000</t>
  </si>
  <si>
    <t>01 4 01 00000</t>
  </si>
  <si>
    <t>Разработка проектов организации дорожного движения на дорогах общего пользования</t>
  </si>
  <si>
    <t>Выплата компенсации родителям в связи со снятием с очереди в дошкольные образовательные учреждения</t>
  </si>
  <si>
    <t>Обеспечение деятельности учреждений в области физической культуры и спорта</t>
  </si>
  <si>
    <t>Основное мероприятие "Гражданско-патриотическое и духовно-нравственное воспитание детей и молодёжи "</t>
  </si>
  <si>
    <t>Основное мероприятие "Профилактика терроризма и экстремизма"</t>
  </si>
  <si>
    <t>01 1 03 00000</t>
  </si>
  <si>
    <t>Ремонт внутриквартальных дорог</t>
  </si>
  <si>
    <t>11 0 02 00060</t>
  </si>
  <si>
    <t>Обеспечение деятельности МКУ "Красногорская похоронная служба"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</si>
  <si>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 (выполнение работ)</t>
  </si>
  <si>
    <t>07 2 02 00010</t>
  </si>
  <si>
    <t xml:space="preserve"> Капитальные вложения в объекты государственной (муниципальной) собственности</t>
  </si>
  <si>
    <t>Субсидии юридическим лицам (кроме некоммерческих организаций), индивидуальным предпринимателям, физическим лицам -  производителям товаров, работ, услуг</t>
  </si>
  <si>
    <t>123</t>
  </si>
  <si>
    <t>Представительские расходы</t>
  </si>
  <si>
    <t>95 0 00 02000</t>
  </si>
  <si>
    <t>Обеспечение безопасности людей на водных объектах</t>
  </si>
  <si>
    <t xml:space="preserve">Пособия, компенсации и иные социальные выплаты гражданам, кроме публичных нормативных обязательств </t>
  </si>
  <si>
    <t>Компенсация части арендной платы за наем жилых помещений педагогическим работникам</t>
  </si>
  <si>
    <t>853</t>
  </si>
  <si>
    <t>Уплата иных платежей</t>
  </si>
  <si>
    <t>Погребение по гарантированному перечню услуг</t>
  </si>
  <si>
    <t>Основное мероприятие "Оказание материальной помощи гражданам"</t>
  </si>
  <si>
    <t>04 1 00 00000</t>
  </si>
  <si>
    <t>04 1 01 00000</t>
  </si>
  <si>
    <t>04 1 01 00010</t>
  </si>
  <si>
    <t>04 1 01 00020</t>
  </si>
  <si>
    <t>04 1 02 00000</t>
  </si>
  <si>
    <t>Основное мероприятие "Предоставление мер социальной поддержки"</t>
  </si>
  <si>
    <t>04 1 02 00010</t>
  </si>
  <si>
    <t>04 1 02 00020</t>
  </si>
  <si>
    <t>04 1 02 00030</t>
  </si>
  <si>
    <t>04 1 02 00040</t>
  </si>
  <si>
    <t>04 1 02 00050</t>
  </si>
  <si>
    <t>04 1 02 00060</t>
  </si>
  <si>
    <t>Основное мероприятие "Поддержка общественных организаций, объединяющих граждан социально незащищенных категорий"</t>
  </si>
  <si>
    <t>04 1 04 00000</t>
  </si>
  <si>
    <t>04 1 05 00000</t>
  </si>
  <si>
    <t>Основное мероприятие "Предоставление субсидий по оплате жилого помещения и коммунальных услуг"</t>
  </si>
  <si>
    <t>04 1 05 61410</t>
  </si>
  <si>
    <t>04 1 05 61420</t>
  </si>
  <si>
    <t>Подпрограмма "Доступная среда"</t>
  </si>
  <si>
    <t>04 2 01 00000</t>
  </si>
  <si>
    <t>04 2 00 00000</t>
  </si>
  <si>
    <t>Основное мероприятие "Повышение уровня доступности и качества приоритетных объектов и услуг в приоритетных сферах жизнедеятельности инвалидов и других маломобильных групп населения"</t>
  </si>
  <si>
    <t>04 2 01 00010</t>
  </si>
  <si>
    <t>04 3 00 00000</t>
  </si>
  <si>
    <t>04 1 04 00010</t>
  </si>
  <si>
    <t>06 1 02 00010</t>
  </si>
  <si>
    <t>Мероприятия по вовлечению молодых граждан в работу молодёжных общественных организаций и добровольческую деятельность</t>
  </si>
  <si>
    <t>Обеспечение деятельности учреждения по работе с молодёжью</t>
  </si>
  <si>
    <t>Мероприятия по увеличению числа специалистов занятых в сфере работы с молодёжью</t>
  </si>
  <si>
    <t>16 0 00 00000</t>
  </si>
  <si>
    <t>17 0 00 00000</t>
  </si>
  <si>
    <t>18 0 00 00000</t>
  </si>
  <si>
    <t>Обеспечение деятельности архивного отдела</t>
  </si>
  <si>
    <t>10 2 01 00000</t>
  </si>
  <si>
    <t>10 2 01 00010</t>
  </si>
  <si>
    <t>10 2 01 60690</t>
  </si>
  <si>
    <t>10 3 05 00000</t>
  </si>
  <si>
    <t>10 3 05 00590</t>
  </si>
  <si>
    <t>Подпрограмма "Муниципальное управление"</t>
  </si>
  <si>
    <t>10 4 00 00000</t>
  </si>
  <si>
    <t>10 4 04 00000</t>
  </si>
  <si>
    <t>10 4 03 00000</t>
  </si>
  <si>
    <t>10 4 03 00010</t>
  </si>
  <si>
    <t>Организация работы по повышению квалификации кадров</t>
  </si>
  <si>
    <t>10 4 03 00020</t>
  </si>
  <si>
    <t>10 4 04 00010</t>
  </si>
  <si>
    <t>10 4 06 00000</t>
  </si>
  <si>
    <t>10 4 06 01000</t>
  </si>
  <si>
    <t>10 4 06 04000</t>
  </si>
  <si>
    <t>10 4 06 60700</t>
  </si>
  <si>
    <t>Развитие социального партнерства</t>
  </si>
  <si>
    <t>Основное мероприятие "Обеспечение деятельности органов местного самоуправления"</t>
  </si>
  <si>
    <t>Центральный аппарат администрации</t>
  </si>
  <si>
    <t>06 1 02 00020</t>
  </si>
  <si>
    <t>06 1 02 00030</t>
  </si>
  <si>
    <t>06 1 02 01590</t>
  </si>
  <si>
    <t>Подпрограмма "Содействие развитию здравоохранения"</t>
  </si>
  <si>
    <t>Закупка товаров, работ и услуг в сфере информационно-коммуникационных технологий</t>
  </si>
  <si>
    <t>242</t>
  </si>
  <si>
    <t>04 3 02 00000</t>
  </si>
  <si>
    <t>04 3 03 00000</t>
  </si>
  <si>
    <t>04 3 03 62080</t>
  </si>
  <si>
    <t>04 3 02 00010</t>
  </si>
  <si>
    <t>Основное мероприятие "Увеличение количества субъектов малого и среднего предпринимательства, осуществляющих деятельность в сфере обрабатывающих производств и технологических инноваций"</t>
  </si>
  <si>
    <t>08 0 01 00020</t>
  </si>
  <si>
    <t>Основное мероприятие "Увеличение доли оборота малых и средних предприятий в общем обороте по полному кругу предприятий"</t>
  </si>
  <si>
    <t>08 0 02 00010</t>
  </si>
  <si>
    <t>Информационно-консультационная поддержка субъектов малого и среднего предпринимательства</t>
  </si>
  <si>
    <t>Основное мероприятие "Профилактика экстремизма и национализма"</t>
  </si>
  <si>
    <t>07 1 02 00000</t>
  </si>
  <si>
    <t>Профилактика и предупреждение проявлений экстремизма, расовой и национальной неприязни</t>
  </si>
  <si>
    <t>07 1 02 00010</t>
  </si>
  <si>
    <t>Подпрограмма "Снижение рисков и смягчение последствий чрезвычайных ситуаций природного и техногенного характера "</t>
  </si>
  <si>
    <t>Основное мероприятие "Повышение уровня готовности сил и средств муниципального звена системы предупреждения и ликвидации чрезвычайных ситуаций"</t>
  </si>
  <si>
    <t>Основное мероприятие "Создание комфортного и безопасного отдыха людей в местах массового отдыха на водных объектах"</t>
  </si>
  <si>
    <t>Обеспечение безаварийной эксплуатации гидротехнических сооружений</t>
  </si>
  <si>
    <t>07 2 02 00020</t>
  </si>
  <si>
    <t>Основное мероприятие "Совершенствование механизма реагирования экстренных оперативных служб на обращения населения"</t>
  </si>
  <si>
    <t>07 2 03 00590</t>
  </si>
  <si>
    <t>Закупка товаров, работ, услуг в сфере информационно-коммуникационных технологий</t>
  </si>
  <si>
    <t>Подпрограмма "Развитие и совершенствование систем оповещения и информирования населения"</t>
  </si>
  <si>
    <t>07 3 00 00000</t>
  </si>
  <si>
    <t>Основное мероприятие "Оповещения населения техническими средствами системы централизованного оповещения и информирования"</t>
  </si>
  <si>
    <t>07 3 01 00000</t>
  </si>
  <si>
    <t>Создание и поддержание в постоянной готовности системы оповещения и информирования</t>
  </si>
  <si>
    <t>07 3 01 00010</t>
  </si>
  <si>
    <t>Основное мероприятие "Создание и развитие аппаратно-программного комплекса "Безопасный город""</t>
  </si>
  <si>
    <t>Создание, содержание аппаратно-программного комплекса и мониторинг видеонаблюдения</t>
  </si>
  <si>
    <t>Подпрограмма "Обеспечение пожарной безопасности"</t>
  </si>
  <si>
    <t>07 4 00 00000</t>
  </si>
  <si>
    <t>Основное мероприятие "Профилактика и ликвидация пожаров"</t>
  </si>
  <si>
    <t>07 4 01 00000</t>
  </si>
  <si>
    <t>Обеспечение пожарной безопасности</t>
  </si>
  <si>
    <t>07 4 01 00010</t>
  </si>
  <si>
    <t>Развитие добровольной пожарной охраны</t>
  </si>
  <si>
    <t>07 4 01 00020</t>
  </si>
  <si>
    <t>Подпрограмма "Обеспечение мероприятий гражданской обороны"</t>
  </si>
  <si>
    <t>07 5 00 00000</t>
  </si>
  <si>
    <t>Основное мероприятие "Реализация задач гражданской обороны"</t>
  </si>
  <si>
    <t>07 5 01 00010</t>
  </si>
  <si>
    <t>Мероприятия в области  гражданской обороны</t>
  </si>
  <si>
    <t>05 0 01 00040</t>
  </si>
  <si>
    <t>Проведение массовых мероприятий в области физической культуры и спорта</t>
  </si>
  <si>
    <t>Основное мероприятие "Подготовка спортивного резерва"</t>
  </si>
  <si>
    <t>05 0 06 00000</t>
  </si>
  <si>
    <t>05 0 06 00010</t>
  </si>
  <si>
    <t>05 0 06 00020</t>
  </si>
  <si>
    <t>Основное мероприятие "Обеспечение деятельности по развитию культуры"</t>
  </si>
  <si>
    <t>02 0 03 00000</t>
  </si>
  <si>
    <t>02 0 03 04000</t>
  </si>
  <si>
    <t>17 2 00 00000</t>
  </si>
  <si>
    <t>17 2 01 00000</t>
  </si>
  <si>
    <t>17 2 01 00010</t>
  </si>
  <si>
    <t>17 1 00 00000</t>
  </si>
  <si>
    <t>17 1 02 00000</t>
  </si>
  <si>
    <t>17 1 02 00590</t>
  </si>
  <si>
    <t>Обеспечение деятельности АУП</t>
  </si>
  <si>
    <t>17 1 02 01590</t>
  </si>
  <si>
    <t>Обеспечение деятельности отделений и ТОСП(УРМ)</t>
  </si>
  <si>
    <t>17 1 02 02590</t>
  </si>
  <si>
    <t>Общехозяйственные расходы</t>
  </si>
  <si>
    <t>17 1 02 03590</t>
  </si>
  <si>
    <t>Закупка товаров, работ и услуг для обеспечения государственных (муниципальных) нужд</t>
  </si>
  <si>
    <t>Подпрограмма "Социальная поддержка "</t>
  </si>
  <si>
    <t>Ежемесячное вознаграждение лицам, имеющим почётные звания Российской Федерации и ушедшим на заслуженный отдых из учреждений бюджетной сферы</t>
  </si>
  <si>
    <t>Единовременная выплата учащимся и выпускникам общеобразовательных, начальных, средних и высших профессиональных учебных заведений, в отношении которых прекращена опека(попечительство) по возрасту; детям-сиротам, детям, оставшимся без попечения родителей, а также лицам из числа детей-сирот и детей оставшимся без попечения родителей, в возрасте от 18 до 23 лет, являющихся учащимися начальных, средних и высших  профессиональных учебных заведений и выпускниками государственных, учреждений (детских домов, интернатов, приютов, ГОУ НПО и СПО и т.д., прибывших на территорию Красногорского муниципального района для постоянного проживания на обустройство по месту жительства</t>
  </si>
  <si>
    <t>Создание безбарьерной среды на объектах социальной, инженерной и транспортной инфраструктур, повышение доступности и качества образовательных услуг для детей инвалидов и детей с ОВЗ, повышение социокультурной и спортивной реабилитации инвалидов</t>
  </si>
  <si>
    <t>Мероприятия по гражданско-патриотическому и духовно-нравственному воспитанию детей и молодёжи</t>
  </si>
  <si>
    <t xml:space="preserve">Выплата пенсии за выслугу лет </t>
  </si>
  <si>
    <t>16 0 02 00000</t>
  </si>
  <si>
    <t>16 0 02 00010</t>
  </si>
  <si>
    <t>16 0 02 00020</t>
  </si>
  <si>
    <t>16 0 02 00040</t>
  </si>
  <si>
    <t>16 0 02 00590</t>
  </si>
  <si>
    <t>Подписка, доставка и распространение тиражей печатных изданий</t>
  </si>
  <si>
    <t>15 0 01 00020</t>
  </si>
  <si>
    <t>Аппарат управления образования</t>
  </si>
  <si>
    <t>Реконструкция стадиона "Машиностроитель"</t>
  </si>
  <si>
    <t>360</t>
  </si>
  <si>
    <t>Иные выплаты населению</t>
  </si>
  <si>
    <t>Мероприятия в области дошкольного образования</t>
  </si>
  <si>
    <t>01 1 01 20000</t>
  </si>
  <si>
    <t>Муниципальные стипендии для учащихся дополнительного образования детей в области культуры</t>
  </si>
  <si>
    <t>01 3 01 77020</t>
  </si>
  <si>
    <t>243</t>
  </si>
  <si>
    <t>99 0 00 01010</t>
  </si>
  <si>
    <t xml:space="preserve">11 0 02 00070 </t>
  </si>
  <si>
    <t>Другие мероприятия в области государственного и муниципального управления</t>
  </si>
  <si>
    <t>Оплата судебных исков</t>
  </si>
  <si>
    <t xml:space="preserve">Исполнение судебных актов </t>
  </si>
  <si>
    <t>830</t>
  </si>
  <si>
    <t>831</t>
  </si>
  <si>
    <t>15 0 01 01590</t>
  </si>
  <si>
    <t>Обеспечение деятельности телевидения</t>
  </si>
  <si>
    <t>14 4 01 60820</t>
  </si>
  <si>
    <t>Архитектурно-художественное освещение</t>
  </si>
  <si>
    <t>99 0 00 01050</t>
  </si>
  <si>
    <t>Закупка электроэнергии для объектов наружного освещения</t>
  </si>
  <si>
    <t>Эксплуатация наружного освещения</t>
  </si>
  <si>
    <t>Техническое присоединение энергопринимающих устройств</t>
  </si>
  <si>
    <t>Обеспечение деятельности МКУ "ЕСЗ ГО Красногорск"</t>
  </si>
  <si>
    <t>01 2 01 00590</t>
  </si>
  <si>
    <t>Организация сбора и вывоза строительного мусора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</si>
  <si>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</si>
  <si>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631</t>
  </si>
  <si>
    <t>632</t>
  </si>
  <si>
    <t>811</t>
  </si>
  <si>
    <t>2020 год</t>
  </si>
  <si>
    <t>02 0 01 01040</t>
  </si>
  <si>
    <t>Повышение квалификации работников библиотек</t>
  </si>
  <si>
    <t>Повышение квалификации работников дворцов и домов культуры</t>
  </si>
  <si>
    <t>02 0 01 02040</t>
  </si>
  <si>
    <t>02 0 01 02030</t>
  </si>
  <si>
    <t>99 0 00 03000</t>
  </si>
  <si>
    <t>Оплата услуг специальной связи по приему, обработке, хранению, доставке и вручению отправлений специальной корреспонденции</t>
  </si>
  <si>
    <t>02 0 01 02010</t>
  </si>
  <si>
    <t>02 0 01 02050</t>
  </si>
  <si>
    <t>Основное мероприятие "Развитие парковых территорий, парков культуры и отдыха"</t>
  </si>
  <si>
    <t>02 0 04 00000</t>
  </si>
  <si>
    <t>Обеспечение деятельности парковых территорий, парков культуры и отдыха</t>
  </si>
  <si>
    <t>Аренда помещения и переменная плата за коммунальные услуги для МБУ "Центр культуры и досуга"</t>
  </si>
  <si>
    <t>02 0 04 06050</t>
  </si>
  <si>
    <t>Организация и проведение культурно-досуговых мероприятий в сфере культуры</t>
  </si>
  <si>
    <t>Реконструкция площади МАУК "Красногорский культурно-досуговый комплекс "Подмосковье"</t>
  </si>
  <si>
    <t>Реставрация объекта культурного наследия федерального значения «Усадьба Знаменское - Губайлово», Главный дом и его приспособление для предоставления услуг МБУДО «Центр творчества»   по адресу: Московская область, городской округ Красногорск, г. Красногорск, ул. Райцентр, д.8</t>
  </si>
  <si>
    <t>Основное мероприятие "Снижение административных барьеров, повышение качества и доступности предоставления муниципальных услуг, в том числе  по принципу "одного окна""</t>
  </si>
  <si>
    <t>Капитальные вложения в объекты государственной (муниципальной) собственности</t>
  </si>
  <si>
    <t>412</t>
  </si>
  <si>
    <t>Выкуп помещения для детского технопарка "Кванториум"</t>
  </si>
  <si>
    <t>Модернизация и укрепление материально-технической базы МАУК "Знаменское-Губайлово"</t>
  </si>
  <si>
    <t>02 0 02 05020</t>
  </si>
  <si>
    <t>02 0 02 05050</t>
  </si>
  <si>
    <t>Популяризация объектов культурного наследия и музейных ценностей</t>
  </si>
  <si>
    <t>02 0 04 06000</t>
  </si>
  <si>
    <t>Создание условий для развития парковых территорий</t>
  </si>
  <si>
    <t>Закупка товаров, работ, услуг в целях капитального ремонта государственного (муниципального) имущества</t>
  </si>
  <si>
    <t>Капитальный ремонт общего имущества многоквартирных домов</t>
  </si>
  <si>
    <t>Реконструкция, модернизация и ремонт спортивных плоскостных сооружений</t>
  </si>
  <si>
    <t>05 0 01 00120</t>
  </si>
  <si>
    <t>Приобретение оборудования для муниципальных спортивно-оздоровительных учреждений</t>
  </si>
  <si>
    <t>05 0 01 00130</t>
  </si>
  <si>
    <t>02 0 04 06590</t>
  </si>
  <si>
    <t>04 1 02 00070</t>
  </si>
  <si>
    <t>Подпрограмма  «Обеспечение жильем молодых семей»</t>
  </si>
  <si>
    <t xml:space="preserve">14 3 00 00000 </t>
  </si>
  <si>
    <t>Основное мероприятие "Предоставление молодым семьям социальных выплат на приобретение жилья или строительство индивидуального жилого дома"</t>
  </si>
  <si>
    <t xml:space="preserve">14 3 01 00000 </t>
  </si>
  <si>
    <t>Текущее содержание объектов благоустройства</t>
  </si>
  <si>
    <t>Основное мероприятие "Развитие пассажирского транспорта общего пользования"</t>
  </si>
  <si>
    <t>Основное мероприятие "Увеличение пропускной способности и улучшение функционирования сети автомобильных дорог местного значения"</t>
  </si>
  <si>
    <t>Устройство парковок общего пользования</t>
  </si>
  <si>
    <t>Проектирование, строительство и реконструкция дорог общего пользования</t>
  </si>
  <si>
    <t>11 0 02 00080</t>
  </si>
  <si>
    <t>Обеспечение деятельности (оказание услуг) МБУ "КГС" в области дорожного хозяйства</t>
  </si>
  <si>
    <t>11 0 02 00110</t>
  </si>
  <si>
    <t>11 0 02 00130</t>
  </si>
  <si>
    <t>Основное мероприятие "Обеспечение безопасности дорожного движения, снижение смертности от дорожно-транспортных происшествий"</t>
  </si>
  <si>
    <t>Основное мероприятие "Развитие похоронного дела в городском округе"</t>
  </si>
  <si>
    <t>Выполнение работ по текущему ремонту автомобильных дорог</t>
  </si>
  <si>
    <t>Выполнение работ по уходу за разметкой, нанесение вновь и восстановление изношенной вертикальной и горизонтальной разметки, в том числе на элементах дорожных сооружений, с удалением остатков старой разметки</t>
  </si>
  <si>
    <t>11 0 02 00140</t>
  </si>
  <si>
    <t>Обеспечение проведения выборов и референдумов на территории городского округа Красногорск</t>
  </si>
  <si>
    <t>Центральный аппарат избирательной комиссии</t>
  </si>
  <si>
    <t>ПИР и строительство пристройки к МБОУ СОШ №15 на 300 мест по адресу: Московская область, городской округ Красногорск, г. Красногорск, ул. Успенская, д.20</t>
  </si>
  <si>
    <t>10 4 06 00590</t>
  </si>
  <si>
    <t>10 4 07 00000</t>
  </si>
  <si>
    <t>10 4 07 04000</t>
  </si>
  <si>
    <t>10 4 06 14000</t>
  </si>
  <si>
    <t>Расходы на содержание прилегающей территории к зданиям администрации</t>
  </si>
  <si>
    <t>10 4 06 24000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</si>
  <si>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 в городском округе Красногорск"</t>
  </si>
  <si>
    <t>Подпрограмма "Снижение административных барьеров, повышение качества и доступности предоставления муниципальных услуг, в том числе организация работы МФЦ"</t>
  </si>
  <si>
    <t>д.б.</t>
  </si>
  <si>
    <t>01 2 01 00592</t>
  </si>
  <si>
    <t>Основное мероприятие "Социальная поддержка отдельных категорий работников государственных лечебных учреждений Московской области, расположенных на территории городского округа Красногорск"</t>
  </si>
  <si>
    <t>Оказание мер социальной поддержки отдельных категорий работников государственных лечебных учреждений Московской области, расположенных на территории городского округа Красногорск</t>
  </si>
  <si>
    <t>Заместитель председателя Совета депутатов городского округа</t>
  </si>
  <si>
    <t>Расходы на содержание помещений администрации</t>
  </si>
  <si>
    <t>ПИР и строительство многофункционального здания МБОУ «Образовательный центр «Созвездие»» по адресу:  Московская область, городской округ Красногорск, г. Красногорск, ул. Большая Комсомольская, д.13</t>
  </si>
  <si>
    <t xml:space="preserve">Единовременная выплата участникам и инвалидам Великой Отечественной Войны;  лицам, награждённым знаком "Жителю блокадного Ленинграда" ;бывшим несовершеннолетним узникам концлагерей, гетто, других мест принудительного содержания, созданных фашистами и их союзниками в период Второй мировой войны; вдовам(вдовцам) участников Великой Отечественной войны, не вступившим в повторный брак, труженикам тыла в связи с празднованием годовщины Победы в Великой Отечественной войне 1941-1945гг. </t>
  </si>
  <si>
    <t xml:space="preserve"> Единовременные  денежные выплаты: лицам, награжденным медалью «За оборону Ленинграда»; лицам, награжденным медалью «За оборону Сталинграда»; ветеранам Великой Отечественной войны (участникам Курской битвы); лицам, награжденным медалью «За оборону Москвы» к Дням воинской славы России; членам семей военнослужащих и сотрудников органов внутренних дел, погибших при исполнении обязанностей военной службы (служебных обязанностей) в Афганистане или при участии в боевых действиях в мирное время на территории Российской Федерации,; членам семей военнослужащих, погибших на атомном подводном ракетном крейсере "Курск"</t>
  </si>
  <si>
    <t>Прочая закупка товаров, работ и услуг</t>
  </si>
  <si>
    <t xml:space="preserve">Прочая закупка товаров, работ и услуг </t>
  </si>
  <si>
    <t xml:space="preserve">Оказание единовременной материальной помощи                                           -малообеспеченным: пенсионерам (старше 60 лет),  инвалидам,  многодетным семьям, неполным семьям, семьям, имеющим детей-инвалидов; -многодетным семьям , неполным семьям , семьям, имеющим детей-инвалидов,  инвалидам, пенсионерам, оказавшимся в трудной жизненной ситуации; </t>
  </si>
  <si>
    <t>Ежемесячные компенсационные выплаты лицам, удостоенным звания "Почетный гражданин городского округа  Красногорск". Пособие  на погребение лиц, удостоенных звания. Оплата  цветов, венков и ритуальных принадлежностей</t>
  </si>
  <si>
    <t>Осуществление государственных полномочий в области земельных отношений</t>
  </si>
  <si>
    <t>10 4 06 60830</t>
  </si>
  <si>
    <t>10 4 06 01590</t>
  </si>
  <si>
    <t>15 0 02 00010</t>
  </si>
  <si>
    <t>Основное мероприятие "Повышение уровня информированности населения городского округа Красногорск посредством наружной рекламы"</t>
  </si>
  <si>
    <t>Приведение в соответствие количества и фактического расположения рекламных конструкций на территории городского округа Красногорск</t>
  </si>
  <si>
    <t>Проведение мероприятий, к которым обеспечено праздничное, тематическое оформление территории городского округа Красногорск</t>
  </si>
  <si>
    <t>Основное мероприятие "Улучшение условий труда"</t>
  </si>
  <si>
    <t>10 3 08 00000</t>
  </si>
  <si>
    <t>10 3 08 00100</t>
  </si>
  <si>
    <t>01 2 01 60680</t>
  </si>
  <si>
    <t>Основное мероприятие "Совершенствование системы предоставления государственных и муниципальных услуг по принципу одного окна в многофункциональных  центрах предоставления государственных и муниципальных услуг"</t>
  </si>
  <si>
    <t>17 1 03 0000</t>
  </si>
  <si>
    <t>03 0 00 00000</t>
  </si>
  <si>
    <t>Подпрограмма "Чистая вода "</t>
  </si>
  <si>
    <t>03 1 00 00000</t>
  </si>
  <si>
    <t>03 1 01 00000</t>
  </si>
  <si>
    <t>Подпрограмма "Очистка сточных вод"</t>
  </si>
  <si>
    <t>03 2 00 00000</t>
  </si>
  <si>
    <t>03 2 01 00000</t>
  </si>
  <si>
    <t>Основное мероприятие " Проектирование, строительство, реконструкция, капитальный ремонт, приобретение, монтаж и ввод в эксплуатацию объектов очистки сточных вод"</t>
  </si>
  <si>
    <t>Подпрограмма "Создание условий для обеспечения качественными жилищно-коммунальными услугами"</t>
  </si>
  <si>
    <t>03 3 00 00000</t>
  </si>
  <si>
    <t>03 3 01 00000</t>
  </si>
  <si>
    <t>Основное мероприятие " Модернизация и развитие системы коммунальной инфраструктуры"</t>
  </si>
  <si>
    <t>Прием поверхностных сточных вод</t>
  </si>
  <si>
    <t>03 3 01 00030</t>
  </si>
  <si>
    <t>Организация проезда обучающихся муниципальных общеобразовательных организации</t>
  </si>
  <si>
    <t>03 4 00 00000</t>
  </si>
  <si>
    <t>03 4 01 00000</t>
  </si>
  <si>
    <t>03 4 01 00010</t>
  </si>
  <si>
    <t>Приобретение установка, замена (модернизация) энергосберегающих светильников и энергосберегающих ламп</t>
  </si>
  <si>
    <t>03 4 01 00020</t>
  </si>
  <si>
    <t>Установка АУУ системами теплоснабжения и ИТП</t>
  </si>
  <si>
    <t>03 4 01 00030</t>
  </si>
  <si>
    <t>Приобретение, установка, замена (модернизация) приборов и узлов учета, выполнение поверки приборов учета, работ по диспетчеризации приборов и узлов учета</t>
  </si>
  <si>
    <t>Основное мероприятие " Проектирование, строительство, реконструкция, капитальный ремонт, приобретение, монтаж и ввод в эксплуатацию объектов водоснабжения"</t>
  </si>
  <si>
    <t>19 0 00 00000</t>
  </si>
  <si>
    <t>Основное мероприятие "Создание благоприятных условий для проживания граждан"</t>
  </si>
  <si>
    <t>Основное мероприятие "Благоустройство общественных территорий"</t>
  </si>
  <si>
    <t>Комплексное благоустройство, разработка архитектурно-планировочных концепций(и рабочей документации)благоустройства дворовых территорий</t>
  </si>
  <si>
    <t>Основное мероприятие "Благоустройство дворовых территорий"</t>
  </si>
  <si>
    <t>Основное мероприятие "Формирование комфортной городской световой среды"</t>
  </si>
  <si>
    <t>Отлов безнадзорных животных, за счет средств областного бюджета</t>
  </si>
  <si>
    <t>Проектирование подключения участков многодетных семей к инженерным сетям водоснабжения и водоотведения</t>
  </si>
  <si>
    <t>03 3 01 00130</t>
  </si>
  <si>
    <t>Резервный фонд администрации городского округа Красногорск на предупреждение и ликвидацию чрезвычайных ситуаций и стихийных бедствий</t>
  </si>
  <si>
    <t>Резервный фонд администрации городского округа Красногорск</t>
  </si>
  <si>
    <t>Осуществление государственных полномочий в соответствии с законом Московской области №244/2017-ОЗ</t>
  </si>
  <si>
    <t>Осуществление переданного государственного полномочия по созданию комиссий по делам несовершеннолетних и защите их прав городских округов и  муниципальных  районов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</si>
  <si>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</si>
  <si>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</si>
  <si>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</si>
  <si>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>Основное мероприятие "Создание условий для благоустройства"</t>
  </si>
  <si>
    <t>Проведение судебно-правовых экспертиз</t>
  </si>
  <si>
    <t>Поддержка НКО осуществляющих деятельность в сфере физической культуры и спорта на территории округа</t>
  </si>
  <si>
    <t>05 0 02 00030</t>
  </si>
  <si>
    <t xml:space="preserve">Обустройство набережной Москвы-реки в мкр. Павшинская пойма </t>
  </si>
  <si>
    <t>Мероприятия по благоустройству общественных территорий</t>
  </si>
  <si>
    <t>Устройство объектов электросетевого хозяйства</t>
  </si>
  <si>
    <t>Замена, обслуживание и ремонт внутриквартирного газового оборудования</t>
  </si>
  <si>
    <t>Подпрограмма "Энергосбережение и повышение энергетической эффективности"</t>
  </si>
  <si>
    <t>Основное мероприятие " Создание условий для энергосбережения и повышения энергетической эффективности в бюджетной сфере"</t>
  </si>
  <si>
    <t>Субсидии на возмещение недополученных доходов и (или) возмещение фактически понесенных затрат</t>
  </si>
  <si>
    <t>Реализация мероприятий по обеспечению жильем молодых семей</t>
  </si>
  <si>
    <t xml:space="preserve">14 3 01 L4970 </t>
  </si>
  <si>
    <t>Модернизация, укрепление материально-технической базы и ремонт учреждений культуры</t>
  </si>
  <si>
    <t>18 0 02 00000</t>
  </si>
  <si>
    <t>11 0 02 00180</t>
  </si>
  <si>
    <t>03 3 01 00270</t>
  </si>
  <si>
    <t>Ремонт зданий, благоустройство территорий и укрепление материально-технической базы  муниципальных учреждений дополнительного образования детей в сфере образования</t>
  </si>
  <si>
    <t>Ремонт автомобильных дорог общего пользования местного значения</t>
  </si>
  <si>
    <t>11 0 02 00190</t>
  </si>
  <si>
    <t>02 0 02 03030</t>
  </si>
  <si>
    <t>Подготовка и издание нового номера историко-культурного альманаха "Красногорье"</t>
  </si>
  <si>
    <t>02 0 01 02060</t>
  </si>
  <si>
    <t>Стимулирование привлечения медицинских работников для работы в медицинских организациях , находящихся на территории ГО Красногорск</t>
  </si>
  <si>
    <t>04 3 02 00020</t>
  </si>
  <si>
    <t>Распределение бюджетных ассигнований по целевым статьям (муниципальным программам городского округа Красногорск и непрограммным направлениям деятельности), группам и подгруппам видов расходов классификации расходов бюджета городского округа Красногорск на 2019 год</t>
  </si>
  <si>
    <t>Проведение внешней независимой строительной экспертизы объектов</t>
  </si>
  <si>
    <t>Основное мероприятие "Подготовка документации по планировке и межеванию территорий при строительстве капитальных объектов социальной направленности и объектов индивидуального жилищного строительства"</t>
  </si>
  <si>
    <t>18 0 03 00000</t>
  </si>
  <si>
    <t>Разработка проектов планировки и межевания территорий при строительстве капитальных объектов социальной направленности и объектов ИЖС</t>
  </si>
  <si>
    <t>18 0 03 00010</t>
  </si>
  <si>
    <t>Основное мероприятие "Хранение, комплектование учет и использование документов архивного фонда Московской области и других архивных документов архивного отдела"</t>
  </si>
  <si>
    <t>Основное мероприятие "Увеличение доходов, связанных с использованием муниципального имущества и земельных ресурсов"</t>
  </si>
  <si>
    <t>13 0 01 00000</t>
  </si>
  <si>
    <t xml:space="preserve"> Оценка рыночной стоимости и права аренды объектов недвижимости         </t>
  </si>
  <si>
    <t>13 0 01 00100</t>
  </si>
  <si>
    <t>Содержание объектов муниципальной казны</t>
  </si>
  <si>
    <t>13 0 01 00300</t>
  </si>
  <si>
    <t>13 0 01 00310</t>
  </si>
  <si>
    <t>13 0 01 00320</t>
  </si>
  <si>
    <t>13 0 01 00330</t>
  </si>
  <si>
    <t>Ежемесячный взнос на капитальный ремонт общего имущества в многоквартирных домах за муниципальные помещения</t>
  </si>
  <si>
    <t>13 0 01 00340</t>
  </si>
  <si>
    <t>Техническая инвентаризация объектов недвижимости</t>
  </si>
  <si>
    <t>13 0 01 00350</t>
  </si>
  <si>
    <t>Переоформление собственников имущества, находящегося в муниципальной собственности</t>
  </si>
  <si>
    <t>13 0 01 00380</t>
  </si>
  <si>
    <t>Основное мероприятие "Увеличение поступления в бюджеты платежей по земельному налогу, налогу на имущество юридических и физических лиц"</t>
  </si>
  <si>
    <t>13 0 03 00000</t>
  </si>
  <si>
    <t>Формирование, постановка на государственный кадастровый учет земельных участков</t>
  </si>
  <si>
    <t>Уплата НДС с сумм оплаты права на установку и эксплуатацию рекламных конструкций и оплаты за установку и эксплуатацию рекламных конструкций</t>
  </si>
  <si>
    <t>13 0 03 00300</t>
  </si>
  <si>
    <t>13 0 03 00700</t>
  </si>
  <si>
    <t>Основное мероприятие "Развитие сферы муниципальных закупок"</t>
  </si>
  <si>
    <t>Организация и проведение мероприятий по повышению престижа труда</t>
  </si>
  <si>
    <t>Основное мероприятие "Повышение мотивации сотрудников органов местного самоуправления"</t>
  </si>
  <si>
    <t>10 4 06 02000</t>
  </si>
  <si>
    <t>Расходы на обеспечение деятельности МКУ "ЦБ го Красногорск"</t>
  </si>
  <si>
    <t>Расходы на обеспечение деятельности МКУ "Центр обеспечения деятельности органов местного самоуправления го Красногорск"</t>
  </si>
  <si>
    <t>10 4 06 07000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</si>
  <si>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</si>
  <si>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Субсидии (гранты в форме субсидий), подлежащие казначейскому сопровождению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</si>
  <si>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</si>
  <si>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Исполнение судебных актов Российской Федерации и мировых соглашений по возмещению причиненного вреда</t>
  </si>
  <si>
    <t>02 0 02 03020</t>
  </si>
  <si>
    <t>Основное мероприятие "Создание и развитие объектов дошкольного образования (включая реконструкцию со строительством пристроек"</t>
  </si>
  <si>
    <t>Капитальные вложения в объекты недвижимого имущества муниципальной собственности</t>
  </si>
  <si>
    <t>Основное мероприятие: "Финансовое обеспечение реализации прав граждан на получение общедоступного и бесплатного дошкольного образования"</t>
  </si>
  <si>
    <t xml:space="preserve"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</t>
  </si>
  <si>
    <t>Основное мероприятие "Обеспечение реализации федерального государственного образовательного стандарта дошкольного образования"</t>
  </si>
  <si>
    <t>01 1 03 20000</t>
  </si>
  <si>
    <t>01 1 03 21010</t>
  </si>
  <si>
    <t>Основное мероприятие: "Создание механизмов мотивации педагогических и руководящих работников к повышению качества работы и непрерывному профессиональному развитию"</t>
  </si>
  <si>
    <t>01 1 04 00000</t>
  </si>
  <si>
    <t>01 1 04 21110</t>
  </si>
  <si>
    <t>Основное мероприятие "Реализация федерального государственного образовательного стандарта общего образования, в том числе мероприятий по нормативному, правовому и методическому сопровождению, обновлению содержания и технологий образований"</t>
  </si>
  <si>
    <r>
      <t>О</t>
    </r>
    <r>
      <rPr>
        <b/>
        <sz val="10"/>
        <rFont val="Arial Cyr"/>
        <charset val="204"/>
      </rPr>
      <t>рганизация перевозок обучающихся  муниципальных общеобразовательных организаций</t>
    </r>
  </si>
  <si>
    <t>Основное мероприятие "Финансовое обеспечение деятельности образовательных организаций"</t>
  </si>
  <si>
    <t>01 2 02 62200</t>
  </si>
  <si>
    <t>01 2 02 62210</t>
  </si>
  <si>
    <t>01 2 02 72590</t>
  </si>
  <si>
    <t>Основное мероприятие "Обеспечение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образования"</t>
  </si>
  <si>
    <t>01 2 03 00000</t>
  </si>
  <si>
    <t>01 2 03 21000</t>
  </si>
  <si>
    <t>01 2 03 21110</t>
  </si>
  <si>
    <t>Основное мероприятие "Создание и развитие в общеобразовательных организациях Московской области условий для ликвидации второй смены"</t>
  </si>
  <si>
    <t>01 2 04 00000</t>
  </si>
  <si>
    <t>01 2 04 40000</t>
  </si>
  <si>
    <t>01 2 04 40040</t>
  </si>
  <si>
    <t>Основное мероприятие "Повышение социального и профессионального статусов педагогических и руководящих работников"</t>
  </si>
  <si>
    <t>01 2 05 00000</t>
  </si>
  <si>
    <t>01 2 05 21000</t>
  </si>
  <si>
    <t>01 2 05 21110</t>
  </si>
  <si>
    <t>01 2 05 21200</t>
  </si>
  <si>
    <t>Основное мероприятие "Развитие системы конкурсных мероприятий, направленных на выявление и поддержку талантливых детей и молодежи"</t>
  </si>
  <si>
    <t>Основное мероприятие "Реализация комплекса мер, обеспечивающих развитие системы дополнительного образования детей"</t>
  </si>
  <si>
    <t>01 3 02 21010</t>
  </si>
  <si>
    <t>01 3 02 21200</t>
  </si>
  <si>
    <t>01 3 02 21400</t>
  </si>
  <si>
    <t>01 3 02 73590</t>
  </si>
  <si>
    <t>01 3 02 77000</t>
  </si>
  <si>
    <t>01 3 02 77010</t>
  </si>
  <si>
    <t>01 3 02 77590</t>
  </si>
  <si>
    <t>Основное мероприятие "Реализация мер, направленных на воспитание детей, развитие школьного спорта и формирование здорового образа жизни"</t>
  </si>
  <si>
    <t>01 3 03 00000</t>
  </si>
  <si>
    <t>01 3 03 21000</t>
  </si>
  <si>
    <t>01 3 03 21110</t>
  </si>
  <si>
    <r>
      <t xml:space="preserve">Расширение возможностей формирования приоритетных компетентностей учащихся го Красногорск </t>
    </r>
    <r>
      <rPr>
        <b/>
        <sz val="10"/>
        <rFont val="Arial Cyr"/>
        <charset val="204"/>
      </rPr>
      <t>(программа "Взлетай")</t>
    </r>
  </si>
  <si>
    <t>01 3 03 21120</t>
  </si>
  <si>
    <t>Основное мероприятие "Создание условий для реализации полномочий органов муниципальной власти городского округа Красногорск"</t>
  </si>
  <si>
    <t xml:space="preserve">Обеспечение деятельности МКУДПО "КМЦ"                     </t>
  </si>
  <si>
    <t>Основное мероприятие "Создание системы информационного сопровождения и мониторинга реализации муниципальной программы, распространение ее результатов"</t>
  </si>
  <si>
    <t>01 4 02 00000</t>
  </si>
  <si>
    <t>01 4 02 21100</t>
  </si>
  <si>
    <t>01 4 02 21110</t>
  </si>
  <si>
    <t>10 4 06 02590</t>
  </si>
  <si>
    <t>Расходы на приобретение, оформление, оснащение и доукомплектование новых автотранспортных средств для нужд администрации</t>
  </si>
  <si>
    <t>Организация работы по проведению диспансеризации муниципальных служащих,  специальной оценке условий труда и медицинских осмотров работников на работах с вредными и опасными производственными факторами</t>
  </si>
  <si>
    <t>Проектирование, реконструкция водопроводных сетей в мкр.Опалиха</t>
  </si>
  <si>
    <t>03 1 01 00060</t>
  </si>
  <si>
    <t>03 2 01 00030</t>
  </si>
  <si>
    <t>03 2 01 00040</t>
  </si>
  <si>
    <t>Оформление энергопаспортов</t>
  </si>
  <si>
    <t>03 4 01 00040</t>
  </si>
  <si>
    <t>07 2 02 00030</t>
  </si>
  <si>
    <t>07 2 04 00000</t>
  </si>
  <si>
    <t>07 2 04 00010</t>
  </si>
  <si>
    <t>Обслуживание  системы "ГЛОНАСС"</t>
  </si>
  <si>
    <t>Подпрограмма "Формирование комфортной  среды"</t>
  </si>
  <si>
    <t>19 1 00 00000</t>
  </si>
  <si>
    <t>19 1 01 00000</t>
  </si>
  <si>
    <t>19 1 01 00010</t>
  </si>
  <si>
    <t>19 1 01 00020</t>
  </si>
  <si>
    <t>19 1 02 00000</t>
  </si>
  <si>
    <t>19 1 02 00010</t>
  </si>
  <si>
    <t>19 1 03 00000</t>
  </si>
  <si>
    <t>19 1 03 00010</t>
  </si>
  <si>
    <t>19 1 03 00020</t>
  </si>
  <si>
    <t>19 1 03 00590</t>
  </si>
  <si>
    <t>19 1 03 60870</t>
  </si>
  <si>
    <t>19 1 03 62670</t>
  </si>
  <si>
    <t>19 1 04 00000</t>
  </si>
  <si>
    <t>19 1 04 00010</t>
  </si>
  <si>
    <t>19 1 04 00020</t>
  </si>
  <si>
    <t>19 1 04 00030</t>
  </si>
  <si>
    <t>19 1 04 00040</t>
  </si>
  <si>
    <t>19 1 04 00050</t>
  </si>
  <si>
    <t>19 1 05 00000</t>
  </si>
  <si>
    <t>19 1 05 00020</t>
  </si>
  <si>
    <t>19 1 05 00040</t>
  </si>
  <si>
    <t>Подпрограмма "Формирование комфортной экологической среды"</t>
  </si>
  <si>
    <t xml:space="preserve">19 2 00 00000 </t>
  </si>
  <si>
    <t>Основное мероприятие "Выявления и ликвидация несанкционированных свалок"</t>
  </si>
  <si>
    <t>19 2 01 00000</t>
  </si>
  <si>
    <t>Ликвидация несанкционированных свалок и навалов мусора</t>
  </si>
  <si>
    <t>19 2 01 00010</t>
  </si>
  <si>
    <t>Основное мероприятие "Экологическое образование, воспитание и информирование населения о состоянии окружающей среды"</t>
  </si>
  <si>
    <t>19 2 02 00000</t>
  </si>
  <si>
    <t>Озеленение территории (коллективная посадка деревьев)</t>
  </si>
  <si>
    <t>19 2 02 00010</t>
  </si>
  <si>
    <t>Валка сухих и аварийных деревьев</t>
  </si>
  <si>
    <t>19 2 02 00020</t>
  </si>
  <si>
    <t>Устройство площадок для выгула собак</t>
  </si>
  <si>
    <t>19 2 02 00030</t>
  </si>
  <si>
    <t>19 2 02 00040</t>
  </si>
  <si>
    <t>Информирование населения о мероприятиях экологической направленности</t>
  </si>
  <si>
    <t>19 2 02 00050</t>
  </si>
  <si>
    <t>Основное мероприятие "Охрана водных объектов"</t>
  </si>
  <si>
    <t>19 2 04 00000</t>
  </si>
  <si>
    <t>19 2 04 00010</t>
  </si>
  <si>
    <t>Мероприятия по уничтожению борщевика</t>
  </si>
  <si>
    <t>19 2 04 00020</t>
  </si>
  <si>
    <t>Мероприятия в целях приведения объектов муниципальной казны в состояние, пригодное для эксплуатации</t>
  </si>
  <si>
    <t>18 0 02 00010</t>
  </si>
  <si>
    <t>Проектирование, перекладка канализационных сетей п. Инженерный, д.Ивановское</t>
  </si>
  <si>
    <t>Проектирование и перекладка водопроводной сети г. Красногорск, ул. Комсомольская- ул. Циолковского</t>
  </si>
  <si>
    <t>Содержание жилых объектов муниципальной казны</t>
  </si>
  <si>
    <t>Содержание нежилых объектов муниципальной казны</t>
  </si>
  <si>
    <t>Проектирование, строительство и реконструкция сетей ливневой канализации</t>
  </si>
  <si>
    <t>11 0 02 00090</t>
  </si>
  <si>
    <t>19 1 01 00030</t>
  </si>
  <si>
    <t>Обустройство набережной Москвы-реки в мкр. Павшинская пойма напротив жилых домов №№14-18 по ул. Красногорский бульвар</t>
  </si>
  <si>
    <t>95 0 00 20000</t>
  </si>
  <si>
    <t>Освобожденный депутат Совета депутатов городского округа</t>
  </si>
  <si>
    <t>Основное мероприятие "Выявление и устранение нарушений градостроительных и иных норм"</t>
  </si>
  <si>
    <t>Содержание береговой линии водоемов, организация пляжного отдыха</t>
  </si>
  <si>
    <t>Основное мероприятие "Поддержка общественных организаций, объединяющих граждан социально незащищенных категорий в сфере охраны здоровья"</t>
  </si>
  <si>
    <t>04 3 04 00000</t>
  </si>
  <si>
    <t>Оказание финансовой поддержки социально-ориентированным некоммерческим организациям в сфере охраны здоровья</t>
  </si>
  <si>
    <t>04 3 04 00010</t>
  </si>
  <si>
    <t>Субсидии (гранты в форме субсидий),  подлежащие казначейскому сопровождению</t>
  </si>
  <si>
    <t>Проведение мероприятий по подготовке учреждения к оказанию  услуг в сфере физической культуры и спорта</t>
  </si>
  <si>
    <t>05 0 02 00050</t>
  </si>
  <si>
    <t>02 0 02 05040</t>
  </si>
  <si>
    <t>02 0 02 05070</t>
  </si>
  <si>
    <t>330</t>
  </si>
  <si>
    <t>Повышение квалификации работников учреждений культуры</t>
  </si>
  <si>
    <t>Публично-нормативные выплаты гражданам несоциального характера</t>
  </si>
  <si>
    <t>Обслуживание сетей ливневой канализации и очистных сооружений</t>
  </si>
  <si>
    <t>Работы по капитальному ремонту и ремонту автомобильных дорог, примыкающих к территориям садоводческих, огороднических и дачных некоммерческих объединений граждан</t>
  </si>
  <si>
    <t>Закупка товаров, работ, услуг в целях капитального
ремонта государственного (муниципального) имущества</t>
  </si>
  <si>
    <t>11 0 02 S0250</t>
  </si>
  <si>
    <t>Федеральный проект "Цифровое государственное управление"</t>
  </si>
  <si>
    <t>Предоставление доступа к электронным сервисам цифровой инфраструктуры в сфере жилищно-коммунального хозяйства</t>
  </si>
  <si>
    <t>17 2 D6 00000</t>
  </si>
  <si>
    <t>17 2 D6 S0940</t>
  </si>
  <si>
    <t>03 3 01 S4082</t>
  </si>
  <si>
    <t>Строительство и реконструкция объектов коммунальной инфраструктуры (Реконструкция тепловых сетей отопления и горячего водоснабжения (в том числе ПИР) по адресу: городской округ Красногорск, музей-усадьба Архангельское и прилегающая застройка)</t>
  </si>
  <si>
    <t>03 3 01 S4084</t>
  </si>
  <si>
    <t>03 3 01 S4085</t>
  </si>
  <si>
    <t>03 3 01 S4086</t>
  </si>
  <si>
    <t>Федеральный проект "Формирование комфортной городской среды"</t>
  </si>
  <si>
    <t>19 1 F2 00000</t>
  </si>
  <si>
    <t>19 1 F2 S2630</t>
  </si>
  <si>
    <t>Проектирование и строительство физкультурно-оздоровительного комплекса с искусственным льдом г. Красногорск мкр.1</t>
  </si>
  <si>
    <t>05 0 01 00030</t>
  </si>
  <si>
    <t>Федеральный проект "Содействие занятости женщин - создание условий дошкольного образования для детей в возрасте до трех лет"</t>
  </si>
  <si>
    <t>01 1 P2 00000</t>
  </si>
  <si>
    <t xml:space="preserve">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</t>
  </si>
  <si>
    <t>01 1 Р2 51590</t>
  </si>
  <si>
    <t>03 3 01 00210</t>
  </si>
  <si>
    <t>01 2 04 23000</t>
  </si>
  <si>
    <t>Оснащение многофункционального здания МБОУ "Образовательный центр "Созвездие""</t>
  </si>
  <si>
    <t>01 2 04 60510</t>
  </si>
  <si>
    <t>Оснащение оборудованием многофункционального здания МБОУ "Образовательный центр "Созвездие"" за счет средств ОБ</t>
  </si>
  <si>
    <t>Работы по капитальному ремонту и ремонту автомобильных дорог общего пользования местного значения</t>
  </si>
  <si>
    <t>11 0 02 S0240</t>
  </si>
  <si>
    <t>Дополнительные мероприятия по развитию жилищно-коммунального хозяйства и социально-культурной сферы</t>
  </si>
  <si>
    <t>01 3 02 04400</t>
  </si>
  <si>
    <t>02 0 F2 S0070</t>
  </si>
  <si>
    <t>02 0 01 04400</t>
  </si>
  <si>
    <t>02 0 F2 00000</t>
  </si>
  <si>
    <t>Развитие хоккея: материально-техническое обеспечение  ФОК с искусственным льдом  г. Красногорск мкр.1</t>
  </si>
  <si>
    <t>05 0 01 00150</t>
  </si>
  <si>
    <t>01 2 01 04400</t>
  </si>
  <si>
    <t>Федеральный проект "Информационная инфраструктура"</t>
  </si>
  <si>
    <t>01 2 D2 00000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</si>
  <si>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 в сеть Интернет</t>
  </si>
  <si>
    <t>01 2 D2 S0600</t>
  </si>
  <si>
    <t>Федеральный проект "Современная школа"</t>
  </si>
  <si>
    <t>01 2 E1 00000</t>
  </si>
  <si>
    <t xml:space="preserve">Софинансирование на создание центров образования цифрового и гуманитарного профилей 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</si>
  <si>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</si>
  <si>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t>01 2 E1 51690</t>
  </si>
  <si>
    <t xml:space="preserve">Создание центров образования цифрового и гуманитарного профилей </t>
  </si>
  <si>
    <t>01 2 E1 62760</t>
  </si>
  <si>
    <t>Ремонт подъездов в многоквартирных домах</t>
  </si>
  <si>
    <t>19 1 05 S0950</t>
  </si>
  <si>
    <t>03 2 01 S4031</t>
  </si>
  <si>
    <t>19 1 F2 S1360</t>
  </si>
  <si>
    <t>04 2 01 S2640</t>
  </si>
  <si>
    <t>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</si>
  <si>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10 4 06 60710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</si>
  <si>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</si>
  <si>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Субсидия на создание новых и благоустройство существующих парков культуры и отдыха</t>
  </si>
  <si>
    <t>Разработка научно-проектной документации (концепции) сохранения, использования и популяризации объекта культурного Знаменское-Губайлово</t>
  </si>
  <si>
    <t>Федеральный проект " Формирование комфортной городской среды"</t>
  </si>
  <si>
    <t>Перекладка напорной канализации 2Д400 по ул. Ткацкая фабрика, мкр.Опалиха г. Красногорск</t>
  </si>
  <si>
    <t>Строительство (реконструкция) канализационных коллекторов, канализационных насосных станций (Реконструкция канализационного коллектора 2Ф-1200 мм от КНС-1 Павшино до врезки в Московскую систему канализации на участке от точки "А" в районе вантузной камеры на левом берегу реки Москвы до камеры с регулирующими задвижками у пешеходного моста на правом берегу с дюкером переходом через реку Москву)</t>
  </si>
  <si>
    <t>Проектирование: ВЗУ, устройство центральной канализации п. Ильинское - Усово</t>
  </si>
  <si>
    <t>Строительство и реконструкция объектов коммунальной инфраструктуры (Реконструкция с увеличением мощности ЦТП ПДХ Архангельское, ЦТП №4, с отключением и выводом из эксплуатации ЦТП №3 с последующим его демонтажем по адресу: пос. Архангельское, г.о. Красногорск (в том числе ПИР))</t>
  </si>
  <si>
    <t>Строительство и реконструкция объектов коммунальной инфраструктуры (Реконструкция наружных водопроводных сетей по адресу : г.о. Красногорск, пос. Архангельское, территория музея-усадьбы Архангельское и прилегающая территория (в том числе ПИР))</t>
  </si>
  <si>
    <t>Строительство и реконструкция объектов коммунальной инфраструктуры (Реконструкция наружных канализационных сетей по адресу: г.о. Красногорск, пос. Архангельское, территория музея-усадьбы "Архангельское" и прилегающая территория (в том числе ПИР))</t>
  </si>
  <si>
    <t>Проектирование, реконструкция, капитальный ремонт ГТС №4 на р. Синичка в г. Красногорске</t>
  </si>
  <si>
    <t>19 1 04 62630</t>
  </si>
  <si>
    <t>Погашение кредиторской задолженности на работы по капитальному ремонту и ремонту автомобильных дорог общего пользования местного значения, в том числе замене и установке остановочных павильонов</t>
  </si>
  <si>
    <t>11 0 02 60240</t>
  </si>
  <si>
    <t>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</si>
  <si>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01 2 01 S2270</t>
  </si>
  <si>
    <t>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</si>
  <si>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>01 2 02 S2260</t>
  </si>
  <si>
    <t xml:space="preserve">Капитальные вложения в общеобразовательные организации в целях обеспечения односменного режима обучения </t>
  </si>
  <si>
    <t>Мероприятия по организации отдыха детей в каникулярное время, проводимые муниципальными образованиями Московской области</t>
  </si>
  <si>
    <t>06 2 01 S2190</t>
  </si>
  <si>
    <t>02 0 01 02020</t>
  </si>
  <si>
    <t>Изменение облика фасада МАУК "Красногорский культурно-досуговый комплекс "Подмосковье"</t>
  </si>
  <si>
    <t>15 0 02 00020</t>
  </si>
  <si>
    <t>15 0 02 00030</t>
  </si>
  <si>
    <t>Проведение мероприятий по подготовке учреждений к оказанию образовательной услуги</t>
  </si>
  <si>
    <t>01 2 02 21050</t>
  </si>
  <si>
    <t>Основное мероприятие "Организационно-штатные мероприятия в ОМСУ и оптимизация сети и штата учреждений"</t>
  </si>
  <si>
    <t>10 4 09 00000</t>
  </si>
  <si>
    <t>10 4 09 00010</t>
  </si>
  <si>
    <t xml:space="preserve">Проведение ликвидационных мероприятий </t>
  </si>
  <si>
    <t>10 4 09 00020</t>
  </si>
  <si>
    <t>Организационно-штатные мероприятия в ОМСУ</t>
  </si>
  <si>
    <t>Определение размера коэффициентов, учитывающих местоположение при расчете арендной платы за пользование земельными участками, находящимися в муниципальной собственности и собственность на которые не разграничена</t>
  </si>
  <si>
    <t>13 0 03 00900</t>
  </si>
  <si>
    <t>Закупка товаров, работ и услуг для государственных (муниципальных) нужд</t>
  </si>
  <si>
    <t>11 0 01 S1570</t>
  </si>
  <si>
    <t xml:space="preserve"> Субсидии на возмещение недополученных доходов и (или) возмещение фактически понесенных затрат
</t>
  </si>
  <si>
    <t>Субсидия на погашение кредиторской задолженности</t>
  </si>
  <si>
    <t xml:space="preserve">Субсидии (гранты в форме субсидий), подлежащие казначейскому сопровождению </t>
  </si>
  <si>
    <t>05 0 05 00030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</si>
  <si>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</si>
  <si>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01 2 E4 52100</t>
  </si>
  <si>
    <t xml:space="preserve">Оснащение планшетными компьютерами общеобразовательных организаций в Московской области </t>
  </si>
  <si>
    <t>01 2 E4 S2770</t>
  </si>
  <si>
    <t xml:space="preserve">Оснащение мультимедийными проекторами и экранами для мультимедийных проекторов общеобразовательных организаций в Московской области </t>
  </si>
  <si>
    <t>01 2 E4 S2780</t>
  </si>
  <si>
    <t>Федеральный проект "Цифровая образовательная среда"</t>
  </si>
  <si>
    <t>01 2 E4 00000</t>
  </si>
  <si>
    <t>Федеральный проект "Культурная среда"</t>
  </si>
  <si>
    <t>01 3 А1 00000</t>
  </si>
  <si>
    <t>01 3 A1 55190</t>
  </si>
  <si>
    <t>Муниципальная программа городского округа Красногорск  "Образование"</t>
  </si>
  <si>
    <t xml:space="preserve">Муниципальная программа городского округа Красногорск  "Культура" </t>
  </si>
  <si>
    <t>Муниципальная программа городского округа Красногорск  "Содержание и развитие инженерной инфраструктуры и энергоэффективности"</t>
  </si>
  <si>
    <t>Муниципальная программа городского округа Красногорск  "Социальная поддержка населения"</t>
  </si>
  <si>
    <t>Муниципальная программа городского округа Красногорск   "Физическая культура и спорт"</t>
  </si>
  <si>
    <t>Муниципальная программа городского округа Красногорск  "Дети и молодёжь"</t>
  </si>
  <si>
    <t xml:space="preserve">Муниципальная программа городского округа Красногорск  "Безопасность населения" </t>
  </si>
  <si>
    <t xml:space="preserve">Муниципальная программа городского округа Красногорск  "Развитие малого и среднего предпринимательства" </t>
  </si>
  <si>
    <t>Муниципальная программа городского округа Красногорск  "Эффективное управление"</t>
  </si>
  <si>
    <t>Муниципальная программа  городского округа Красногорск  "Развитие транспортной системы"</t>
  </si>
  <si>
    <t>Муниципальная программа городского округа Красногорск  "Земельно-имущественные отношения"</t>
  </si>
  <si>
    <t>Муниципальная программа городского округа Красногорск  "Жилище"</t>
  </si>
  <si>
    <t>Муниципальная программа  городского округа Красногорск  "Информирование населения о деятельности органов местного самоуправления городского округа Красногорск  Московской области"</t>
  </si>
  <si>
    <t>Муниципальная программа  городского округа Красногорск  "Развитие потребительского рынка и услуг"</t>
  </si>
  <si>
    <t>Муниципальная программа  городского округа Красногорск  "Снижение административных барьеров и развитие информационно-коммуникационных технологий"</t>
  </si>
  <si>
    <t>Муниципальная программа  городского округа Красногорск  "Территориальное развитие"</t>
  </si>
  <si>
    <t>Муниципальная программа  городского округа Красногорск  "Формирование комфортной городской среды"</t>
  </si>
  <si>
    <t>Профилактические мероприятия по дезинсекции и дератизации</t>
  </si>
  <si>
    <t>812</t>
  </si>
  <si>
    <t>Проектирование, строительство, реконструкция, капитальный ремонт, приобретение, техническое обслуживание, монтаж и ввод в эксплуатацию объектов коммунальной инфраструктуры</t>
  </si>
  <si>
    <t>03 3 01 00040</t>
  </si>
  <si>
    <t>03 3 01 00290</t>
  </si>
  <si>
    <t>Мероприятия по развитию благоустроенных территорий</t>
  </si>
  <si>
    <t>19 1 03 00050</t>
  </si>
  <si>
    <t>Содержание лесного участка "Изумрудные холмы"</t>
  </si>
  <si>
    <t>Погашение кредиторской задолженности</t>
  </si>
  <si>
    <t>19 1 03 00060</t>
  </si>
  <si>
    <t>19 1 03 00070</t>
  </si>
  <si>
    <t>Реализация программ формирования современной городской среды в части благоустройства общественных территорий</t>
  </si>
  <si>
    <t>19 1 F2 55551</t>
  </si>
  <si>
    <t>Подпрограмма "Организация отдыха, оздоровления, занятости детей и молодёжи городского округа Красногорск в свободное от учёбы время "</t>
  </si>
  <si>
    <t>Техническое обслуживание газопровода и газового оборудования д. Путилково</t>
  </si>
  <si>
    <t>Погашение кредиторской задолженности работ по устройству и капитальному ремонту электросетевого хозяйства, систем наружного и архитектурного-художественного освещения в рамках реализации приоритетного проекта "Светлый город"</t>
  </si>
  <si>
    <t xml:space="preserve">Создание новых офисов многофункциональных центров предоставления государственных и муниципальных услуг и дополнительных окон доступа к услугам в многофункциональных центрах предоставления государственных и муниципальных услуг </t>
  </si>
  <si>
    <t>17 1 03 S0130</t>
  </si>
  <si>
    <t>Содействие развитию и популяризации хоккея с шайбой среди детей и молодежи городского округа Красногорск</t>
  </si>
  <si>
    <t>05 0 05 00040</t>
  </si>
  <si>
    <t>Федеральный проект «Спорт - норма жизни»</t>
  </si>
  <si>
    <t xml:space="preserve">Приобретение спортивного оборудования и инвентаря для приведения организаций спортивной подготовки в нормативное состояние </t>
  </si>
  <si>
    <t>05 0 P5 00000</t>
  </si>
  <si>
    <t>05 0 Р5 52290</t>
  </si>
  <si>
    <t>Капитальные вложения в муниципальные объекты физической культуры и спорта</t>
  </si>
  <si>
    <t>05 0 P5 S4220</t>
  </si>
  <si>
    <t>Содействие развитию и популяризации бокса среди детей и молодежи городского округа Красногорск</t>
  </si>
  <si>
    <t>Субсидии (гранты в форме субсидий),подлежащие казначейскому сопровождению</t>
  </si>
  <si>
    <t>10 4 06 44000</t>
  </si>
  <si>
    <t>13 0 01 00400</t>
  </si>
  <si>
    <t>99 0 00 01060</t>
  </si>
  <si>
    <t>Ремонт помещений администрации</t>
  </si>
  <si>
    <t>Взносы в Уставной капитал</t>
  </si>
  <si>
    <t>Оплата административных штрафов</t>
  </si>
  <si>
    <t>01 1 Р2 S2330</t>
  </si>
  <si>
    <t>01 2 Е1 S4261</t>
  </si>
  <si>
    <t>01 2 Е1 S4480</t>
  </si>
  <si>
    <t>01 2 E1 S2760</t>
  </si>
  <si>
    <t>Ремонт дворовых территорий</t>
  </si>
  <si>
    <t>19 1 F2 S2740</t>
  </si>
  <si>
    <t>03 3 01 S0321</t>
  </si>
  <si>
    <t>Устройство контейнерных площадок</t>
  </si>
  <si>
    <t>Вывоз твердых коммунальных отходов</t>
  </si>
  <si>
    <t>19 1 03 00080</t>
  </si>
  <si>
    <t>19 1 03 00090</t>
  </si>
  <si>
    <t>Приобретение коммунальной техники</t>
  </si>
  <si>
    <t>Комплексное благоустройство территорий муниципальных образований Московской области</t>
  </si>
  <si>
    <t>Обустройство и установка детских игровых площадок на территории парков культуры и отдыха Московской области</t>
  </si>
  <si>
    <t>19 1 F2 S1580</t>
  </si>
  <si>
    <t>19 1 F2 S1590</t>
  </si>
  <si>
    <t>Пособия, компенсации и иные социальные выплаты гражданам, кроме публично нормативных обязательств</t>
  </si>
  <si>
    <t>05 0 02 00060</t>
  </si>
  <si>
    <t>01 3 02 21500</t>
  </si>
  <si>
    <t>Ремонт кровли здания, расположенного по адресу: го Красногорск, ул. Вокзальная, д.27а</t>
  </si>
  <si>
    <t>Устройство и капитальный ремонт электросетевого хозяйства, систем наружного  освещения в рамках реализации проекта "Светлый город"</t>
  </si>
  <si>
    <t>ПИР и строительство восточного флигеля, Усадьба Знаменское-Губайлово</t>
  </si>
  <si>
    <t>02 0 02 05030</t>
  </si>
  <si>
    <t>02 0 02 05060</t>
  </si>
  <si>
    <t>Основное мероприятие "Подготовка градостроительной документации для обеспечения территориального развития городского округа Красногорск Московской области"</t>
  </si>
  <si>
    <t>18 0 01 00000</t>
  </si>
  <si>
    <t>Формирование базы данных информационной системы обеспечения градостроительной деятельности Московской области</t>
  </si>
  <si>
    <t>18 0 01 00070</t>
  </si>
  <si>
    <t>19 1 03 00100</t>
  </si>
  <si>
    <t>Федеральный проект "Успех каждого ребенка"</t>
  </si>
  <si>
    <t>Обеспечение функционирования модели персонифицированного финансирования дополнительного образования детей</t>
  </si>
  <si>
    <t>01 3 E2 00000</t>
  </si>
  <si>
    <t>01 3 E2 00100</t>
  </si>
  <si>
    <t>03 3 01 00310</t>
  </si>
  <si>
    <t>Мероприятия по поддержке предприятий ЖКХ городского округа Красногорск</t>
  </si>
  <si>
    <t>Прочие мероприятия по благоустройству округа</t>
  </si>
  <si>
    <t>05 0 06 00030</t>
  </si>
  <si>
    <t>Выплата единовременного поощрения муниципальным служащим при выходе на пенсию</t>
  </si>
  <si>
    <t>10 4 03 00030</t>
  </si>
  <si>
    <t>15 0 01 00040</t>
  </si>
  <si>
    <t>Укрепление материально-технической базы МБУ "Красногорское телевидение"</t>
  </si>
  <si>
    <t>Обустройство и установка детских игровых площадок на территории муниципальных образований Московской области</t>
  </si>
  <si>
    <t>Проведение работ по разработке проекта реставрации и приспособления объекта культурного наследия федерального значения "Усадьбы Знаменское-Губайлово, флигель XIX века"</t>
  </si>
  <si>
    <t>Проведение работ по разработке проекта реставрации и приспособления объекта культурного наследия федерального значения "Усадьбы Знаменское-Губайлово, конюшня"</t>
  </si>
  <si>
    <t>Капитальный ремонт, приобретение, монтаж и ввод в эксплуатацию объектов водоснабжения (Капитальный ремонт ВЗУ в п. Архангельское Красногорского района)</t>
  </si>
  <si>
    <t>Капитальный ремонт, приобретение, монтаж и ввод в эксплуатацию объектов коммунальной инфраструктуры(Капитальный ремонт водопроводных сетей (аварийные работы) участок (ВК-30-ВК-36) пос. Архангельский городской округ Красногорск)</t>
  </si>
  <si>
    <t>Приобретение трёх фекальных насосов на КНС-1 в мкр. Павшинская пойма</t>
  </si>
  <si>
    <t>03 2 01 00050</t>
  </si>
  <si>
    <t>Распределение бюджетных ассигнований по целевым статьям (муниципальным программам городского округа Красногорск и непрограммным направлениям деятельности), группам и подгруппам видов расходов классификации расходов бюджета городского округа Красногорск на плановый период 2020 и 2021 годов</t>
  </si>
  <si>
    <t xml:space="preserve">Капитальные вложения в объекты общего образования (ПИР и строительство общеобразовательной школы на 550 мест по адресу: Московская область, городской округ Красногорск, р.п. Нахабино, ул. Молодёжная, д.1) </t>
  </si>
  <si>
    <t>01 1 Р2 04430</t>
  </si>
  <si>
    <t>ПИР и строительство общеобразовательной школы на 550 мест по адресу: Московская область, городской округ Красногорск, р.п. Нахабино, ул. Молодёжная, д.1</t>
  </si>
  <si>
    <t xml:space="preserve">Строительство общеобразовательной школы на 825 мест по адресу: Московская область, Красногорский р-н, вблизи г. Красногорск   </t>
  </si>
  <si>
    <t>01 2 Е1 04261</t>
  </si>
  <si>
    <t>01 2 Е1 04262</t>
  </si>
  <si>
    <t>01 2 Е1 04480</t>
  </si>
  <si>
    <t xml:space="preserve">Проектирование и строительство  детского сада на 125 мест по адресу: Московская обл., г. Красногорск, мкр. Опалиха,  ул. Горького, д.4 (Подготовительные работы для размещения объекта)    </t>
  </si>
  <si>
    <t>Сумма
(тыс. рублей)</t>
  </si>
  <si>
    <t>Премии Совета депутатов городского округа Красногорск</t>
  </si>
  <si>
    <t>Обеспечение деятельности учреждений по спортивной подготовке</t>
  </si>
  <si>
    <t>Мероприятия в учреждениях по спортивной подготовке</t>
  </si>
  <si>
    <t>Проведение капитального ремонта и ремонта в муниципальных учреждениях</t>
  </si>
  <si>
    <t>15 0 01 51200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</si>
  <si>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</si>
  <si>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19 1 01 S1270</t>
  </si>
  <si>
    <t>Реализация мероприятий, связанных с запуском Московских центральных диаметров</t>
  </si>
  <si>
    <t>19 1 04 00060</t>
  </si>
  <si>
    <t>Устройство линий уличного освещения</t>
  </si>
  <si>
    <t xml:space="preserve">Поддержка отрасли культуры </t>
  </si>
  <si>
    <t>Основное мероприятие "Информирование населения о деятельности органов местного самоуправления городского округа Красногорск, о мероприятиях социально-экономического развития и общественно-политической жизни"</t>
  </si>
  <si>
    <t>03 3 01 00140</t>
  </si>
  <si>
    <t>Аппарат управления культуры</t>
  </si>
  <si>
    <t>Государственная поддержка отрасли культуры</t>
  </si>
  <si>
    <t>02 0 02 L5190</t>
  </si>
  <si>
    <t>03 1 01 S0331</t>
  </si>
  <si>
    <t>Подготовка и издание книги "Они вернулись с Победой"</t>
  </si>
  <si>
    <t>Аренда помещения и оплата коммунальных услуг по ДК "Салют"</t>
  </si>
  <si>
    <t>02 0 01 02070</t>
  </si>
  <si>
    <t>05 0 02 00070</t>
  </si>
  <si>
    <t>Размещение информации на территории общеобразовательных школ</t>
  </si>
  <si>
    <t>03 3 01 61430</t>
  </si>
  <si>
    <t>Погашение просроченной задолженности за потребленные тепло- энерго- ресурсы перед поставщиками тепло- энерго- ресурсов</t>
  </si>
  <si>
    <t>01 1 01 S1230</t>
  </si>
  <si>
    <t>Установка мачт освещения на ядре лыжного стадиона</t>
  </si>
  <si>
    <t>05 0 01 00160</t>
  </si>
  <si>
    <t>Выполнение капитального ремонта муниципального имущества ресурсоснабжающими организациями</t>
  </si>
  <si>
    <t>03 3 01 00320</t>
  </si>
  <si>
    <t>Приобретение (выкуп) нежилых помещений и земельного участка под размещение ясельных групп в возрасте от 2 месяцев до 3 лет</t>
  </si>
  <si>
    <t>Проектирование и капитальный ремонт помещения для МУК "АРТ-центр "Бруски"</t>
  </si>
  <si>
    <t xml:space="preserve"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 и муниципальных услуг </t>
  </si>
  <si>
    <t>17 1 02 S0140</t>
  </si>
  <si>
    <t>Организация деятельности многофункциональных центров предоставления государственных и муниципальных услуг</t>
  </si>
  <si>
    <t>17 1 02 S0650</t>
  </si>
  <si>
    <t>Исполнение судебных актов РФ и мировых соглашений</t>
  </si>
  <si>
    <t xml:space="preserve">Реализация программ формирования современной городской среды в части достижения основного результата по благоустройству общественных территорий </t>
  </si>
  <si>
    <t>19 1 F2 55559</t>
  </si>
  <si>
    <t>19 1 01 S1350</t>
  </si>
  <si>
    <t>Выплата заработной платы в муниципальных дошкольных образовательных учреждениях</t>
  </si>
  <si>
    <t>Содержание, ремонт и капитальный ремонт колодцев</t>
  </si>
  <si>
    <t>01 1 02 72000</t>
  </si>
  <si>
    <t>Покрытие убытков муниципальным учреждениям, осуществляющим управление многоквартирными домами</t>
  </si>
  <si>
    <t>19 1 05 00070</t>
  </si>
  <si>
    <t>План
 (тыс. рублей)</t>
  </si>
  <si>
    <t>Исполнено
(тыс. рублей)</t>
  </si>
  <si>
    <t>Процент исполнения</t>
  </si>
  <si>
    <t>813</t>
  </si>
  <si>
    <t>Приложение 4</t>
  </si>
  <si>
    <t>Расходы бюджета городского округа Красногорск за 2019 год по целевым статьям (муниципальным программам городского округа Красногорск и непрограммным направлениям деятельности), группам и подгруппам видов расходов классификации расходов бюджета городского округа Красногорск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</si>
</sst>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_р_._-;\-* #,##0.00_р_._-;_-* &quot;-&quot;??_р_._-;_-@_-"/>
    <numFmt numFmtId="165" formatCode="_-* #,##0.00\ _₽_-;\-* #,##0.00\ _₽_-;_-* &quot;-&quot;??\ _₽_-;_-@_-"/>
    <numFmt numFmtId="166" formatCode="000"/>
    <numFmt numFmtId="167" formatCode="#,##0.000"/>
    <numFmt numFmtId="168" formatCode="#,##0.00000"/>
    <numFmt numFmtId="169" formatCode="#,##0.00000_ ;[Red]\-#,##0.00000\ "/>
  </numFmts>
  <fonts count="38" x14ac:knownFonts="1">
    <font>
      <sz val="10"/>
      <name val="Arial Cyr"/>
      <charset val="204"/>
    </font>
    <font>
      <sz val="9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3"/>
      <name val="Times New Roman Cyr"/>
      <family val="1"/>
      <charset val="204"/>
    </font>
    <font>
      <sz val="10"/>
      <name val="Times New Roman Cyr"/>
      <family val="1"/>
      <charset val="204"/>
    </font>
    <font>
      <sz val="10.5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2"/>
      <name val="Times New Roman Cyr"/>
      <charset val="204"/>
    </font>
    <font>
      <i/>
      <sz val="12"/>
      <name val="Times New Roman Cyr"/>
      <charset val="204"/>
    </font>
    <font>
      <sz val="12"/>
      <name val="Times New Roman Cyr"/>
      <family val="1"/>
      <charset val="204"/>
    </font>
    <font>
      <sz val="12"/>
      <name val="Times New Roman Cyr"/>
      <charset val="204"/>
    </font>
    <font>
      <i/>
      <sz val="12"/>
      <name val="Times New Roman"/>
      <family val="1"/>
      <charset val="204"/>
    </font>
    <font>
      <sz val="10"/>
      <name val="Times New Roman CYR"/>
      <charset val="204"/>
    </font>
    <font>
      <b/>
      <sz val="14"/>
      <name val="Times New Roman Cyr"/>
      <charset val="204"/>
    </font>
    <font>
      <b/>
      <sz val="10"/>
      <name val="Times New Roman Cyr"/>
      <charset val="204"/>
    </font>
    <font>
      <sz val="14"/>
      <name val="Times New Roman CYR"/>
      <charset val="204"/>
    </font>
    <font>
      <sz val="9"/>
      <name val="Arial"/>
      <family val="2"/>
      <charset val="204"/>
    </font>
    <font>
      <b/>
      <sz val="14"/>
      <name val="Times New Roman Cyr"/>
      <family val="1"/>
      <charset val="204"/>
    </font>
    <font>
      <sz val="14"/>
      <name val="Times New Roman Cyr"/>
      <family val="1"/>
      <charset val="204"/>
    </font>
    <font>
      <b/>
      <i/>
      <sz val="12"/>
      <name val="Times New Roman Cyr"/>
      <charset val="204"/>
    </font>
    <font>
      <i/>
      <sz val="12"/>
      <name val="Times New Roman Cyr"/>
      <family val="1"/>
      <charset val="204"/>
    </font>
    <font>
      <b/>
      <sz val="10"/>
      <name val="Arial Cyr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 Cyr"/>
      <family val="1"/>
      <charset val="204"/>
    </font>
    <font>
      <i/>
      <sz val="14"/>
      <name val="Times New Roman Cyr"/>
      <family val="1"/>
      <charset val="204"/>
    </font>
    <font>
      <i/>
      <sz val="11"/>
      <name val="Times New Roman Cyr"/>
      <charset val="204"/>
    </font>
    <font>
      <sz val="10"/>
      <name val="Arial"/>
      <family val="2"/>
      <charset val="204"/>
    </font>
    <font>
      <b/>
      <i/>
      <sz val="10"/>
      <name val="Times New Roman Cyr"/>
      <charset val="204"/>
    </font>
    <font>
      <i/>
      <sz val="10"/>
      <name val="Times New Roman Cyr"/>
      <charset val="204"/>
    </font>
    <font>
      <sz val="9"/>
      <color theme="1"/>
      <name val="Arial"/>
      <family val="2"/>
      <charset val="204"/>
    </font>
    <font>
      <b/>
      <i/>
      <sz val="12"/>
      <name val="Times New Roman Cyr"/>
      <family val="1"/>
      <charset val="204"/>
    </font>
    <font>
      <sz val="10"/>
      <name val="Arial Cyr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8">
    <xf numFmtId="0" fontId="0" fillId="0" borderId="0"/>
    <xf numFmtId="0" fontId="5" fillId="0" borderId="0"/>
    <xf numFmtId="0" fontId="6" fillId="0" borderId="0"/>
    <xf numFmtId="0" fontId="5" fillId="0" borderId="0"/>
    <xf numFmtId="164" fontId="5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35" fillId="0" borderId="0"/>
    <xf numFmtId="165" fontId="35" fillId="0" borderId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35" fillId="0" borderId="0"/>
    <xf numFmtId="165" fontId="35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21">
    <xf numFmtId="0" fontId="0" fillId="0" borderId="0" xfId="0"/>
    <xf numFmtId="0" fontId="37" fillId="2" borderId="0" xfId="0" applyFont="1" applyFill="1"/>
    <xf numFmtId="168" fontId="16" fillId="2" borderId="1" xfId="4" applyNumberFormat="1" applyFont="1" applyFill="1" applyBorder="1" applyAlignment="1">
      <alignment horizontal="right" vertical="center" wrapText="1"/>
    </xf>
    <xf numFmtId="168" fontId="28" fillId="2" borderId="1" xfId="4" applyNumberFormat="1" applyFont="1" applyFill="1" applyBorder="1" applyAlignment="1">
      <alignment horizontal="right" vertical="center" wrapText="1"/>
    </xf>
    <xf numFmtId="0" fontId="28" fillId="2" borderId="1" xfId="0" applyFont="1" applyFill="1" applyBorder="1" applyAlignment="1">
      <alignment horizontal="left" wrapText="1"/>
    </xf>
    <xf numFmtId="49" fontId="28" fillId="2" borderId="1" xfId="4" applyNumberFormat="1" applyFont="1" applyFill="1" applyBorder="1" applyAlignment="1">
      <alignment horizontal="center" vertical="center" wrapText="1"/>
    </xf>
    <xf numFmtId="49" fontId="28" fillId="2" borderId="1" xfId="4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left" vertical="center" wrapText="1"/>
    </xf>
    <xf numFmtId="0" fontId="16" fillId="2" borderId="1" xfId="4" applyNumberFormat="1" applyFont="1" applyFill="1" applyBorder="1" applyAlignment="1">
      <alignment horizontal="center" vertical="center"/>
    </xf>
    <xf numFmtId="49" fontId="16" fillId="2" borderId="0" xfId="0" applyNumberFormat="1" applyFont="1" applyFill="1" applyAlignment="1">
      <alignment horizontal="center"/>
    </xf>
    <xf numFmtId="168" fontId="16" fillId="2" borderId="1" xfId="4" applyNumberFormat="1" applyFont="1" applyFill="1" applyBorder="1" applyAlignment="1">
      <alignment horizontal="right" vertical="center"/>
    </xf>
    <xf numFmtId="0" fontId="28" fillId="2" borderId="1" xfId="0" applyFont="1" applyFill="1" applyBorder="1" applyAlignment="1">
      <alignment horizontal="left" vertical="center" wrapText="1"/>
    </xf>
    <xf numFmtId="0" fontId="28" fillId="2" borderId="1" xfId="4" applyNumberFormat="1" applyFont="1" applyFill="1" applyBorder="1" applyAlignment="1">
      <alignment horizontal="center" vertical="center"/>
    </xf>
    <xf numFmtId="168" fontId="28" fillId="2" borderId="1" xfId="4" applyNumberFormat="1" applyFont="1" applyFill="1" applyBorder="1" applyAlignment="1">
      <alignment horizontal="right" vertical="center"/>
    </xf>
    <xf numFmtId="168" fontId="13" fillId="2" borderId="1" xfId="9" applyNumberFormat="1" applyFont="1" applyFill="1" applyBorder="1" applyAlignment="1">
      <alignment horizontal="right" vertical="center" wrapText="1"/>
    </xf>
    <xf numFmtId="168" fontId="15" fillId="2" borderId="1" xfId="9" applyNumberFormat="1" applyFont="1" applyFill="1" applyBorder="1" applyAlignment="1">
      <alignment horizontal="right" vertical="center" wrapText="1"/>
    </xf>
    <xf numFmtId="0" fontId="8" fillId="2" borderId="0" xfId="0" applyFont="1" applyFill="1" applyAlignment="1">
      <alignment horizontal="left" vertical="top"/>
    </xf>
    <xf numFmtId="49" fontId="8" fillId="2" borderId="0" xfId="0" applyNumberFormat="1" applyFont="1" applyFill="1" applyAlignment="1">
      <alignment horizontal="center" vertical="center"/>
    </xf>
    <xf numFmtId="167" fontId="8" fillId="2" borderId="0" xfId="4" applyNumberFormat="1" applyFont="1" applyFill="1" applyAlignment="1">
      <alignment vertical="center" wrapText="1"/>
    </xf>
    <xf numFmtId="0" fontId="8" fillId="2" borderId="0" xfId="0" applyFont="1" applyFill="1"/>
    <xf numFmtId="0" fontId="7" fillId="2" borderId="0" xfId="0" applyFont="1" applyFill="1" applyAlignment="1">
      <alignment wrapText="1"/>
    </xf>
    <xf numFmtId="0" fontId="7" fillId="2" borderId="0" xfId="0" applyFont="1" applyFill="1" applyAlignment="1">
      <alignment horizontal="center" wrapText="1"/>
    </xf>
    <xf numFmtId="0" fontId="10" fillId="2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168" fontId="10" fillId="2" borderId="1" xfId="4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49" fontId="10" fillId="2" borderId="0" xfId="0" applyNumberFormat="1" applyFont="1" applyFill="1" applyBorder="1" applyAlignment="1">
      <alignment horizontal="center" vertical="center" wrapText="1"/>
    </xf>
    <xf numFmtId="168" fontId="10" fillId="2" borderId="0" xfId="4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left" vertical="top"/>
    </xf>
    <xf numFmtId="49" fontId="9" fillId="2" borderId="0" xfId="0" applyNumberFormat="1" applyFont="1" applyFill="1" applyAlignment="1">
      <alignment horizontal="center" vertical="center"/>
    </xf>
    <xf numFmtId="167" fontId="10" fillId="2" borderId="0" xfId="4" applyNumberFormat="1" applyFont="1" applyFill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49" fontId="10" fillId="2" borderId="1" xfId="0" applyNumberFormat="1" applyFont="1" applyFill="1" applyBorder="1" applyAlignment="1">
      <alignment vertical="center" wrapText="1"/>
    </xf>
    <xf numFmtId="167" fontId="9" fillId="2" borderId="0" xfId="4" applyNumberFormat="1" applyFont="1" applyFill="1" applyAlignment="1">
      <alignment vertical="center" wrapText="1"/>
    </xf>
    <xf numFmtId="167" fontId="10" fillId="2" borderId="1" xfId="4" applyNumberFormat="1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vertical="top" wrapText="1"/>
    </xf>
    <xf numFmtId="49" fontId="22" fillId="2" borderId="1" xfId="0" applyNumberFormat="1" applyFont="1" applyFill="1" applyBorder="1" applyAlignment="1">
      <alignment horizontal="center" vertical="center" wrapText="1"/>
    </xf>
    <xf numFmtId="49" fontId="23" fillId="2" borderId="1" xfId="0" quotePrefix="1" applyNumberFormat="1" applyFont="1" applyFill="1" applyBorder="1" applyAlignment="1">
      <alignment horizontal="center" vertical="center"/>
    </xf>
    <xf numFmtId="168" fontId="22" fillId="2" borderId="1" xfId="4" applyNumberFormat="1" applyFont="1" applyFill="1" applyBorder="1" applyAlignment="1">
      <alignment horizontal="right" vertical="center" wrapText="1"/>
    </xf>
    <xf numFmtId="0" fontId="11" fillId="2" borderId="0" xfId="0" applyFont="1" applyFill="1"/>
    <xf numFmtId="0" fontId="12" fillId="2" borderId="1" xfId="0" applyFont="1" applyFill="1" applyBorder="1" applyAlignment="1">
      <alignment horizontal="left" wrapText="1"/>
    </xf>
    <xf numFmtId="0" fontId="12" fillId="2" borderId="1" xfId="0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/>
    </xf>
    <xf numFmtId="168" fontId="29" fillId="2" borderId="1" xfId="4" applyNumberFormat="1" applyFont="1" applyFill="1" applyBorder="1" applyAlignment="1">
      <alignment horizontal="right" vertical="center" wrapText="1"/>
    </xf>
    <xf numFmtId="0" fontId="24" fillId="2" borderId="1" xfId="0" applyFont="1" applyFill="1" applyBorder="1" applyAlignment="1">
      <alignment horizontal="left" wrapText="1"/>
    </xf>
    <xf numFmtId="0" fontId="24" fillId="2" borderId="1" xfId="0" applyFont="1" applyFill="1" applyBorder="1" applyAlignment="1">
      <alignment horizontal="center" vertical="center"/>
    </xf>
    <xf numFmtId="49" fontId="24" fillId="2" borderId="1" xfId="0" applyNumberFormat="1" applyFont="1" applyFill="1" applyBorder="1" applyAlignment="1">
      <alignment horizontal="center" vertical="center"/>
    </xf>
    <xf numFmtId="168" fontId="24" fillId="2" borderId="1" xfId="4" applyNumberFormat="1" applyFont="1" applyFill="1" applyBorder="1" applyAlignment="1">
      <alignment horizontal="right" vertical="center" wrapText="1"/>
    </xf>
    <xf numFmtId="0" fontId="13" fillId="2" borderId="1" xfId="0" applyFont="1" applyFill="1" applyBorder="1" applyAlignment="1">
      <alignment horizontal="left" wrapText="1"/>
    </xf>
    <xf numFmtId="0" fontId="13" fillId="2" borderId="1" xfId="0" applyFont="1" applyFill="1" applyBorder="1" applyAlignment="1">
      <alignment horizontal="center" vertical="center"/>
    </xf>
    <xf numFmtId="49" fontId="15" fillId="2" borderId="1" xfId="0" applyNumberFormat="1" applyFont="1" applyFill="1" applyBorder="1" applyAlignment="1">
      <alignment horizontal="center" vertical="center" wrapText="1"/>
    </xf>
    <xf numFmtId="168" fontId="13" fillId="2" borderId="1" xfId="4" applyNumberFormat="1" applyFont="1" applyFill="1" applyBorder="1" applyAlignment="1">
      <alignment horizontal="righ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 wrapText="1"/>
    </xf>
    <xf numFmtId="168" fontId="14" fillId="2" borderId="1" xfId="4" applyNumberFormat="1" applyFont="1" applyFill="1" applyBorder="1" applyAlignment="1">
      <alignment horizontal="right" vertical="center" wrapText="1"/>
    </xf>
    <xf numFmtId="0" fontId="14" fillId="2" borderId="1" xfId="0" applyFont="1" applyFill="1" applyBorder="1" applyAlignment="1">
      <alignment horizontal="left" wrapText="1"/>
    </xf>
    <xf numFmtId="0" fontId="15" fillId="2" borderId="1" xfId="0" applyFont="1" applyFill="1" applyBorder="1" applyAlignment="1">
      <alignment horizontal="left" wrapText="1"/>
    </xf>
    <xf numFmtId="0" fontId="15" fillId="2" borderId="1" xfId="0" quotePrefix="1" applyFont="1" applyFill="1" applyBorder="1" applyAlignment="1">
      <alignment horizontal="center" vertical="center"/>
    </xf>
    <xf numFmtId="168" fontId="15" fillId="2" borderId="1" xfId="4" applyNumberFormat="1" applyFont="1" applyFill="1" applyBorder="1" applyAlignment="1">
      <alignment horizontal="right" vertical="center"/>
    </xf>
    <xf numFmtId="0" fontId="14" fillId="2" borderId="1" xfId="0" applyFont="1" applyFill="1" applyBorder="1" applyAlignment="1">
      <alignment wrapText="1"/>
    </xf>
    <xf numFmtId="0" fontId="13" fillId="2" borderId="1" xfId="0" applyFont="1" applyFill="1" applyBorder="1" applyAlignment="1">
      <alignment horizontal="left" vertical="center" wrapText="1"/>
    </xf>
    <xf numFmtId="49" fontId="13" fillId="2" borderId="1" xfId="0" applyNumberFormat="1" applyFont="1" applyFill="1" applyBorder="1" applyAlignment="1">
      <alignment horizontal="center" vertical="center"/>
    </xf>
    <xf numFmtId="168" fontId="13" fillId="2" borderId="1" xfId="4" applyNumberFormat="1" applyFont="1" applyFill="1" applyBorder="1" applyAlignment="1">
      <alignment horizontal="right" vertical="center"/>
    </xf>
    <xf numFmtId="49" fontId="15" fillId="2" borderId="1" xfId="0" applyNumberFormat="1" applyFont="1" applyFill="1" applyBorder="1" applyAlignment="1">
      <alignment horizontal="center" vertical="center"/>
    </xf>
    <xf numFmtId="49" fontId="13" fillId="2" borderId="1" xfId="0" applyNumberFormat="1" applyFont="1" applyFill="1" applyBorder="1" applyAlignment="1">
      <alignment horizontal="center" vertical="center" wrapText="1"/>
    </xf>
    <xf numFmtId="168" fontId="13" fillId="2" borderId="1" xfId="9" applyNumberFormat="1" applyFont="1" applyFill="1" applyBorder="1" applyAlignment="1">
      <alignment horizontal="right" vertical="center"/>
    </xf>
    <xf numFmtId="168" fontId="12" fillId="2" borderId="1" xfId="4" applyNumberFormat="1" applyFont="1" applyFill="1" applyBorder="1" applyAlignment="1">
      <alignment horizontal="right" vertical="center" wrapText="1"/>
    </xf>
    <xf numFmtId="0" fontId="13" fillId="2" borderId="1" xfId="0" quotePrefix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wrapText="1"/>
    </xf>
    <xf numFmtId="168" fontId="15" fillId="2" borderId="1" xfId="4" applyNumberFormat="1" applyFont="1" applyFill="1" applyBorder="1" applyAlignment="1">
      <alignment horizontal="right" vertical="center" wrapText="1"/>
    </xf>
    <xf numFmtId="168" fontId="25" fillId="2" borderId="1" xfId="4" applyNumberFormat="1" applyFont="1" applyFill="1" applyBorder="1" applyAlignment="1">
      <alignment horizontal="right" vertical="center" wrapText="1"/>
    </xf>
    <xf numFmtId="0" fontId="12" fillId="2" borderId="1" xfId="0" applyFont="1" applyFill="1" applyBorder="1" applyAlignment="1">
      <alignment horizontal="left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168" fontId="12" fillId="2" borderId="1" xfId="4" applyNumberFormat="1" applyFont="1" applyFill="1" applyBorder="1" applyAlignment="1">
      <alignment horizontal="right" vertical="center"/>
    </xf>
    <xf numFmtId="169" fontId="13" fillId="2" borderId="1" xfId="4" applyNumberFormat="1" applyFont="1" applyFill="1" applyBorder="1" applyAlignment="1">
      <alignment horizontal="right" vertical="center"/>
    </xf>
    <xf numFmtId="0" fontId="14" fillId="2" borderId="1" xfId="0" applyFont="1" applyFill="1" applyBorder="1" applyAlignment="1">
      <alignment horizontal="left" vertical="center" wrapText="1"/>
    </xf>
    <xf numFmtId="169" fontId="15" fillId="2" borderId="1" xfId="4" applyNumberFormat="1" applyFont="1" applyFill="1" applyBorder="1" applyAlignment="1">
      <alignment horizontal="right" vertical="center"/>
    </xf>
    <xf numFmtId="168" fontId="15" fillId="2" borderId="1" xfId="9" applyNumberFormat="1" applyFont="1" applyFill="1" applyBorder="1" applyAlignment="1">
      <alignment horizontal="right" vertical="center"/>
    </xf>
    <xf numFmtId="0" fontId="12" fillId="2" borderId="1" xfId="0" applyFont="1" applyFill="1" applyBorder="1" applyAlignment="1">
      <alignment wrapText="1"/>
    </xf>
    <xf numFmtId="49" fontId="27" fillId="2" borderId="1" xfId="0" applyNumberFormat="1" applyFont="1" applyFill="1" applyBorder="1" applyAlignment="1">
      <alignment vertical="top" wrapText="1"/>
    </xf>
    <xf numFmtId="49" fontId="24" fillId="2" borderId="1" xfId="0" applyNumberFormat="1" applyFont="1" applyFill="1" applyBorder="1" applyAlignment="1">
      <alignment horizontal="center" wrapText="1"/>
    </xf>
    <xf numFmtId="168" fontId="24" fillId="2" borderId="2" xfId="4" applyNumberFormat="1" applyFont="1" applyFill="1" applyBorder="1" applyAlignment="1">
      <alignment wrapText="1"/>
    </xf>
    <xf numFmtId="49" fontId="15" fillId="2" borderId="1" xfId="0" applyNumberFormat="1" applyFont="1" applyFill="1" applyBorder="1" applyAlignment="1">
      <alignment horizontal="center" wrapText="1"/>
    </xf>
    <xf numFmtId="168" fontId="15" fillId="2" borderId="2" xfId="4" applyNumberFormat="1" applyFont="1" applyFill="1" applyBorder="1" applyAlignment="1">
      <alignment wrapText="1"/>
    </xf>
    <xf numFmtId="0" fontId="24" fillId="2" borderId="1" xfId="0" applyFont="1" applyFill="1" applyBorder="1" applyAlignment="1">
      <alignment wrapText="1"/>
    </xf>
    <xf numFmtId="49" fontId="24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wrapText="1"/>
    </xf>
    <xf numFmtId="0" fontId="14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wrapText="1"/>
    </xf>
    <xf numFmtId="0" fontId="15" fillId="2" borderId="1" xfId="0" applyFont="1" applyFill="1" applyBorder="1" applyAlignment="1">
      <alignment horizontal="left" vertical="top" wrapText="1"/>
    </xf>
    <xf numFmtId="0" fontId="14" fillId="2" borderId="1" xfId="0" quotePrefix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168" fontId="13" fillId="2" borderId="2" xfId="4" applyNumberFormat="1" applyFont="1" applyFill="1" applyBorder="1" applyAlignment="1">
      <alignment wrapText="1"/>
    </xf>
    <xf numFmtId="168" fontId="13" fillId="2" borderId="1" xfId="4" applyNumberFormat="1" applyFont="1" applyFill="1" applyBorder="1"/>
    <xf numFmtId="168" fontId="14" fillId="2" borderId="1" xfId="4" applyNumberFormat="1" applyFont="1" applyFill="1" applyBorder="1" applyAlignment="1">
      <alignment wrapText="1"/>
    </xf>
    <xf numFmtId="0" fontId="27" fillId="2" borderId="1" xfId="0" applyFont="1" applyFill="1" applyBorder="1" applyAlignment="1" applyProtection="1">
      <alignment wrapText="1"/>
      <protection hidden="1"/>
    </xf>
    <xf numFmtId="0" fontId="28" fillId="2" borderId="1" xfId="0" applyFont="1" applyFill="1" applyBorder="1" applyAlignment="1">
      <alignment wrapText="1"/>
    </xf>
    <xf numFmtId="168" fontId="14" fillId="2" borderId="1" xfId="4" applyNumberFormat="1" applyFont="1" applyFill="1" applyBorder="1" applyAlignment="1">
      <alignment vertical="center" wrapText="1"/>
    </xf>
    <xf numFmtId="0" fontId="16" fillId="2" borderId="1" xfId="0" applyFont="1" applyFill="1" applyBorder="1" applyAlignment="1">
      <alignment wrapText="1"/>
    </xf>
    <xf numFmtId="168" fontId="15" fillId="2" borderId="1" xfId="4" applyNumberFormat="1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168" fontId="36" fillId="2" borderId="1" xfId="4" applyNumberFormat="1" applyFont="1" applyFill="1" applyBorder="1" applyAlignment="1">
      <alignment horizontal="right" vertical="center" wrapText="1"/>
    </xf>
    <xf numFmtId="0" fontId="12" fillId="2" borderId="1" xfId="0" applyFont="1" applyFill="1" applyBorder="1" applyAlignment="1">
      <alignment horizontal="center"/>
    </xf>
    <xf numFmtId="49" fontId="12" fillId="2" borderId="1" xfId="0" applyNumberFormat="1" applyFont="1" applyFill="1" applyBorder="1" applyAlignment="1">
      <alignment horizontal="center"/>
    </xf>
    <xf numFmtId="168" fontId="12" fillId="2" borderId="1" xfId="4" applyNumberFormat="1" applyFont="1" applyFill="1" applyBorder="1" applyAlignment="1">
      <alignment horizontal="right" wrapText="1"/>
    </xf>
    <xf numFmtId="0" fontId="13" fillId="2" borderId="1" xfId="0" applyFont="1" applyFill="1" applyBorder="1" applyAlignment="1">
      <alignment horizontal="center"/>
    </xf>
    <xf numFmtId="49" fontId="13" fillId="2" borderId="1" xfId="0" applyNumberFormat="1" applyFont="1" applyFill="1" applyBorder="1" applyAlignment="1">
      <alignment horizontal="center" wrapText="1"/>
    </xf>
    <xf numFmtId="168" fontId="25" fillId="2" borderId="1" xfId="4" applyNumberFormat="1" applyFont="1" applyFill="1" applyBorder="1" applyAlignment="1">
      <alignment horizontal="right" wrapText="1"/>
    </xf>
    <xf numFmtId="0" fontId="15" fillId="2" borderId="1" xfId="0" applyFont="1" applyFill="1" applyBorder="1" applyAlignment="1">
      <alignment horizontal="center"/>
    </xf>
    <xf numFmtId="49" fontId="14" fillId="2" borderId="1" xfId="0" applyNumberFormat="1" applyFont="1" applyFill="1" applyBorder="1" applyAlignment="1">
      <alignment horizontal="center" wrapText="1"/>
    </xf>
    <xf numFmtId="168" fontId="14" fillId="2" borderId="1" xfId="4" applyNumberFormat="1" applyFont="1" applyFill="1" applyBorder="1" applyAlignment="1">
      <alignment horizontal="right" wrapText="1"/>
    </xf>
    <xf numFmtId="169" fontId="25" fillId="2" borderId="1" xfId="9" applyNumberFormat="1" applyFont="1" applyFill="1" applyBorder="1" applyAlignment="1">
      <alignment horizontal="right" vertical="center" wrapText="1"/>
    </xf>
    <xf numFmtId="169" fontId="15" fillId="2" borderId="1" xfId="9" applyNumberFormat="1" applyFont="1" applyFill="1" applyBorder="1" applyAlignment="1">
      <alignment horizontal="right" vertical="center" wrapText="1"/>
    </xf>
    <xf numFmtId="0" fontId="16" fillId="2" borderId="1" xfId="0" applyFont="1" applyFill="1" applyBorder="1" applyAlignment="1">
      <alignment vertical="top" wrapText="1"/>
    </xf>
    <xf numFmtId="168" fontId="25" fillId="2" borderId="1" xfId="9" applyNumberFormat="1" applyFont="1" applyFill="1" applyBorder="1" applyAlignment="1">
      <alignment horizontal="right" vertical="center" wrapText="1"/>
    </xf>
    <xf numFmtId="169" fontId="25" fillId="2" borderId="1" xfId="9" applyNumberFormat="1" applyFont="1" applyFill="1" applyBorder="1" applyAlignment="1">
      <alignment horizontal="right" wrapText="1"/>
    </xf>
    <xf numFmtId="169" fontId="14" fillId="2" borderId="1" xfId="9" applyNumberFormat="1" applyFont="1" applyFill="1" applyBorder="1" applyAlignment="1">
      <alignment horizontal="right" wrapText="1"/>
    </xf>
    <xf numFmtId="168" fontId="14" fillId="2" borderId="1" xfId="9" applyNumberFormat="1" applyFont="1" applyFill="1" applyBorder="1" applyAlignment="1">
      <alignment horizontal="right" wrapText="1"/>
    </xf>
    <xf numFmtId="169" fontId="36" fillId="2" borderId="1" xfId="9" applyNumberFormat="1" applyFont="1" applyFill="1" applyBorder="1" applyAlignment="1">
      <alignment horizontal="right" vertical="center" wrapText="1"/>
    </xf>
    <xf numFmtId="168" fontId="36" fillId="2" borderId="1" xfId="9" applyNumberFormat="1" applyFont="1" applyFill="1" applyBorder="1" applyAlignment="1">
      <alignment horizontal="right" vertical="center" wrapText="1"/>
    </xf>
    <xf numFmtId="169" fontId="15" fillId="2" borderId="1" xfId="9" applyNumberFormat="1" applyFont="1" applyFill="1" applyBorder="1" applyAlignment="1">
      <alignment vertical="center" wrapText="1"/>
    </xf>
    <xf numFmtId="49" fontId="12" fillId="2" borderId="1" xfId="0" applyNumberFormat="1" applyFont="1" applyFill="1" applyBorder="1" applyAlignment="1">
      <alignment horizontal="center" wrapText="1"/>
    </xf>
    <xf numFmtId="0" fontId="14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168" fontId="13" fillId="2" borderId="1" xfId="9" applyNumberFormat="1" applyFont="1" applyFill="1" applyBorder="1" applyAlignment="1">
      <alignment horizontal="right" wrapText="1"/>
    </xf>
    <xf numFmtId="169" fontId="14" fillId="2" borderId="1" xfId="4" applyNumberFormat="1" applyFont="1" applyFill="1" applyBorder="1" applyAlignment="1">
      <alignment horizontal="right" vertical="center"/>
    </xf>
    <xf numFmtId="168" fontId="12" fillId="2" borderId="1" xfId="4" applyNumberFormat="1" applyFont="1" applyFill="1" applyBorder="1" applyAlignment="1">
      <alignment vertical="center" wrapText="1"/>
    </xf>
    <xf numFmtId="168" fontId="24" fillId="2" borderId="1" xfId="4" applyNumberFormat="1" applyFont="1" applyFill="1" applyBorder="1" applyAlignment="1">
      <alignment vertical="center" wrapText="1"/>
    </xf>
    <xf numFmtId="168" fontId="25" fillId="2" borderId="1" xfId="4" applyNumberFormat="1" applyFont="1" applyFill="1" applyBorder="1" applyAlignment="1">
      <alignment vertical="center" wrapText="1"/>
    </xf>
    <xf numFmtId="168" fontId="13" fillId="2" borderId="1" xfId="4" applyNumberFormat="1" applyFont="1" applyFill="1" applyBorder="1" applyAlignment="1">
      <alignment vertical="center" wrapText="1"/>
    </xf>
    <xf numFmtId="49" fontId="27" fillId="2" borderId="1" xfId="0" applyNumberFormat="1" applyFont="1" applyFill="1" applyBorder="1" applyAlignment="1">
      <alignment horizontal="left" vertical="center" wrapText="1"/>
    </xf>
    <xf numFmtId="49" fontId="15" fillId="2" borderId="1" xfId="0" quotePrefix="1" applyNumberFormat="1" applyFont="1" applyFill="1" applyBorder="1" applyAlignment="1">
      <alignment horizontal="center" vertical="center"/>
    </xf>
    <xf numFmtId="168" fontId="15" fillId="2" borderId="1" xfId="9" applyNumberFormat="1" applyFont="1" applyFill="1" applyBorder="1" applyAlignment="1">
      <alignment vertical="center" wrapText="1"/>
    </xf>
    <xf numFmtId="0" fontId="33" fillId="2" borderId="0" xfId="0" applyFont="1" applyFill="1"/>
    <xf numFmtId="168" fontId="13" fillId="2" borderId="2" xfId="4" applyNumberFormat="1" applyFont="1" applyFill="1" applyBorder="1" applyAlignment="1">
      <alignment horizontal="right" vertical="center" wrapText="1"/>
    </xf>
    <xf numFmtId="168" fontId="14" fillId="2" borderId="2" xfId="4" applyNumberFormat="1" applyFont="1" applyFill="1" applyBorder="1" applyAlignment="1">
      <alignment horizontal="right" vertical="center" wrapText="1"/>
    </xf>
    <xf numFmtId="0" fontId="12" fillId="2" borderId="1" xfId="0" applyFont="1" applyFill="1" applyBorder="1" applyAlignment="1">
      <alignment vertical="center" wrapText="1"/>
    </xf>
    <xf numFmtId="169" fontId="12" fillId="2" borderId="1" xfId="4" applyNumberFormat="1" applyFont="1" applyFill="1" applyBorder="1" applyAlignment="1">
      <alignment horizontal="right" vertical="center"/>
    </xf>
    <xf numFmtId="0" fontId="13" fillId="2" borderId="1" xfId="0" applyFont="1" applyFill="1" applyBorder="1" applyAlignment="1">
      <alignment vertical="center" wrapText="1"/>
    </xf>
    <xf numFmtId="168" fontId="12" fillId="2" borderId="1" xfId="9" applyNumberFormat="1" applyFont="1" applyFill="1" applyBorder="1" applyAlignment="1">
      <alignment horizontal="right" wrapText="1"/>
    </xf>
    <xf numFmtId="168" fontId="14" fillId="2" borderId="1" xfId="9" applyNumberFormat="1" applyFont="1" applyFill="1" applyBorder="1" applyAlignment="1">
      <alignment horizontal="right" vertical="center" wrapText="1"/>
    </xf>
    <xf numFmtId="0" fontId="17" fillId="2" borderId="0" xfId="0" applyFont="1" applyFill="1"/>
    <xf numFmtId="0" fontId="15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/>
    <xf numFmtId="0" fontId="18" fillId="2" borderId="1" xfId="0" applyFont="1" applyFill="1" applyBorder="1" applyAlignment="1">
      <alignment vertical="top" wrapText="1"/>
    </xf>
    <xf numFmtId="49" fontId="18" fillId="2" borderId="1" xfId="0" applyNumberFormat="1" applyFont="1" applyFill="1" applyBorder="1" applyAlignment="1">
      <alignment horizontal="center" vertical="center" wrapText="1"/>
    </xf>
    <xf numFmtId="49" fontId="20" fillId="2" borderId="1" xfId="0" quotePrefix="1" applyNumberFormat="1" applyFont="1" applyFill="1" applyBorder="1" applyAlignment="1">
      <alignment horizontal="center" vertical="center"/>
    </xf>
    <xf numFmtId="168" fontId="18" fillId="2" borderId="1" xfId="4" applyNumberFormat="1" applyFont="1" applyFill="1" applyBorder="1" applyAlignment="1">
      <alignment vertical="center" wrapText="1"/>
    </xf>
    <xf numFmtId="0" fontId="19" fillId="2" borderId="0" xfId="0" applyFont="1" applyFill="1"/>
    <xf numFmtId="0" fontId="29" fillId="2" borderId="1" xfId="0" applyFont="1" applyFill="1" applyBorder="1" applyAlignment="1">
      <alignment horizontal="left" wrapText="1"/>
    </xf>
    <xf numFmtId="168" fontId="22" fillId="2" borderId="1" xfId="4" applyNumberFormat="1" applyFont="1" applyFill="1" applyBorder="1" applyAlignment="1">
      <alignment vertical="center" wrapText="1"/>
    </xf>
    <xf numFmtId="0" fontId="29" fillId="2" borderId="1" xfId="0" applyFont="1" applyFill="1" applyBorder="1" applyAlignment="1">
      <alignment horizontal="center" vertical="center"/>
    </xf>
    <xf numFmtId="168" fontId="29" fillId="2" borderId="1" xfId="4" applyNumberFormat="1" applyFont="1" applyFill="1" applyBorder="1" applyAlignment="1">
      <alignment vertical="center" wrapText="1"/>
    </xf>
    <xf numFmtId="49" fontId="25" fillId="2" borderId="1" xfId="0" applyNumberFormat="1" applyFont="1" applyFill="1" applyBorder="1" applyAlignment="1">
      <alignment horizontal="center" vertical="center" wrapText="1"/>
    </xf>
    <xf numFmtId="49" fontId="14" fillId="2" borderId="1" xfId="0" quotePrefix="1" applyNumberFormat="1" applyFont="1" applyFill="1" applyBorder="1" applyAlignment="1">
      <alignment horizontal="center" vertical="center"/>
    </xf>
    <xf numFmtId="169" fontId="13" fillId="2" borderId="1" xfId="9" applyNumberFormat="1" applyFont="1" applyFill="1" applyBorder="1" applyAlignment="1">
      <alignment horizontal="right" vertical="center"/>
    </xf>
    <xf numFmtId="169" fontId="15" fillId="2" borderId="1" xfId="9" applyNumberFormat="1" applyFont="1" applyFill="1" applyBorder="1" applyAlignment="1">
      <alignment horizontal="right" vertical="center"/>
    </xf>
    <xf numFmtId="49" fontId="13" fillId="2" borderId="1" xfId="0" quotePrefix="1" applyNumberFormat="1" applyFont="1" applyFill="1" applyBorder="1" applyAlignment="1">
      <alignment horizontal="center" vertical="center"/>
    </xf>
    <xf numFmtId="49" fontId="12" fillId="2" borderId="1" xfId="0" quotePrefix="1" applyNumberFormat="1" applyFont="1" applyFill="1" applyBorder="1" applyAlignment="1">
      <alignment horizontal="center" vertical="center"/>
    </xf>
    <xf numFmtId="0" fontId="34" fillId="2" borderId="0" xfId="0" applyFont="1" applyFill="1"/>
    <xf numFmtId="0" fontId="15" fillId="2" borderId="1" xfId="1" applyFont="1" applyFill="1" applyBorder="1" applyAlignment="1">
      <alignment horizontal="left" wrapText="1"/>
    </xf>
    <xf numFmtId="168" fontId="13" fillId="2" borderId="1" xfId="9" applyNumberFormat="1" applyFont="1" applyFill="1" applyBorder="1" applyAlignment="1">
      <alignment vertical="center" wrapText="1"/>
    </xf>
    <xf numFmtId="0" fontId="16" fillId="2" borderId="1" xfId="0" applyFont="1" applyFill="1" applyBorder="1" applyAlignment="1">
      <alignment horizontal="left" wrapText="1"/>
    </xf>
    <xf numFmtId="169" fontId="13" fillId="2" borderId="1" xfId="9" applyNumberFormat="1" applyFont="1" applyFill="1" applyBorder="1" applyAlignment="1">
      <alignment vertical="center" wrapText="1"/>
    </xf>
    <xf numFmtId="168" fontId="15" fillId="2" borderId="1" xfId="4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top" wrapText="1"/>
    </xf>
    <xf numFmtId="168" fontId="13" fillId="2" borderId="2" xfId="4" applyNumberFormat="1" applyFont="1" applyFill="1" applyBorder="1" applyAlignment="1">
      <alignment vertical="center" wrapText="1"/>
    </xf>
    <xf numFmtId="168" fontId="15" fillId="2" borderId="2" xfId="4" applyNumberFormat="1" applyFont="1" applyFill="1" applyBorder="1" applyAlignment="1">
      <alignment vertical="center"/>
    </xf>
    <xf numFmtId="168" fontId="13" fillId="2" borderId="1" xfId="4" applyNumberFormat="1" applyFont="1" applyFill="1" applyBorder="1" applyAlignment="1">
      <alignment vertical="center"/>
    </xf>
    <xf numFmtId="168" fontId="12" fillId="2" borderId="1" xfId="4" applyNumberFormat="1" applyFont="1" applyFill="1" applyBorder="1" applyAlignment="1">
      <alignment vertical="center"/>
    </xf>
    <xf numFmtId="168" fontId="15" fillId="2" borderId="1" xfId="4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49" fontId="24" fillId="2" borderId="1" xfId="0" quotePrefix="1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top" wrapText="1"/>
    </xf>
    <xf numFmtId="168" fontId="13" fillId="2" borderId="1" xfId="4" applyNumberFormat="1" applyFont="1" applyFill="1" applyBorder="1" applyAlignment="1">
      <alignment horizontal="center" vertical="center" wrapText="1"/>
    </xf>
    <xf numFmtId="168" fontId="14" fillId="2" borderId="1" xfId="4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wrapText="1"/>
    </xf>
    <xf numFmtId="49" fontId="7" fillId="2" borderId="1" xfId="0" applyNumberFormat="1" applyFont="1" applyFill="1" applyBorder="1" applyAlignment="1">
      <alignment horizontal="center" vertical="center" wrapText="1"/>
    </xf>
    <xf numFmtId="168" fontId="7" fillId="2" borderId="1" xfId="4" applyNumberFormat="1" applyFont="1" applyFill="1" applyBorder="1" applyAlignment="1">
      <alignment vertical="center" wrapText="1"/>
    </xf>
    <xf numFmtId="49" fontId="13" fillId="2" borderId="1" xfId="0" applyNumberFormat="1" applyFont="1" applyFill="1" applyBorder="1" applyAlignment="1">
      <alignment horizontal="center"/>
    </xf>
    <xf numFmtId="49" fontId="15" fillId="2" borderId="1" xfId="0" applyNumberFormat="1" applyFont="1" applyFill="1" applyBorder="1" applyAlignment="1">
      <alignment horizontal="center"/>
    </xf>
    <xf numFmtId="168" fontId="15" fillId="2" borderId="2" xfId="4" applyNumberFormat="1" applyFont="1" applyFill="1" applyBorder="1" applyAlignment="1">
      <alignment vertical="center" wrapText="1"/>
    </xf>
    <xf numFmtId="168" fontId="15" fillId="2" borderId="2" xfId="9" applyNumberFormat="1" applyFont="1" applyFill="1" applyBorder="1" applyAlignment="1">
      <alignment horizontal="right" vertical="center" wrapText="1"/>
    </xf>
    <xf numFmtId="0" fontId="22" fillId="2" borderId="1" xfId="0" applyFont="1" applyFill="1" applyBorder="1" applyAlignment="1">
      <alignment wrapText="1"/>
    </xf>
    <xf numFmtId="0" fontId="29" fillId="2" borderId="1" xfId="0" applyFont="1" applyFill="1" applyBorder="1" applyAlignment="1">
      <alignment wrapText="1"/>
    </xf>
    <xf numFmtId="49" fontId="29" fillId="2" borderId="1" xfId="0" applyNumberFormat="1" applyFont="1" applyFill="1" applyBorder="1" applyAlignment="1">
      <alignment horizontal="center" vertical="center" wrapText="1"/>
    </xf>
    <xf numFmtId="49" fontId="30" fillId="2" borderId="1" xfId="0" applyNumberFormat="1" applyFont="1" applyFill="1" applyBorder="1" applyAlignment="1">
      <alignment horizontal="center" vertical="center" wrapText="1"/>
    </xf>
    <xf numFmtId="49" fontId="23" fillId="2" borderId="1" xfId="0" applyNumberFormat="1" applyFont="1" applyFill="1" applyBorder="1" applyAlignment="1">
      <alignment horizontal="center" vertical="center" wrapText="1"/>
    </xf>
    <xf numFmtId="49" fontId="20" fillId="2" borderId="1" xfId="0" applyNumberFormat="1" applyFont="1" applyFill="1" applyBorder="1" applyAlignment="1">
      <alignment horizontal="center" vertical="center" wrapText="1"/>
    </xf>
    <xf numFmtId="0" fontId="15" fillId="2" borderId="1" xfId="22" applyFont="1" applyFill="1" applyBorder="1" applyAlignment="1">
      <alignment horizontal="left" vertical="center" wrapText="1"/>
    </xf>
    <xf numFmtId="0" fontId="15" fillId="2" borderId="1" xfId="22" applyFont="1" applyFill="1" applyBorder="1" applyAlignment="1">
      <alignment horizontal="center" vertical="center" wrapText="1"/>
    </xf>
    <xf numFmtId="4" fontId="31" fillId="2" borderId="1" xfId="0" applyNumberFormat="1" applyFont="1" applyFill="1" applyBorder="1" applyAlignment="1">
      <alignment vertical="center"/>
    </xf>
    <xf numFmtId="4" fontId="13" fillId="2" borderId="1" xfId="0" applyNumberFormat="1" applyFont="1" applyFill="1" applyBorder="1"/>
    <xf numFmtId="3" fontId="15" fillId="2" borderId="1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horizontal="center" vertical="center" wrapText="1"/>
    </xf>
    <xf numFmtId="168" fontId="12" fillId="2" borderId="1" xfId="4" applyNumberFormat="1" applyFont="1" applyFill="1" applyBorder="1" applyAlignment="1">
      <alignment wrapText="1"/>
    </xf>
    <xf numFmtId="168" fontId="13" fillId="2" borderId="1" xfId="4" applyNumberFormat="1" applyFont="1" applyFill="1" applyBorder="1" applyAlignment="1">
      <alignment wrapText="1"/>
    </xf>
    <xf numFmtId="168" fontId="15" fillId="2" borderId="1" xfId="4" applyNumberFormat="1" applyFont="1" applyFill="1" applyBorder="1" applyAlignment="1">
      <alignment wrapText="1"/>
    </xf>
    <xf numFmtId="0" fontId="12" fillId="2" borderId="1" xfId="0" applyFont="1" applyFill="1" applyBorder="1" applyAlignment="1">
      <alignment horizontal="left" vertical="top" wrapText="1"/>
    </xf>
    <xf numFmtId="0" fontId="24" fillId="2" borderId="1" xfId="0" applyFont="1" applyFill="1" applyBorder="1" applyAlignment="1">
      <alignment horizontal="left" vertical="center" wrapText="1"/>
    </xf>
    <xf numFmtId="0" fontId="24" fillId="2" borderId="1" xfId="31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right" wrapText="1"/>
    </xf>
    <xf numFmtId="164" fontId="12" fillId="2" borderId="1" xfId="4" applyFont="1" applyFill="1" applyBorder="1" applyAlignment="1">
      <alignment horizontal="right" wrapText="1"/>
    </xf>
    <xf numFmtId="0" fontId="12" fillId="2" borderId="1" xfId="0" applyFont="1" applyFill="1" applyBorder="1" applyAlignment="1">
      <alignment horizontal="center" wrapText="1"/>
    </xf>
    <xf numFmtId="168" fontId="12" fillId="2" borderId="1" xfId="4" applyNumberFormat="1" applyFont="1" applyFill="1" applyBorder="1" applyAlignment="1">
      <alignment horizontal="right"/>
    </xf>
    <xf numFmtId="0" fontId="13" fillId="2" borderId="1" xfId="0" applyFont="1" applyFill="1" applyBorder="1" applyAlignment="1">
      <alignment horizontal="center" wrapText="1"/>
    </xf>
    <xf numFmtId="168" fontId="13" fillId="2" borderId="1" xfId="4" applyNumberFormat="1" applyFont="1" applyFill="1" applyBorder="1" applyAlignment="1">
      <alignment horizontal="right"/>
    </xf>
    <xf numFmtId="0" fontId="15" fillId="2" borderId="1" xfId="0" applyFont="1" applyFill="1" applyBorder="1" applyAlignment="1">
      <alignment horizontal="center" wrapText="1"/>
    </xf>
    <xf numFmtId="168" fontId="15" fillId="2" borderId="1" xfId="4" applyNumberFormat="1" applyFont="1" applyFill="1" applyBorder="1" applyAlignment="1">
      <alignment horizontal="right"/>
    </xf>
    <xf numFmtId="0" fontId="13" fillId="2" borderId="1" xfId="1" applyFont="1" applyFill="1" applyBorder="1" applyAlignment="1">
      <alignment horizontal="left" vertical="center" wrapText="1"/>
    </xf>
    <xf numFmtId="49" fontId="15" fillId="2" borderId="1" xfId="1" applyNumberFormat="1" applyFont="1" applyFill="1" applyBorder="1" applyAlignment="1">
      <alignment horizontal="center" vertical="center" wrapText="1"/>
    </xf>
    <xf numFmtId="0" fontId="15" fillId="2" borderId="1" xfId="1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left" vertical="center" wrapText="1"/>
    </xf>
    <xf numFmtId="0" fontId="15" fillId="2" borderId="1" xfId="1" applyFont="1" applyFill="1" applyBorder="1" applyAlignment="1">
      <alignment horizontal="left" vertical="center" wrapText="1"/>
    </xf>
    <xf numFmtId="168" fontId="15" fillId="2" borderId="1" xfId="4" applyNumberFormat="1" applyFont="1" applyFill="1" applyBorder="1" applyAlignment="1">
      <alignment horizontal="right" wrapText="1"/>
    </xf>
    <xf numFmtId="168" fontId="13" fillId="2" borderId="1" xfId="16" applyNumberFormat="1" applyFont="1" applyFill="1" applyBorder="1" applyAlignment="1">
      <alignment horizontal="right" vertical="center"/>
    </xf>
    <xf numFmtId="168" fontId="15" fillId="2" borderId="1" xfId="16" applyNumberFormat="1" applyFont="1" applyFill="1" applyBorder="1" applyAlignment="1">
      <alignment horizontal="right" vertical="center"/>
    </xf>
    <xf numFmtId="168" fontId="13" fillId="2" borderId="1" xfId="36" applyNumberFormat="1" applyFont="1" applyFill="1" applyBorder="1" applyAlignment="1">
      <alignment horizontal="right" vertical="center"/>
    </xf>
    <xf numFmtId="168" fontId="15" fillId="2" borderId="1" xfId="36" applyNumberFormat="1" applyFont="1" applyFill="1" applyBorder="1" applyAlignment="1">
      <alignment horizontal="right" vertical="center"/>
    </xf>
    <xf numFmtId="0" fontId="13" fillId="2" borderId="1" xfId="22" applyFont="1" applyFill="1" applyBorder="1" applyAlignment="1">
      <alignment vertical="center" wrapText="1"/>
    </xf>
    <xf numFmtId="49" fontId="13" fillId="2" borderId="1" xfId="22" applyNumberFormat="1" applyFont="1" applyFill="1" applyBorder="1" applyAlignment="1">
      <alignment horizontal="center" vertical="center" wrapText="1"/>
    </xf>
    <xf numFmtId="0" fontId="13" fillId="2" borderId="1" xfId="22" applyFont="1" applyFill="1" applyBorder="1" applyAlignment="1">
      <alignment horizontal="center" vertical="center" wrapText="1"/>
    </xf>
    <xf numFmtId="49" fontId="15" fillId="2" borderId="1" xfId="22" applyNumberFormat="1" applyFont="1" applyFill="1" applyBorder="1" applyAlignment="1">
      <alignment horizontal="center" vertical="center" wrapText="1"/>
    </xf>
    <xf numFmtId="0" fontId="14" fillId="2" borderId="1" xfId="22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wrapText="1"/>
    </xf>
    <xf numFmtId="49" fontId="18" fillId="2" borderId="1" xfId="0" applyNumberFormat="1" applyFont="1" applyFill="1" applyBorder="1" applyAlignment="1">
      <alignment horizontal="center" wrapText="1"/>
    </xf>
    <xf numFmtId="49" fontId="20" fillId="2" borderId="1" xfId="0" applyNumberFormat="1" applyFont="1" applyFill="1" applyBorder="1" applyAlignment="1">
      <alignment horizontal="center" wrapText="1"/>
    </xf>
    <xf numFmtId="4" fontId="18" fillId="2" borderId="1" xfId="0" applyNumberFormat="1" applyFont="1" applyFill="1" applyBorder="1" applyAlignment="1">
      <alignment horizontal="center" wrapText="1"/>
    </xf>
    <xf numFmtId="0" fontId="16" fillId="2" borderId="1" xfId="0" applyFont="1" applyFill="1" applyBorder="1" applyAlignment="1">
      <alignment vertical="justify"/>
    </xf>
    <xf numFmtId="49" fontId="14" fillId="2" borderId="1" xfId="0" applyNumberFormat="1" applyFont="1" applyFill="1" applyBorder="1" applyAlignment="1">
      <alignment horizontal="center" vertical="center"/>
    </xf>
    <xf numFmtId="0" fontId="15" fillId="2" borderId="1" xfId="0" applyNumberFormat="1" applyFont="1" applyFill="1" applyBorder="1" applyAlignment="1">
      <alignment horizontal="left" wrapText="1"/>
    </xf>
    <xf numFmtId="0" fontId="19" fillId="2" borderId="0" xfId="0" applyFont="1" applyFill="1" applyAlignment="1">
      <alignment horizontal="center" vertical="center"/>
    </xf>
    <xf numFmtId="166" fontId="32" fillId="2" borderId="1" xfId="0" applyNumberFormat="1" applyFont="1" applyFill="1" applyBorder="1" applyAlignment="1">
      <alignment vertical="center"/>
    </xf>
    <xf numFmtId="0" fontId="16" fillId="2" borderId="4" xfId="0" applyFont="1" applyFill="1" applyBorder="1" applyAlignment="1">
      <alignment wrapText="1"/>
    </xf>
    <xf numFmtId="49" fontId="16" fillId="2" borderId="1" xfId="4" applyNumberFormat="1" applyFont="1" applyFill="1" applyBorder="1" applyAlignment="1">
      <alignment horizontal="center" vertical="center" wrapText="1"/>
    </xf>
    <xf numFmtId="0" fontId="13" fillId="2" borderId="1" xfId="22" applyFont="1" applyFill="1" applyBorder="1" applyAlignment="1">
      <alignment horizontal="left" vertical="center" wrapText="1"/>
    </xf>
    <xf numFmtId="0" fontId="15" fillId="2" borderId="1" xfId="22" applyFont="1" applyFill="1" applyBorder="1" applyAlignment="1">
      <alignment vertical="center" wrapText="1"/>
    </xf>
    <xf numFmtId="0" fontId="13" fillId="2" borderId="1" xfId="34" applyFont="1" applyFill="1" applyBorder="1" applyAlignment="1">
      <alignment horizontal="left" vertical="center" wrapText="1"/>
    </xf>
    <xf numFmtId="49" fontId="15" fillId="2" borderId="1" xfId="34" applyNumberFormat="1" applyFont="1" applyFill="1" applyBorder="1" applyAlignment="1">
      <alignment horizontal="center" vertical="center" wrapText="1"/>
    </xf>
    <xf numFmtId="49" fontId="13" fillId="2" borderId="1" xfId="34" applyNumberFormat="1" applyFont="1" applyFill="1" applyBorder="1" applyAlignment="1">
      <alignment horizontal="center" vertical="center"/>
    </xf>
    <xf numFmtId="169" fontId="13" fillId="2" borderId="1" xfId="36" applyNumberFormat="1" applyFont="1" applyFill="1" applyBorder="1" applyAlignment="1">
      <alignment horizontal="right" vertical="center"/>
    </xf>
    <xf numFmtId="0" fontId="15" fillId="2" borderId="1" xfId="34" applyFont="1" applyFill="1" applyBorder="1" applyAlignment="1">
      <alignment horizontal="left" vertical="center" wrapText="1"/>
    </xf>
    <xf numFmtId="169" fontId="15" fillId="2" borderId="1" xfId="36" applyNumberFormat="1" applyFont="1" applyFill="1" applyBorder="1" applyAlignment="1">
      <alignment horizontal="right" vertical="center"/>
    </xf>
    <xf numFmtId="0" fontId="15" fillId="2" borderId="1" xfId="34" applyFont="1" applyFill="1" applyBorder="1" applyAlignment="1">
      <alignment vertical="center" wrapText="1"/>
    </xf>
    <xf numFmtId="49" fontId="15" fillId="2" borderId="1" xfId="34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/>
    </xf>
    <xf numFmtId="168" fontId="24" fillId="2" borderId="1" xfId="4" applyNumberFormat="1" applyFont="1" applyFill="1" applyBorder="1" applyAlignment="1">
      <alignment horizontal="right"/>
    </xf>
    <xf numFmtId="49" fontId="13" fillId="2" borderId="1" xfId="0" quotePrefix="1" applyNumberFormat="1" applyFont="1" applyFill="1" applyBorder="1" applyAlignment="1">
      <alignment horizontal="center"/>
    </xf>
    <xf numFmtId="49" fontId="15" fillId="2" borderId="1" xfId="0" quotePrefix="1" applyNumberFormat="1" applyFont="1" applyFill="1" applyBorder="1" applyAlignment="1">
      <alignment horizontal="center"/>
    </xf>
    <xf numFmtId="0" fontId="12" fillId="2" borderId="1" xfId="22" applyFont="1" applyFill="1" applyBorder="1" applyAlignment="1">
      <alignment vertical="center" wrapText="1"/>
    </xf>
    <xf numFmtId="49" fontId="24" fillId="2" borderId="1" xfId="22" applyNumberFormat="1" applyFont="1" applyFill="1" applyBorder="1" applyAlignment="1">
      <alignment horizontal="center" vertical="center" wrapText="1"/>
    </xf>
    <xf numFmtId="49" fontId="12" fillId="2" borderId="1" xfId="22" quotePrefix="1" applyNumberFormat="1" applyFont="1" applyFill="1" applyBorder="1" applyAlignment="1">
      <alignment horizontal="center" vertical="center"/>
    </xf>
    <xf numFmtId="168" fontId="12" fillId="2" borderId="1" xfId="16" applyNumberFormat="1" applyFont="1" applyFill="1" applyBorder="1" applyAlignment="1">
      <alignment horizontal="right" vertical="center"/>
    </xf>
    <xf numFmtId="49" fontId="13" fillId="2" borderId="1" xfId="22" quotePrefix="1" applyNumberFormat="1" applyFont="1" applyFill="1" applyBorder="1" applyAlignment="1">
      <alignment horizontal="center" vertical="center"/>
    </xf>
    <xf numFmtId="49" fontId="15" fillId="2" borderId="1" xfId="22" quotePrefix="1" applyNumberFormat="1" applyFont="1" applyFill="1" applyBorder="1" applyAlignment="1">
      <alignment horizontal="center" vertical="center"/>
    </xf>
    <xf numFmtId="168" fontId="18" fillId="2" borderId="1" xfId="4" applyNumberFormat="1" applyFont="1" applyFill="1" applyBorder="1" applyAlignment="1">
      <alignment wrapText="1"/>
    </xf>
    <xf numFmtId="4" fontId="15" fillId="2" borderId="1" xfId="9" applyNumberFormat="1" applyFont="1" applyFill="1" applyBorder="1" applyAlignment="1">
      <alignment horizontal="right" vertical="center"/>
    </xf>
    <xf numFmtId="49" fontId="15" fillId="2" borderId="0" xfId="0" applyNumberFormat="1" applyFont="1" applyFill="1" applyAlignment="1">
      <alignment horizontal="center" vertical="center"/>
    </xf>
    <xf numFmtId="0" fontId="18" fillId="2" borderId="1" xfId="0" applyFont="1" applyFill="1" applyBorder="1" applyAlignment="1">
      <alignment horizontal="left" wrapText="1"/>
    </xf>
    <xf numFmtId="0" fontId="15" fillId="2" borderId="1" xfId="0" applyNumberFormat="1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/>
    </xf>
    <xf numFmtId="0" fontId="12" fillId="2" borderId="0" xfId="0" applyFont="1" applyFill="1" applyAlignment="1">
      <alignment horizontal="left"/>
    </xf>
    <xf numFmtId="49" fontId="15" fillId="2" borderId="0" xfId="0" applyNumberFormat="1" applyFont="1" applyFill="1" applyAlignment="1">
      <alignment horizontal="center" vertical="center" wrapText="1"/>
    </xf>
    <xf numFmtId="49" fontId="14" fillId="2" borderId="0" xfId="0" applyNumberFormat="1" applyFont="1" applyFill="1" applyAlignment="1">
      <alignment horizontal="center" vertical="center"/>
    </xf>
    <xf numFmtId="168" fontId="18" fillId="2" borderId="0" xfId="4" applyNumberFormat="1" applyFont="1" applyFill="1" applyAlignment="1">
      <alignment vertical="center" wrapText="1"/>
    </xf>
    <xf numFmtId="0" fontId="20" fillId="2" borderId="0" xfId="0" applyFont="1" applyFill="1"/>
    <xf numFmtId="49" fontId="20" fillId="2" borderId="0" xfId="0" applyNumberFormat="1" applyFont="1" applyFill="1" applyAlignment="1">
      <alignment vertical="center"/>
    </xf>
    <xf numFmtId="167" fontId="20" fillId="2" borderId="0" xfId="4" applyNumberFormat="1" applyFont="1" applyFill="1" applyAlignment="1">
      <alignment vertical="center" wrapText="1"/>
    </xf>
    <xf numFmtId="167" fontId="18" fillId="2" borderId="0" xfId="4" applyNumberFormat="1" applyFont="1" applyFill="1" applyAlignment="1">
      <alignment vertical="center" wrapText="1"/>
    </xf>
    <xf numFmtId="49" fontId="18" fillId="2" borderId="0" xfId="0" applyNumberFormat="1" applyFont="1" applyFill="1" applyAlignment="1">
      <alignment horizontal="center" vertical="center"/>
    </xf>
    <xf numFmtId="49" fontId="23" fillId="2" borderId="0" xfId="0" applyNumberFormat="1" applyFont="1" applyFill="1" applyAlignment="1">
      <alignment horizontal="center" vertical="center"/>
    </xf>
    <xf numFmtId="167" fontId="23" fillId="2" borderId="0" xfId="4" applyNumberFormat="1" applyFont="1" applyFill="1" applyAlignment="1">
      <alignment vertical="center" wrapText="1"/>
    </xf>
    <xf numFmtId="0" fontId="14" fillId="2" borderId="0" xfId="0" applyFont="1" applyFill="1"/>
    <xf numFmtId="164" fontId="8" fillId="2" borderId="0" xfId="4" applyFont="1" applyFill="1" applyAlignment="1">
      <alignment horizontal="center" vertical="center"/>
    </xf>
    <xf numFmtId="164" fontId="8" fillId="2" borderId="0" xfId="4" applyFont="1" applyFill="1" applyAlignment="1">
      <alignment vertical="center" wrapText="1"/>
    </xf>
    <xf numFmtId="168" fontId="11" fillId="2" borderId="0" xfId="0" applyNumberFormat="1" applyFont="1" applyFill="1"/>
    <xf numFmtId="168" fontId="19" fillId="2" borderId="0" xfId="0" applyNumberFormat="1" applyFont="1" applyFill="1"/>
    <xf numFmtId="4" fontId="22" fillId="2" borderId="1" xfId="4" applyNumberFormat="1" applyFont="1" applyFill="1" applyBorder="1" applyAlignment="1">
      <alignment horizontal="right" vertical="center" wrapText="1"/>
    </xf>
    <xf numFmtId="4" fontId="10" fillId="2" borderId="1" xfId="4" applyNumberFormat="1" applyFont="1" applyFill="1" applyBorder="1" applyAlignment="1">
      <alignment horizontal="center" vertical="center" wrapText="1"/>
    </xf>
    <xf numFmtId="168" fontId="25" fillId="2" borderId="1" xfId="4" applyNumberFormat="1" applyFont="1" applyFill="1" applyBorder="1" applyAlignment="1">
      <alignment horizontal="right" vertical="center"/>
    </xf>
    <xf numFmtId="168" fontId="14" fillId="2" borderId="1" xfId="4" applyNumberFormat="1" applyFont="1" applyFill="1" applyBorder="1" applyAlignment="1">
      <alignment horizontal="right" vertical="center"/>
    </xf>
    <xf numFmtId="49" fontId="11" fillId="2" borderId="0" xfId="0" applyNumberFormat="1" applyFont="1" applyFill="1"/>
    <xf numFmtId="168" fontId="25" fillId="2" borderId="2" xfId="4" applyNumberFormat="1" applyFont="1" applyFill="1" applyBorder="1" applyAlignment="1">
      <alignment wrapText="1"/>
    </xf>
    <xf numFmtId="168" fontId="25" fillId="2" borderId="1" xfId="4" applyNumberFormat="1" applyFont="1" applyFill="1" applyBorder="1"/>
    <xf numFmtId="168" fontId="13" fillId="2" borderId="1" xfId="4" applyNumberFormat="1" applyFont="1" applyFill="1" applyBorder="1" applyAlignment="1">
      <alignment horizontal="right" wrapText="1"/>
    </xf>
    <xf numFmtId="168" fontId="15" fillId="2" borderId="2" xfId="4" applyNumberFormat="1" applyFont="1" applyFill="1" applyBorder="1" applyAlignment="1">
      <alignment horizontal="right" vertical="center" wrapText="1"/>
    </xf>
    <xf numFmtId="0" fontId="15" fillId="0" borderId="1" xfId="0" applyFont="1" applyFill="1" applyBorder="1" applyAlignment="1">
      <alignment horizontal="left" wrapText="1"/>
    </xf>
    <xf numFmtId="49" fontId="15" fillId="0" borderId="1" xfId="0" applyNumberFormat="1" applyFont="1" applyFill="1" applyBorder="1" applyAlignment="1">
      <alignment horizontal="center" vertical="center" wrapText="1"/>
    </xf>
    <xf numFmtId="168" fontId="14" fillId="0" borderId="1" xfId="4" applyNumberFormat="1" applyFont="1" applyFill="1" applyBorder="1" applyAlignment="1">
      <alignment horizontal="right" vertical="center" wrapText="1"/>
    </xf>
    <xf numFmtId="0" fontId="11" fillId="0" borderId="0" xfId="0" applyFont="1" applyFill="1"/>
    <xf numFmtId="4" fontId="8" fillId="2" borderId="0" xfId="4" applyNumberFormat="1" applyFont="1" applyFill="1"/>
    <xf numFmtId="168" fontId="29" fillId="2" borderId="3" xfId="4" applyNumberFormat="1" applyFont="1" applyFill="1" applyBorder="1" applyAlignment="1">
      <alignment vertical="center" wrapText="1"/>
    </xf>
    <xf numFmtId="4" fontId="10" fillId="2" borderId="0" xfId="4" applyNumberFormat="1" applyFont="1" applyFill="1" applyAlignment="1">
      <alignment vertical="center" wrapText="1"/>
    </xf>
    <xf numFmtId="4" fontId="22" fillId="2" borderId="0" xfId="4" applyNumberFormat="1" applyFont="1" applyFill="1" applyAlignment="1">
      <alignment vertical="center" wrapText="1"/>
    </xf>
    <xf numFmtId="4" fontId="23" fillId="2" borderId="0" xfId="4" applyNumberFormat="1" applyFont="1" applyFill="1" applyAlignment="1">
      <alignment vertical="center" wrapText="1"/>
    </xf>
    <xf numFmtId="4" fontId="8" fillId="2" borderId="0" xfId="4" applyNumberFormat="1" applyFont="1" applyFill="1" applyAlignment="1">
      <alignment vertical="center" wrapText="1"/>
    </xf>
    <xf numFmtId="4" fontId="18" fillId="2" borderId="1" xfId="4" applyNumberFormat="1" applyFont="1" applyFill="1" applyBorder="1" applyAlignment="1">
      <alignment horizontal="right" vertical="center" wrapText="1"/>
    </xf>
    <xf numFmtId="4" fontId="22" fillId="2" borderId="1" xfId="4" applyNumberFormat="1" applyFont="1" applyFill="1" applyBorder="1" applyAlignment="1">
      <alignment horizontal="right" wrapText="1"/>
    </xf>
    <xf numFmtId="168" fontId="15" fillId="2" borderId="1" xfId="16" applyNumberFormat="1" applyFont="1" applyFill="1" applyBorder="1" applyAlignment="1">
      <alignment horizontal="right" vertical="center" wrapText="1"/>
    </xf>
    <xf numFmtId="168" fontId="28" fillId="2" borderId="1" xfId="0" applyNumberFormat="1" applyFont="1" applyFill="1" applyBorder="1" applyAlignment="1">
      <alignment horizontal="right" vertical="center"/>
    </xf>
    <xf numFmtId="168" fontId="11" fillId="3" borderId="0" xfId="0" applyNumberFormat="1" applyFont="1" applyFill="1"/>
    <xf numFmtId="0" fontId="11" fillId="3" borderId="0" xfId="0" applyFont="1" applyFill="1"/>
    <xf numFmtId="168" fontId="17" fillId="2" borderId="0" xfId="0" applyNumberFormat="1" applyFont="1" applyFill="1"/>
    <xf numFmtId="168" fontId="8" fillId="2" borderId="0" xfId="0" applyNumberFormat="1" applyFont="1" applyFill="1"/>
    <xf numFmtId="0" fontId="19" fillId="0" borderId="0" xfId="0" applyFont="1" applyFill="1"/>
    <xf numFmtId="168" fontId="19" fillId="0" borderId="0" xfId="0" applyNumberFormat="1" applyFont="1" applyFill="1"/>
    <xf numFmtId="168" fontId="11" fillId="0" borderId="0" xfId="0" applyNumberFormat="1" applyFont="1" applyFill="1"/>
    <xf numFmtId="168" fontId="8" fillId="2" borderId="0" xfId="4" applyNumberFormat="1" applyFont="1" applyFill="1"/>
    <xf numFmtId="0" fontId="0" fillId="2" borderId="0" xfId="0" applyFont="1" applyFill="1" applyAlignment="1">
      <alignment wrapText="1"/>
    </xf>
    <xf numFmtId="168" fontId="0" fillId="2" borderId="0" xfId="0" applyNumberFormat="1" applyFont="1" applyFill="1" applyAlignment="1">
      <alignment wrapText="1"/>
    </xf>
    <xf numFmtId="0" fontId="0" fillId="2" borderId="0" xfId="0" applyFont="1" applyFill="1" applyAlignment="1">
      <alignment horizontal="center" wrapText="1"/>
    </xf>
    <xf numFmtId="168" fontId="0" fillId="2" borderId="0" xfId="0" applyNumberFormat="1" applyFont="1" applyFill="1" applyAlignment="1">
      <alignment horizontal="center" wrapText="1"/>
    </xf>
    <xf numFmtId="168" fontId="7" fillId="2" borderId="0" xfId="0" applyNumberFormat="1" applyFont="1" applyFill="1" applyAlignment="1">
      <alignment wrapText="1"/>
    </xf>
    <xf numFmtId="168" fontId="12" fillId="2" borderId="2" xfId="4" applyNumberFormat="1" applyFont="1" applyFill="1" applyBorder="1" applyAlignment="1">
      <alignment vertical="center" wrapText="1"/>
    </xf>
    <xf numFmtId="168" fontId="9" fillId="2" borderId="0" xfId="4" applyNumberFormat="1" applyFont="1" applyFill="1" applyAlignment="1">
      <alignment vertical="center" wrapText="1"/>
    </xf>
    <xf numFmtId="168" fontId="20" fillId="2" borderId="0" xfId="4" applyNumberFormat="1" applyFont="1" applyFill="1" applyAlignment="1">
      <alignment vertical="center" wrapText="1"/>
    </xf>
    <xf numFmtId="168" fontId="23" fillId="2" borderId="0" xfId="4" applyNumberFormat="1" applyFont="1" applyFill="1" applyAlignment="1">
      <alignment vertical="center" wrapText="1"/>
    </xf>
    <xf numFmtId="168" fontId="8" fillId="2" borderId="0" xfId="4" applyNumberFormat="1" applyFont="1" applyFill="1" applyAlignment="1">
      <alignment vertical="center" wrapText="1"/>
    </xf>
    <xf numFmtId="0" fontId="22" fillId="2" borderId="0" xfId="0" applyFont="1" applyFill="1" applyBorder="1" applyAlignment="1">
      <alignment horizontal="center" vertical="center" wrapText="1"/>
    </xf>
  </cellXfs>
  <cellStyles count="48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Обычный 3 2" xfId="7" xr:uid="{00000000-0005-0000-0000-000003000000}"/>
    <cellStyle name="Обычный 3 2 2" xfId="18" xr:uid="{00000000-0005-0000-0000-000004000000}"/>
    <cellStyle name="Обычный 3 2 2 2" xfId="29" xr:uid="{00000000-0005-0000-0000-000005000000}"/>
    <cellStyle name="Обычный 3 2 2 3" xfId="43" xr:uid="{00000000-0005-0000-0000-000006000000}"/>
    <cellStyle name="Обычный 3 2 3" xfId="25" xr:uid="{00000000-0005-0000-0000-000007000000}"/>
    <cellStyle name="Обычный 3 2 3 2" xfId="40" xr:uid="{00000000-0005-0000-0000-000008000000}"/>
    <cellStyle name="Обычный 3 2 4" xfId="21" xr:uid="{00000000-0005-0000-0000-000009000000}"/>
    <cellStyle name="Обычный 3 2 5" xfId="14" xr:uid="{00000000-0005-0000-0000-00000A000000}"/>
    <cellStyle name="Обычный 3 2 6" xfId="38" xr:uid="{00000000-0005-0000-0000-00000B000000}"/>
    <cellStyle name="Обычный 3 3" xfId="17" xr:uid="{00000000-0005-0000-0000-00000C000000}"/>
    <cellStyle name="Обычный 3 3 2" xfId="28" xr:uid="{00000000-0005-0000-0000-00000D000000}"/>
    <cellStyle name="Обычный 3 3 3" xfId="42" xr:uid="{00000000-0005-0000-0000-00000E000000}"/>
    <cellStyle name="Обычный 3 4" xfId="24" xr:uid="{00000000-0005-0000-0000-00000F000000}"/>
    <cellStyle name="Обычный 3 4 2" xfId="39" xr:uid="{00000000-0005-0000-0000-000010000000}"/>
    <cellStyle name="Обычный 3 5" xfId="20" xr:uid="{00000000-0005-0000-0000-000011000000}"/>
    <cellStyle name="Обычный 3 6" xfId="13" xr:uid="{00000000-0005-0000-0000-000012000000}"/>
    <cellStyle name="Обычный 3 7" xfId="37" xr:uid="{00000000-0005-0000-0000-000013000000}"/>
    <cellStyle name="Обычный 4" xfId="5" xr:uid="{00000000-0005-0000-0000-000014000000}"/>
    <cellStyle name="Обычный 5" xfId="3" xr:uid="{00000000-0005-0000-0000-000015000000}"/>
    <cellStyle name="Обычный 6" xfId="12" xr:uid="{00000000-0005-0000-0000-000016000000}"/>
    <cellStyle name="Обычный 7" xfId="22" xr:uid="{00000000-0005-0000-0000-000017000000}"/>
    <cellStyle name="Обычный 7 2" xfId="34" xr:uid="{00000000-0005-0000-0000-000018000000}"/>
    <cellStyle name="Обычный 7 3" xfId="45" xr:uid="{00000000-0005-0000-0000-000019000000}"/>
    <cellStyle name="Обычный 8" xfId="10" xr:uid="{00000000-0005-0000-0000-00001A000000}"/>
    <cellStyle name="Обычный 9" xfId="31" xr:uid="{00000000-0005-0000-0000-00001B000000}"/>
    <cellStyle name="Финансовый" xfId="4" builtinId="3"/>
    <cellStyle name="Финансовый 2" xfId="6" xr:uid="{00000000-0005-0000-0000-00001D000000}"/>
    <cellStyle name="Финансовый 3" xfId="8" xr:uid="{00000000-0005-0000-0000-00001E000000}"/>
    <cellStyle name="Финансовый 3 2" xfId="19" xr:uid="{00000000-0005-0000-0000-00001F000000}"/>
    <cellStyle name="Финансовый 3 2 2" xfId="30" xr:uid="{00000000-0005-0000-0000-000020000000}"/>
    <cellStyle name="Финансовый 3 2 3" xfId="44" xr:uid="{00000000-0005-0000-0000-000021000000}"/>
    <cellStyle name="Финансовый 3 3" xfId="26" xr:uid="{00000000-0005-0000-0000-000022000000}"/>
    <cellStyle name="Финансовый 3 4" xfId="15" xr:uid="{00000000-0005-0000-0000-000023000000}"/>
    <cellStyle name="Финансовый 3 5" xfId="41" xr:uid="{00000000-0005-0000-0000-000024000000}"/>
    <cellStyle name="Финансовый 4" xfId="9" xr:uid="{00000000-0005-0000-0000-000025000000}"/>
    <cellStyle name="Финансовый 5" xfId="16" xr:uid="{00000000-0005-0000-0000-000026000000}"/>
    <cellStyle name="Финансовый 5 2" xfId="27" xr:uid="{00000000-0005-0000-0000-000027000000}"/>
    <cellStyle name="Финансовый 5 2 2" xfId="36" xr:uid="{00000000-0005-0000-0000-000028000000}"/>
    <cellStyle name="Финансовый 5 3" xfId="33" xr:uid="{00000000-0005-0000-0000-000029000000}"/>
    <cellStyle name="Финансовый 5 4" xfId="47" xr:uid="{00000000-0005-0000-0000-00002A000000}"/>
    <cellStyle name="Финансовый 6" xfId="23" xr:uid="{00000000-0005-0000-0000-00002B000000}"/>
    <cellStyle name="Финансовый 6 2" xfId="35" xr:uid="{00000000-0005-0000-0000-00002C000000}"/>
    <cellStyle name="Финансовый 6 3" xfId="46" xr:uid="{00000000-0005-0000-0000-00002D000000}"/>
    <cellStyle name="Финансовый 7" xfId="11" xr:uid="{00000000-0005-0000-0000-00002E000000}"/>
    <cellStyle name="Финансовый 8" xfId="32" xr:uid="{00000000-0005-0000-0000-00002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XEC1886"/>
  <sheetViews>
    <sheetView tabSelected="1" view="pageBreakPreview" zoomScale="85" zoomScaleNormal="90" zoomScaleSheetLayoutView="100" workbookViewId="0">
      <pane xSplit="1" ySplit="13" topLeftCell="B1854" activePane="bottomRight" state="frozen"/>
      <selection pane="topRight" activeCell="B1" sqref="B1"/>
      <selection pane="bottomLeft" activeCell="A13" sqref="A13"/>
      <selection pane="bottomRight" activeCell="A14" sqref="A14"/>
    </sheetView>
  </sheetViews>
  <sheetFormatPr defaultColWidth="8.85546875" defaultRowHeight="12.75" x14ac:dyDescent="0.2"/>
  <cols>
    <col min="1" max="1" width="79" style="16" customWidth="1"/>
    <col min="2" max="2" width="21.42578125" style="17" customWidth="1"/>
    <col min="3" max="3" width="8.7109375" style="17" bestFit="1" customWidth="1"/>
    <col min="4" max="4" width="22.42578125" style="18" bestFit="1" customWidth="1"/>
    <col min="5" max="5" width="22.42578125" style="319" bestFit="1" customWidth="1"/>
    <col min="6" max="6" width="20.85546875" style="297" customWidth="1"/>
    <col min="7" max="7" width="20.5703125" style="19" hidden="1" customWidth="1"/>
    <col min="8" max="8" width="11.28515625" style="19" hidden="1" customWidth="1"/>
    <col min="9" max="9" width="0" style="19" hidden="1" customWidth="1"/>
    <col min="10" max="16384" width="8.85546875" style="19"/>
  </cols>
  <sheetData>
    <row r="1" spans="1:8" ht="18.75" x14ac:dyDescent="0.2">
      <c r="E1" s="309"/>
      <c r="F1" s="273" t="s">
        <v>1077</v>
      </c>
    </row>
    <row r="2" spans="1:8" ht="51" hidden="1" customHeight="1" x14ac:dyDescent="0.25">
      <c r="A2" s="20" t="s">
        <v>640</v>
      </c>
      <c r="B2" s="310"/>
      <c r="C2" s="310"/>
      <c r="D2" s="311"/>
      <c r="E2" s="305"/>
      <c r="F2" s="19"/>
    </row>
    <row r="3" spans="1:8" ht="16.5" hidden="1" customHeight="1" x14ac:dyDescent="0.25">
      <c r="A3" s="21"/>
      <c r="B3" s="312"/>
      <c r="C3" s="312"/>
      <c r="D3" s="313"/>
      <c r="E3" s="305"/>
      <c r="F3" s="19"/>
    </row>
    <row r="4" spans="1:8" ht="28.5" hidden="1" customHeight="1" x14ac:dyDescent="0.2">
      <c r="A4" s="22" t="s">
        <v>9</v>
      </c>
      <c r="B4" s="23" t="s">
        <v>10</v>
      </c>
      <c r="C4" s="23" t="s">
        <v>11</v>
      </c>
      <c r="D4" s="24" t="s">
        <v>1028</v>
      </c>
      <c r="E4" s="305"/>
      <c r="F4" s="19"/>
    </row>
    <row r="5" spans="1:8" ht="14.25" hidden="1" customHeight="1" x14ac:dyDescent="0.2">
      <c r="A5" s="25"/>
      <c r="B5" s="26"/>
      <c r="C5" s="26"/>
      <c r="D5" s="27"/>
      <c r="E5" s="305"/>
      <c r="F5" s="19"/>
    </row>
    <row r="6" spans="1:8" ht="13.5" hidden="1" customHeight="1" x14ac:dyDescent="0.25">
      <c r="A6" s="20" t="s">
        <v>1019</v>
      </c>
      <c r="B6" s="20"/>
      <c r="C6" s="20"/>
      <c r="D6" s="20"/>
      <c r="E6" s="314"/>
      <c r="F6" s="20"/>
    </row>
    <row r="7" spans="1:8" ht="33" hidden="1" customHeight="1" x14ac:dyDescent="0.25">
      <c r="A7" s="20"/>
      <c r="B7" s="20"/>
      <c r="C7" s="20"/>
      <c r="D7" s="20"/>
      <c r="E7" s="314"/>
      <c r="F7" s="20"/>
    </row>
    <row r="8" spans="1:8" ht="35.25" hidden="1" customHeight="1" x14ac:dyDescent="0.2">
      <c r="A8" s="28"/>
      <c r="B8" s="29"/>
      <c r="C8" s="29"/>
      <c r="D8" s="30"/>
      <c r="E8" s="309"/>
      <c r="F8" s="292"/>
    </row>
    <row r="9" spans="1:8" ht="26.25" hidden="1" customHeight="1" x14ac:dyDescent="0.2">
      <c r="A9" s="31" t="s">
        <v>9</v>
      </c>
      <c r="B9" s="32" t="s">
        <v>10</v>
      </c>
      <c r="C9" s="32" t="s">
        <v>11</v>
      </c>
      <c r="D9" s="19"/>
      <c r="E9" s="315" t="s">
        <v>1028</v>
      </c>
      <c r="F9" s="293"/>
    </row>
    <row r="10" spans="1:8" ht="30.75" hidden="1" customHeight="1" x14ac:dyDescent="0.2">
      <c r="A10" s="31"/>
      <c r="B10" s="32"/>
      <c r="C10" s="32"/>
      <c r="D10" s="19"/>
      <c r="E10" s="24" t="s">
        <v>484</v>
      </c>
      <c r="F10" s="24"/>
    </row>
    <row r="11" spans="1:8" ht="84" customHeight="1" x14ac:dyDescent="0.2">
      <c r="A11" s="320" t="s">
        <v>1078</v>
      </c>
      <c r="B11" s="320"/>
      <c r="C11" s="320"/>
      <c r="D11" s="320"/>
      <c r="E11" s="320"/>
      <c r="F11" s="320"/>
    </row>
    <row r="12" spans="1:8" ht="14.25" x14ac:dyDescent="0.2">
      <c r="A12" s="28"/>
      <c r="B12" s="29"/>
      <c r="C12" s="29"/>
      <c r="D12" s="33"/>
      <c r="E12" s="316"/>
      <c r="F12" s="294"/>
    </row>
    <row r="13" spans="1:8" ht="28.5" x14ac:dyDescent="0.2">
      <c r="A13" s="22" t="s">
        <v>9</v>
      </c>
      <c r="B13" s="23" t="s">
        <v>10</v>
      </c>
      <c r="C13" s="23" t="s">
        <v>11</v>
      </c>
      <c r="D13" s="34" t="s">
        <v>1073</v>
      </c>
      <c r="E13" s="24" t="s">
        <v>1074</v>
      </c>
      <c r="F13" s="280" t="s">
        <v>1075</v>
      </c>
    </row>
    <row r="14" spans="1:8" s="39" customFormat="1" ht="37.5" customHeight="1" x14ac:dyDescent="0.2">
      <c r="A14" s="35" t="s">
        <v>920</v>
      </c>
      <c r="B14" s="36" t="s">
        <v>220</v>
      </c>
      <c r="C14" s="37"/>
      <c r="D14" s="38">
        <f>D15+D84+D261+D342</f>
        <v>6490086.8397400007</v>
      </c>
      <c r="E14" s="38">
        <f>E15+E84+E261+E342</f>
        <v>6386973.3410799997</v>
      </c>
      <c r="F14" s="279">
        <f>E14/D14*100</f>
        <v>98.41121542428958</v>
      </c>
      <c r="G14" s="277">
        <f>D14-6490086.83974</f>
        <v>0</v>
      </c>
      <c r="H14" s="277">
        <f>6386973.34108-E14</f>
        <v>0</v>
      </c>
    </row>
    <row r="15" spans="1:8" s="39" customFormat="1" ht="15.75" customHeight="1" x14ac:dyDescent="0.25">
      <c r="A15" s="40" t="s">
        <v>6</v>
      </c>
      <c r="B15" s="41" t="s">
        <v>221</v>
      </c>
      <c r="C15" s="42"/>
      <c r="D15" s="43">
        <f>D16+D29+D57+D63+D71</f>
        <v>2753828.3930000002</v>
      </c>
      <c r="E15" s="43">
        <f>E16+E29+E57+E63+E71</f>
        <v>2699306.8319200003</v>
      </c>
      <c r="F15" s="279">
        <f t="shared" ref="F15:F78" si="0">E15/D15*100</f>
        <v>98.02015400746869</v>
      </c>
      <c r="G15" s="277"/>
    </row>
    <row r="16" spans="1:8" s="39" customFormat="1" ht="31.5" customHeight="1" x14ac:dyDescent="0.25">
      <c r="A16" s="40" t="s">
        <v>680</v>
      </c>
      <c r="B16" s="41" t="s">
        <v>222</v>
      </c>
      <c r="C16" s="42"/>
      <c r="D16" s="43">
        <f>D17+D25</f>
        <v>285552</v>
      </c>
      <c r="E16" s="43">
        <f>E17+E25</f>
        <v>285517.09999999998</v>
      </c>
      <c r="F16" s="279">
        <f t="shared" si="0"/>
        <v>99.987778057936907</v>
      </c>
    </row>
    <row r="17" spans="1:7" s="39" customFormat="1" ht="15.75" customHeight="1" x14ac:dyDescent="0.25">
      <c r="A17" s="44" t="s">
        <v>457</v>
      </c>
      <c r="B17" s="45" t="s">
        <v>458</v>
      </c>
      <c r="C17" s="46"/>
      <c r="D17" s="47">
        <f>D18</f>
        <v>35552</v>
      </c>
      <c r="E17" s="47">
        <f t="shared" ref="E17" si="1">E18</f>
        <v>35517.1</v>
      </c>
      <c r="F17" s="279">
        <f t="shared" si="0"/>
        <v>99.901833933393334</v>
      </c>
    </row>
    <row r="18" spans="1:7" s="39" customFormat="1" ht="31.5" customHeight="1" x14ac:dyDescent="0.25">
      <c r="A18" s="48" t="s">
        <v>295</v>
      </c>
      <c r="B18" s="49" t="s">
        <v>223</v>
      </c>
      <c r="C18" s="50"/>
      <c r="D18" s="51">
        <f>D19+D22</f>
        <v>35552</v>
      </c>
      <c r="E18" s="51">
        <f t="shared" ref="E18" si="2">E19+E22</f>
        <v>35517.1</v>
      </c>
      <c r="F18" s="279">
        <f t="shared" si="0"/>
        <v>99.901833933393334</v>
      </c>
    </row>
    <row r="19" spans="1:7" s="39" customFormat="1" ht="31.5" customHeight="1" x14ac:dyDescent="0.2">
      <c r="A19" s="52" t="s">
        <v>439</v>
      </c>
      <c r="B19" s="53" t="s">
        <v>223</v>
      </c>
      <c r="C19" s="54" t="s">
        <v>15</v>
      </c>
      <c r="D19" s="55">
        <f t="shared" ref="D19:E20" si="3">D20</f>
        <v>355</v>
      </c>
      <c r="E19" s="55">
        <f t="shared" si="3"/>
        <v>322.10000000000002</v>
      </c>
      <c r="F19" s="279">
        <f t="shared" si="0"/>
        <v>90.732394366197184</v>
      </c>
    </row>
    <row r="20" spans="1:7" s="39" customFormat="1" ht="31.5" customHeight="1" x14ac:dyDescent="0.25">
      <c r="A20" s="56" t="s">
        <v>17</v>
      </c>
      <c r="B20" s="53" t="s">
        <v>223</v>
      </c>
      <c r="C20" s="54" t="s">
        <v>16</v>
      </c>
      <c r="D20" s="55">
        <f t="shared" si="3"/>
        <v>355</v>
      </c>
      <c r="E20" s="55">
        <f t="shared" si="3"/>
        <v>322.10000000000002</v>
      </c>
      <c r="F20" s="279">
        <f t="shared" si="0"/>
        <v>90.732394366197184</v>
      </c>
    </row>
    <row r="21" spans="1:7" s="39" customFormat="1" ht="15.75" hidden="1" customHeight="1" x14ac:dyDescent="0.25">
      <c r="A21" s="57" t="s">
        <v>558</v>
      </c>
      <c r="B21" s="53" t="s">
        <v>223</v>
      </c>
      <c r="C21" s="50" t="s">
        <v>70</v>
      </c>
      <c r="D21" s="55">
        <v>355</v>
      </c>
      <c r="E21" s="55">
        <v>322.10000000000002</v>
      </c>
      <c r="F21" s="279">
        <f t="shared" si="0"/>
        <v>90.732394366197184</v>
      </c>
    </row>
    <row r="22" spans="1:7" s="39" customFormat="1" ht="15.75" customHeight="1" x14ac:dyDescent="0.25">
      <c r="A22" s="57" t="s">
        <v>22</v>
      </c>
      <c r="B22" s="53" t="s">
        <v>223</v>
      </c>
      <c r="C22" s="58">
        <v>300</v>
      </c>
      <c r="D22" s="59">
        <f t="shared" ref="D22:E23" si="4">D23</f>
        <v>35197</v>
      </c>
      <c r="E22" s="59">
        <f t="shared" si="4"/>
        <v>35195</v>
      </c>
      <c r="F22" s="279">
        <f t="shared" si="0"/>
        <v>99.994317697531045</v>
      </c>
    </row>
    <row r="23" spans="1:7" s="39" customFormat="1" ht="31.5" customHeight="1" x14ac:dyDescent="0.25">
      <c r="A23" s="60" t="s">
        <v>112</v>
      </c>
      <c r="B23" s="53" t="s">
        <v>223</v>
      </c>
      <c r="C23" s="58">
        <v>320</v>
      </c>
      <c r="D23" s="59">
        <f t="shared" si="4"/>
        <v>35197</v>
      </c>
      <c r="E23" s="59">
        <f t="shared" si="4"/>
        <v>35195</v>
      </c>
      <c r="F23" s="279">
        <f t="shared" si="0"/>
        <v>99.994317697531045</v>
      </c>
    </row>
    <row r="24" spans="1:7" s="39" customFormat="1" ht="31.5" hidden="1" customHeight="1" x14ac:dyDescent="0.25">
      <c r="A24" s="60" t="s">
        <v>121</v>
      </c>
      <c r="B24" s="53" t="s">
        <v>223</v>
      </c>
      <c r="C24" s="58">
        <v>321</v>
      </c>
      <c r="D24" s="59">
        <v>35197</v>
      </c>
      <c r="E24" s="59">
        <v>35195</v>
      </c>
      <c r="F24" s="279">
        <f t="shared" si="0"/>
        <v>99.994317697531045</v>
      </c>
    </row>
    <row r="25" spans="1:7" s="39" customFormat="1" ht="31.5" customHeight="1" x14ac:dyDescent="0.25">
      <c r="A25" s="48" t="s">
        <v>1058</v>
      </c>
      <c r="B25" s="62" t="s">
        <v>1053</v>
      </c>
      <c r="C25" s="65"/>
      <c r="D25" s="66">
        <f t="shared" ref="D25:D27" si="5">D26</f>
        <v>250000</v>
      </c>
      <c r="E25" s="59">
        <f>E26</f>
        <v>250000</v>
      </c>
      <c r="F25" s="279">
        <f t="shared" si="0"/>
        <v>100</v>
      </c>
    </row>
    <row r="26" spans="1:7" s="39" customFormat="1" ht="31.5" customHeight="1" x14ac:dyDescent="0.25">
      <c r="A26" s="60" t="s">
        <v>503</v>
      </c>
      <c r="B26" s="64" t="s">
        <v>1053</v>
      </c>
      <c r="C26" s="54" t="s">
        <v>35</v>
      </c>
      <c r="D26" s="59">
        <f t="shared" si="5"/>
        <v>250000</v>
      </c>
      <c r="E26" s="59">
        <f>E27</f>
        <v>250000</v>
      </c>
      <c r="F26" s="279">
        <f t="shared" si="0"/>
        <v>100</v>
      </c>
    </row>
    <row r="27" spans="1:7" s="39" customFormat="1" ht="15.75" customHeight="1" x14ac:dyDescent="0.25">
      <c r="A27" s="60" t="s">
        <v>34</v>
      </c>
      <c r="B27" s="64" t="s">
        <v>1053</v>
      </c>
      <c r="C27" s="54" t="s">
        <v>134</v>
      </c>
      <c r="D27" s="59">
        <f t="shared" si="5"/>
        <v>250000</v>
      </c>
      <c r="E27" s="59">
        <f>E28</f>
        <v>250000</v>
      </c>
      <c r="F27" s="279">
        <f t="shared" si="0"/>
        <v>100</v>
      </c>
    </row>
    <row r="28" spans="1:7" s="39" customFormat="1" ht="31.5" hidden="1" customHeight="1" x14ac:dyDescent="0.25">
      <c r="A28" s="57" t="s">
        <v>118</v>
      </c>
      <c r="B28" s="64" t="s">
        <v>1053</v>
      </c>
      <c r="C28" s="54" t="s">
        <v>504</v>
      </c>
      <c r="D28" s="59">
        <f>95000+155000</f>
        <v>250000</v>
      </c>
      <c r="E28" s="59">
        <v>250000</v>
      </c>
      <c r="F28" s="279">
        <f t="shared" si="0"/>
        <v>100</v>
      </c>
    </row>
    <row r="29" spans="1:7" s="39" customFormat="1" ht="47.25" customHeight="1" x14ac:dyDescent="0.25">
      <c r="A29" s="40" t="s">
        <v>682</v>
      </c>
      <c r="B29" s="41" t="s">
        <v>224</v>
      </c>
      <c r="C29" s="42"/>
      <c r="D29" s="67">
        <f>D30+D34+D38+D49+D53</f>
        <v>2273785</v>
      </c>
      <c r="E29" s="67">
        <f t="shared" ref="E29" si="6">E30+E34+E38+E49+E53</f>
        <v>2266650.2811599998</v>
      </c>
      <c r="F29" s="279">
        <f t="shared" si="0"/>
        <v>99.686218404994307</v>
      </c>
      <c r="G29" s="277"/>
    </row>
    <row r="30" spans="1:7" s="39" customFormat="1" ht="94.5" customHeight="1" x14ac:dyDescent="0.2">
      <c r="A30" s="61" t="s">
        <v>683</v>
      </c>
      <c r="B30" s="49" t="s">
        <v>225</v>
      </c>
      <c r="C30" s="68"/>
      <c r="D30" s="63">
        <f t="shared" ref="D30:E32" si="7">D31</f>
        <v>1347543</v>
      </c>
      <c r="E30" s="281">
        <f t="shared" si="7"/>
        <v>1346273</v>
      </c>
      <c r="F30" s="279">
        <f t="shared" si="0"/>
        <v>99.905754398931975</v>
      </c>
    </row>
    <row r="31" spans="1:7" s="39" customFormat="1" ht="31.5" customHeight="1" x14ac:dyDescent="0.25">
      <c r="A31" s="56" t="s">
        <v>18</v>
      </c>
      <c r="B31" s="53" t="s">
        <v>225</v>
      </c>
      <c r="C31" s="58">
        <v>600</v>
      </c>
      <c r="D31" s="59">
        <f t="shared" si="7"/>
        <v>1347543</v>
      </c>
      <c r="E31" s="282">
        <f t="shared" si="7"/>
        <v>1346273</v>
      </c>
      <c r="F31" s="279">
        <f t="shared" si="0"/>
        <v>99.905754398931975</v>
      </c>
    </row>
    <row r="32" spans="1:7" s="39" customFormat="1" ht="15.75" customHeight="1" x14ac:dyDescent="0.25">
      <c r="A32" s="57" t="s">
        <v>24</v>
      </c>
      <c r="B32" s="53" t="s">
        <v>225</v>
      </c>
      <c r="C32" s="58">
        <v>610</v>
      </c>
      <c r="D32" s="59">
        <f t="shared" si="7"/>
        <v>1347543</v>
      </c>
      <c r="E32" s="282">
        <f t="shared" si="7"/>
        <v>1346273</v>
      </c>
      <c r="F32" s="279">
        <f t="shared" si="0"/>
        <v>99.905754398931975</v>
      </c>
    </row>
    <row r="33" spans="1:6" s="39" customFormat="1" ht="47.25" hidden="1" customHeight="1" x14ac:dyDescent="0.25">
      <c r="A33" s="57" t="s">
        <v>91</v>
      </c>
      <c r="B33" s="53" t="s">
        <v>225</v>
      </c>
      <c r="C33" s="58">
        <v>611</v>
      </c>
      <c r="D33" s="59">
        <f>1404532-57863+874</f>
        <v>1347543</v>
      </c>
      <c r="E33" s="282">
        <v>1346273</v>
      </c>
      <c r="F33" s="279">
        <f t="shared" si="0"/>
        <v>99.905754398931975</v>
      </c>
    </row>
    <row r="34" spans="1:6" s="39" customFormat="1" ht="78.75" customHeight="1" x14ac:dyDescent="0.25">
      <c r="A34" s="48" t="s">
        <v>89</v>
      </c>
      <c r="B34" s="49" t="s">
        <v>226</v>
      </c>
      <c r="C34" s="68"/>
      <c r="D34" s="63">
        <f t="shared" ref="D34:E36" si="8">D35</f>
        <v>81627</v>
      </c>
      <c r="E34" s="281">
        <f t="shared" si="8"/>
        <v>76675.822</v>
      </c>
      <c r="F34" s="279">
        <f t="shared" si="0"/>
        <v>93.93438690629327</v>
      </c>
    </row>
    <row r="35" spans="1:6" s="39" customFormat="1" ht="31.5" customHeight="1" x14ac:dyDescent="0.25">
      <c r="A35" s="56" t="s">
        <v>18</v>
      </c>
      <c r="B35" s="53" t="s">
        <v>226</v>
      </c>
      <c r="C35" s="58">
        <v>600</v>
      </c>
      <c r="D35" s="59">
        <f t="shared" si="8"/>
        <v>81627</v>
      </c>
      <c r="E35" s="282">
        <f t="shared" si="8"/>
        <v>76675.822</v>
      </c>
      <c r="F35" s="279">
        <f t="shared" si="0"/>
        <v>93.93438690629327</v>
      </c>
    </row>
    <row r="36" spans="1:6" s="39" customFormat="1" ht="31.5" customHeight="1" x14ac:dyDescent="0.25">
      <c r="A36" s="56" t="s">
        <v>27</v>
      </c>
      <c r="B36" s="53" t="s">
        <v>226</v>
      </c>
      <c r="C36" s="58">
        <v>630</v>
      </c>
      <c r="D36" s="59">
        <f t="shared" si="8"/>
        <v>81627</v>
      </c>
      <c r="E36" s="282">
        <f t="shared" si="8"/>
        <v>76675.822</v>
      </c>
      <c r="F36" s="279">
        <f t="shared" si="0"/>
        <v>93.93438690629327</v>
      </c>
    </row>
    <row r="37" spans="1:6" s="39" customFormat="1" ht="31.5" hidden="1" customHeight="1" x14ac:dyDescent="0.25">
      <c r="A37" s="69" t="s">
        <v>625</v>
      </c>
      <c r="B37" s="53" t="s">
        <v>226</v>
      </c>
      <c r="C37" s="58">
        <v>631</v>
      </c>
      <c r="D37" s="59">
        <f>77418+4812-603</f>
        <v>81627</v>
      </c>
      <c r="E37" s="282">
        <v>76675.822</v>
      </c>
      <c r="F37" s="279">
        <f t="shared" si="0"/>
        <v>93.93438690629327</v>
      </c>
    </row>
    <row r="38" spans="1:6" s="39" customFormat="1" ht="63" customHeight="1" x14ac:dyDescent="0.25">
      <c r="A38" s="48" t="s">
        <v>125</v>
      </c>
      <c r="B38" s="49" t="s">
        <v>228</v>
      </c>
      <c r="C38" s="68"/>
      <c r="D38" s="63">
        <f>D39+D43+D46</f>
        <v>94838</v>
      </c>
      <c r="E38" s="63">
        <f>E39+E43+E46</f>
        <v>93924.459159999999</v>
      </c>
      <c r="F38" s="279">
        <f t="shared" si="0"/>
        <v>99.036735443598559</v>
      </c>
    </row>
    <row r="39" spans="1:6" s="39" customFormat="1" ht="47.25" customHeight="1" x14ac:dyDescent="0.25">
      <c r="A39" s="69" t="s">
        <v>36</v>
      </c>
      <c r="B39" s="53" t="s">
        <v>228</v>
      </c>
      <c r="C39" s="50" t="s">
        <v>29</v>
      </c>
      <c r="D39" s="55">
        <f>D40</f>
        <v>3887</v>
      </c>
      <c r="E39" s="55">
        <f t="shared" ref="E39" si="9">E40</f>
        <v>3887</v>
      </c>
      <c r="F39" s="279">
        <f t="shared" si="0"/>
        <v>100</v>
      </c>
    </row>
    <row r="40" spans="1:6" s="39" customFormat="1" ht="15.75" customHeight="1" x14ac:dyDescent="0.25">
      <c r="A40" s="60" t="s">
        <v>31</v>
      </c>
      <c r="B40" s="53" t="s">
        <v>228</v>
      </c>
      <c r="C40" s="50" t="s">
        <v>30</v>
      </c>
      <c r="D40" s="55">
        <f>D41+D42</f>
        <v>3887</v>
      </c>
      <c r="E40" s="55">
        <f>E41+E42</f>
        <v>3887</v>
      </c>
      <c r="F40" s="279">
        <f t="shared" si="0"/>
        <v>100</v>
      </c>
    </row>
    <row r="41" spans="1:6" s="39" customFormat="1" ht="15.75" hidden="1" customHeight="1" x14ac:dyDescent="0.25">
      <c r="A41" s="57" t="s">
        <v>243</v>
      </c>
      <c r="B41" s="53" t="s">
        <v>228</v>
      </c>
      <c r="C41" s="50" t="s">
        <v>80</v>
      </c>
      <c r="D41" s="55">
        <v>2985</v>
      </c>
      <c r="E41" s="55">
        <v>2985</v>
      </c>
      <c r="F41" s="279">
        <f t="shared" si="0"/>
        <v>100</v>
      </c>
    </row>
    <row r="42" spans="1:6" s="39" customFormat="1" ht="31.5" hidden="1" customHeight="1" x14ac:dyDescent="0.25">
      <c r="A42" s="57" t="s">
        <v>142</v>
      </c>
      <c r="B42" s="53" t="s">
        <v>228</v>
      </c>
      <c r="C42" s="50" t="s">
        <v>141</v>
      </c>
      <c r="D42" s="55">
        <v>902</v>
      </c>
      <c r="E42" s="55">
        <v>902</v>
      </c>
      <c r="F42" s="279">
        <f t="shared" si="0"/>
        <v>100</v>
      </c>
    </row>
    <row r="43" spans="1:6" s="39" customFormat="1" ht="31.5" customHeight="1" x14ac:dyDescent="0.2">
      <c r="A43" s="52" t="s">
        <v>439</v>
      </c>
      <c r="B43" s="53" t="s">
        <v>228</v>
      </c>
      <c r="C43" s="54" t="s">
        <v>15</v>
      </c>
      <c r="D43" s="55">
        <f t="shared" ref="D43:E43" si="10">D44</f>
        <v>901</v>
      </c>
      <c r="E43" s="55">
        <f t="shared" si="10"/>
        <v>787.77218000000005</v>
      </c>
      <c r="F43" s="279">
        <f t="shared" si="0"/>
        <v>87.433094339622656</v>
      </c>
    </row>
    <row r="44" spans="1:6" s="39" customFormat="1" ht="31.5" customHeight="1" x14ac:dyDescent="0.25">
      <c r="A44" s="56" t="s">
        <v>17</v>
      </c>
      <c r="B44" s="53" t="s">
        <v>228</v>
      </c>
      <c r="C44" s="54" t="s">
        <v>16</v>
      </c>
      <c r="D44" s="55">
        <f>D45</f>
        <v>901</v>
      </c>
      <c r="E44" s="55">
        <f>E45</f>
        <v>787.77218000000005</v>
      </c>
      <c r="F44" s="279">
        <f t="shared" si="0"/>
        <v>87.433094339622656</v>
      </c>
    </row>
    <row r="45" spans="1:6" s="39" customFormat="1" ht="15.75" hidden="1" customHeight="1" x14ac:dyDescent="0.25">
      <c r="A45" s="57" t="s">
        <v>558</v>
      </c>
      <c r="B45" s="53" t="s">
        <v>228</v>
      </c>
      <c r="C45" s="50" t="s">
        <v>70</v>
      </c>
      <c r="D45" s="55">
        <v>901</v>
      </c>
      <c r="E45" s="55">
        <v>787.77218000000005</v>
      </c>
      <c r="F45" s="279">
        <f t="shared" si="0"/>
        <v>87.433094339622656</v>
      </c>
    </row>
    <row r="46" spans="1:6" s="39" customFormat="1" ht="15.75" customHeight="1" x14ac:dyDescent="0.25">
      <c r="A46" s="57" t="s">
        <v>22</v>
      </c>
      <c r="B46" s="53" t="s">
        <v>228</v>
      </c>
      <c r="C46" s="58">
        <v>300</v>
      </c>
      <c r="D46" s="59">
        <f t="shared" ref="D46:E47" si="11">D47</f>
        <v>90050</v>
      </c>
      <c r="E46" s="59">
        <f t="shared" si="11"/>
        <v>89249.686979999999</v>
      </c>
      <c r="F46" s="279">
        <f t="shared" si="0"/>
        <v>99.111257057190443</v>
      </c>
    </row>
    <row r="47" spans="1:6" s="39" customFormat="1" ht="15.75" customHeight="1" x14ac:dyDescent="0.25">
      <c r="A47" s="56" t="s">
        <v>37</v>
      </c>
      <c r="B47" s="53" t="s">
        <v>228</v>
      </c>
      <c r="C47" s="58">
        <v>310</v>
      </c>
      <c r="D47" s="59">
        <f t="shared" si="11"/>
        <v>90050</v>
      </c>
      <c r="E47" s="59">
        <f t="shared" si="11"/>
        <v>89249.686979999999</v>
      </c>
      <c r="F47" s="279">
        <f t="shared" si="0"/>
        <v>99.111257057190443</v>
      </c>
    </row>
    <row r="48" spans="1:6" s="39" customFormat="1" ht="31.5" hidden="1" customHeight="1" x14ac:dyDescent="0.25">
      <c r="A48" s="56" t="s">
        <v>126</v>
      </c>
      <c r="B48" s="53" t="s">
        <v>228</v>
      </c>
      <c r="C48" s="58">
        <v>313</v>
      </c>
      <c r="D48" s="59">
        <f>100056-10006</f>
        <v>90050</v>
      </c>
      <c r="E48" s="59">
        <v>89249.686979999999</v>
      </c>
      <c r="F48" s="279">
        <f t="shared" si="0"/>
        <v>99.111257057190443</v>
      </c>
    </row>
    <row r="49" spans="1:6" s="39" customFormat="1" ht="15.75" customHeight="1" x14ac:dyDescent="0.25">
      <c r="A49" s="48" t="s">
        <v>90</v>
      </c>
      <c r="B49" s="49" t="s">
        <v>227</v>
      </c>
      <c r="C49" s="68"/>
      <c r="D49" s="63">
        <f t="shared" ref="D49:E55" si="12">D50</f>
        <v>691914</v>
      </c>
      <c r="E49" s="281">
        <f t="shared" si="12"/>
        <v>691914</v>
      </c>
      <c r="F49" s="279">
        <f t="shared" si="0"/>
        <v>100</v>
      </c>
    </row>
    <row r="50" spans="1:6" s="39" customFormat="1" ht="31.5" customHeight="1" x14ac:dyDescent="0.25">
      <c r="A50" s="56" t="s">
        <v>18</v>
      </c>
      <c r="B50" s="50" t="s">
        <v>227</v>
      </c>
      <c r="C50" s="50" t="s">
        <v>20</v>
      </c>
      <c r="D50" s="70">
        <f t="shared" si="12"/>
        <v>691914</v>
      </c>
      <c r="E50" s="55">
        <f t="shared" si="12"/>
        <v>691914</v>
      </c>
      <c r="F50" s="279">
        <f t="shared" si="0"/>
        <v>100</v>
      </c>
    </row>
    <row r="51" spans="1:6" s="39" customFormat="1" ht="15.75" customHeight="1" x14ac:dyDescent="0.25">
      <c r="A51" s="57" t="s">
        <v>24</v>
      </c>
      <c r="B51" s="50" t="s">
        <v>227</v>
      </c>
      <c r="C51" s="50" t="s">
        <v>25</v>
      </c>
      <c r="D51" s="70">
        <f t="shared" si="12"/>
        <v>691914</v>
      </c>
      <c r="E51" s="55">
        <f t="shared" si="12"/>
        <v>691914</v>
      </c>
      <c r="F51" s="279">
        <f t="shared" si="0"/>
        <v>100</v>
      </c>
    </row>
    <row r="52" spans="1:6" s="39" customFormat="1" ht="47.25" hidden="1" customHeight="1" x14ac:dyDescent="0.25">
      <c r="A52" s="57" t="s">
        <v>91</v>
      </c>
      <c r="B52" s="50" t="s">
        <v>227</v>
      </c>
      <c r="C52" s="50" t="s">
        <v>92</v>
      </c>
      <c r="D52" s="70">
        <f>691974-4000-3000+3940-1000+4000</f>
        <v>691914</v>
      </c>
      <c r="E52" s="55">
        <v>691914</v>
      </c>
      <c r="F52" s="279">
        <f t="shared" si="0"/>
        <v>100</v>
      </c>
    </row>
    <row r="53" spans="1:6" s="39" customFormat="1" ht="36.75" customHeight="1" x14ac:dyDescent="0.2">
      <c r="A53" s="61" t="s">
        <v>1068</v>
      </c>
      <c r="B53" s="50" t="s">
        <v>1070</v>
      </c>
      <c r="C53" s="68"/>
      <c r="D53" s="63">
        <f t="shared" si="12"/>
        <v>57863</v>
      </c>
      <c r="E53" s="281">
        <f t="shared" si="12"/>
        <v>57863</v>
      </c>
      <c r="F53" s="279">
        <f t="shared" si="0"/>
        <v>100</v>
      </c>
    </row>
    <row r="54" spans="1:6" s="39" customFormat="1" ht="33.75" customHeight="1" x14ac:dyDescent="0.2">
      <c r="A54" s="52" t="s">
        <v>18</v>
      </c>
      <c r="B54" s="50" t="s">
        <v>1070</v>
      </c>
      <c r="C54" s="50" t="s">
        <v>20</v>
      </c>
      <c r="D54" s="70">
        <f t="shared" si="12"/>
        <v>57863</v>
      </c>
      <c r="E54" s="55">
        <f t="shared" si="12"/>
        <v>57863</v>
      </c>
      <c r="F54" s="279">
        <f t="shared" si="0"/>
        <v>100</v>
      </c>
    </row>
    <row r="55" spans="1:6" s="39" customFormat="1" ht="19.5" customHeight="1" x14ac:dyDescent="0.25">
      <c r="A55" s="56" t="s">
        <v>24</v>
      </c>
      <c r="B55" s="50" t="s">
        <v>1070</v>
      </c>
      <c r="C55" s="50" t="s">
        <v>25</v>
      </c>
      <c r="D55" s="70">
        <f t="shared" si="12"/>
        <v>57863</v>
      </c>
      <c r="E55" s="55">
        <f t="shared" si="12"/>
        <v>57863</v>
      </c>
      <c r="F55" s="279">
        <f t="shared" si="0"/>
        <v>100</v>
      </c>
    </row>
    <row r="56" spans="1:6" s="39" customFormat="1" ht="21" hidden="1" customHeight="1" x14ac:dyDescent="0.25">
      <c r="A56" s="56" t="s">
        <v>75</v>
      </c>
      <c r="B56" s="50" t="s">
        <v>1070</v>
      </c>
      <c r="C56" s="50" t="s">
        <v>76</v>
      </c>
      <c r="D56" s="70">
        <f>57868-5</f>
        <v>57863</v>
      </c>
      <c r="E56" s="55">
        <v>57863</v>
      </c>
      <c r="F56" s="279">
        <f t="shared" si="0"/>
        <v>100</v>
      </c>
    </row>
    <row r="57" spans="1:6" s="39" customFormat="1" ht="47.25" customHeight="1" x14ac:dyDescent="0.25">
      <c r="A57" s="40" t="s">
        <v>684</v>
      </c>
      <c r="B57" s="41" t="s">
        <v>299</v>
      </c>
      <c r="C57" s="42"/>
      <c r="D57" s="67">
        <f>D58</f>
        <v>35922</v>
      </c>
      <c r="E57" s="67">
        <f t="shared" ref="E57" si="13">E58</f>
        <v>35843.799010000002</v>
      </c>
      <c r="F57" s="279">
        <f t="shared" si="0"/>
        <v>99.782303351706474</v>
      </c>
    </row>
    <row r="58" spans="1:6" s="39" customFormat="1" ht="15.75" customHeight="1" x14ac:dyDescent="0.25">
      <c r="A58" s="44" t="s">
        <v>457</v>
      </c>
      <c r="B58" s="45" t="s">
        <v>685</v>
      </c>
      <c r="C58" s="46"/>
      <c r="D58" s="47">
        <f>D59</f>
        <v>35922</v>
      </c>
      <c r="E58" s="47">
        <f t="shared" ref="E58:E61" si="14">E59</f>
        <v>35843.799010000002</v>
      </c>
      <c r="F58" s="279">
        <f t="shared" si="0"/>
        <v>99.782303351706474</v>
      </c>
    </row>
    <row r="59" spans="1:6" s="39" customFormat="1" ht="47.25" customHeight="1" x14ac:dyDescent="0.25">
      <c r="A59" s="48" t="s">
        <v>85</v>
      </c>
      <c r="B59" s="49" t="s">
        <v>686</v>
      </c>
      <c r="C59" s="65"/>
      <c r="D59" s="71">
        <f>D60</f>
        <v>35922</v>
      </c>
      <c r="E59" s="51">
        <f t="shared" si="14"/>
        <v>35843.799010000002</v>
      </c>
      <c r="F59" s="279">
        <f t="shared" si="0"/>
        <v>99.782303351706474</v>
      </c>
    </row>
    <row r="60" spans="1:6" s="39" customFormat="1" ht="31.5" customHeight="1" x14ac:dyDescent="0.25">
      <c r="A60" s="56" t="s">
        <v>18</v>
      </c>
      <c r="B60" s="53" t="s">
        <v>686</v>
      </c>
      <c r="C60" s="54" t="s">
        <v>20</v>
      </c>
      <c r="D60" s="55">
        <f>D61</f>
        <v>35922</v>
      </c>
      <c r="E60" s="70">
        <f t="shared" si="14"/>
        <v>35843.799010000002</v>
      </c>
      <c r="F60" s="279">
        <f t="shared" si="0"/>
        <v>99.782303351706474</v>
      </c>
    </row>
    <row r="61" spans="1:6" s="39" customFormat="1" ht="15.75" customHeight="1" x14ac:dyDescent="0.25">
      <c r="A61" s="56" t="s">
        <v>24</v>
      </c>
      <c r="B61" s="53" t="s">
        <v>686</v>
      </c>
      <c r="C61" s="54" t="s">
        <v>25</v>
      </c>
      <c r="D61" s="55">
        <f>D62</f>
        <v>35922</v>
      </c>
      <c r="E61" s="70">
        <f t="shared" si="14"/>
        <v>35843.799010000002</v>
      </c>
      <c r="F61" s="279">
        <f t="shared" si="0"/>
        <v>99.782303351706474</v>
      </c>
    </row>
    <row r="62" spans="1:6" s="39" customFormat="1" ht="15.75" hidden="1" customHeight="1" x14ac:dyDescent="0.25">
      <c r="A62" s="56" t="s">
        <v>75</v>
      </c>
      <c r="B62" s="53" t="s">
        <v>686</v>
      </c>
      <c r="C62" s="54" t="s">
        <v>76</v>
      </c>
      <c r="D62" s="55">
        <f>30000+100+250+12000+422-7000-250+400</f>
        <v>35922</v>
      </c>
      <c r="E62" s="70">
        <v>35843.799010000002</v>
      </c>
      <c r="F62" s="279">
        <f t="shared" si="0"/>
        <v>99.782303351706474</v>
      </c>
    </row>
    <row r="63" spans="1:6" s="39" customFormat="1" ht="47.25" customHeight="1" x14ac:dyDescent="0.2">
      <c r="A63" s="72" t="s">
        <v>687</v>
      </c>
      <c r="B63" s="41" t="s">
        <v>688</v>
      </c>
      <c r="C63" s="73"/>
      <c r="D63" s="67">
        <f>D64</f>
        <v>810</v>
      </c>
      <c r="E63" s="67">
        <f t="shared" ref="E63" si="15">E64</f>
        <v>791.53353000000004</v>
      </c>
      <c r="F63" s="279">
        <f t="shared" si="0"/>
        <v>97.720188888888899</v>
      </c>
    </row>
    <row r="64" spans="1:6" s="39" customFormat="1" ht="15.75" customHeight="1" x14ac:dyDescent="0.2">
      <c r="A64" s="61" t="s">
        <v>86</v>
      </c>
      <c r="B64" s="49" t="s">
        <v>689</v>
      </c>
      <c r="C64" s="54"/>
      <c r="D64" s="55">
        <f>D65+D68</f>
        <v>810</v>
      </c>
      <c r="E64" s="70">
        <f t="shared" ref="E64" si="16">E65+E68</f>
        <v>791.53353000000004</v>
      </c>
      <c r="F64" s="279">
        <f t="shared" si="0"/>
        <v>97.720188888888899</v>
      </c>
    </row>
    <row r="65" spans="1:6" s="39" customFormat="1" ht="31.5" customHeight="1" x14ac:dyDescent="0.2">
      <c r="A65" s="52" t="s">
        <v>439</v>
      </c>
      <c r="B65" s="53" t="s">
        <v>689</v>
      </c>
      <c r="C65" s="54" t="s">
        <v>15</v>
      </c>
      <c r="D65" s="70">
        <f t="shared" ref="D65:E66" si="17">D66</f>
        <v>250</v>
      </c>
      <c r="E65" s="70">
        <f t="shared" si="17"/>
        <v>246.6</v>
      </c>
      <c r="F65" s="279">
        <f t="shared" si="0"/>
        <v>98.64</v>
      </c>
    </row>
    <row r="66" spans="1:6" s="39" customFormat="1" ht="31.5" customHeight="1" x14ac:dyDescent="0.25">
      <c r="A66" s="56" t="s">
        <v>17</v>
      </c>
      <c r="B66" s="53" t="s">
        <v>689</v>
      </c>
      <c r="C66" s="54" t="s">
        <v>16</v>
      </c>
      <c r="D66" s="70">
        <f t="shared" si="17"/>
        <v>250</v>
      </c>
      <c r="E66" s="70">
        <f t="shared" si="17"/>
        <v>246.6</v>
      </c>
      <c r="F66" s="279">
        <f t="shared" si="0"/>
        <v>98.64</v>
      </c>
    </row>
    <row r="67" spans="1:6" s="39" customFormat="1" ht="15.75" hidden="1" customHeight="1" x14ac:dyDescent="0.25">
      <c r="A67" s="57" t="s">
        <v>558</v>
      </c>
      <c r="B67" s="53" t="s">
        <v>689</v>
      </c>
      <c r="C67" s="50" t="s">
        <v>70</v>
      </c>
      <c r="D67" s="70">
        <v>250</v>
      </c>
      <c r="E67" s="70">
        <v>246.6</v>
      </c>
      <c r="F67" s="279">
        <f t="shared" si="0"/>
        <v>98.64</v>
      </c>
    </row>
    <row r="68" spans="1:6" s="39" customFormat="1" ht="31.5" customHeight="1" x14ac:dyDescent="0.25">
      <c r="A68" s="56" t="s">
        <v>18</v>
      </c>
      <c r="B68" s="53" t="s">
        <v>689</v>
      </c>
      <c r="C68" s="54" t="s">
        <v>20</v>
      </c>
      <c r="D68" s="55">
        <f t="shared" ref="D68:E69" si="18">D69</f>
        <v>560</v>
      </c>
      <c r="E68" s="70">
        <f t="shared" si="18"/>
        <v>544.93353000000002</v>
      </c>
      <c r="F68" s="279">
        <f t="shared" si="0"/>
        <v>97.30955892857142</v>
      </c>
    </row>
    <row r="69" spans="1:6" s="39" customFormat="1" ht="15.75" customHeight="1" x14ac:dyDescent="0.25">
      <c r="A69" s="56" t="s">
        <v>24</v>
      </c>
      <c r="B69" s="53" t="s">
        <v>689</v>
      </c>
      <c r="C69" s="54" t="s">
        <v>25</v>
      </c>
      <c r="D69" s="55">
        <f t="shared" si="18"/>
        <v>560</v>
      </c>
      <c r="E69" s="70">
        <f t="shared" si="18"/>
        <v>544.93353000000002</v>
      </c>
      <c r="F69" s="279">
        <f t="shared" si="0"/>
        <v>97.30955892857142</v>
      </c>
    </row>
    <row r="70" spans="1:6" s="39" customFormat="1" ht="15.75" hidden="1" customHeight="1" x14ac:dyDescent="0.25">
      <c r="A70" s="56" t="s">
        <v>75</v>
      </c>
      <c r="B70" s="53" t="s">
        <v>689</v>
      </c>
      <c r="C70" s="54" t="s">
        <v>76</v>
      </c>
      <c r="D70" s="55">
        <f>560</f>
        <v>560</v>
      </c>
      <c r="E70" s="70">
        <v>544.93353000000002</v>
      </c>
      <c r="F70" s="279">
        <f t="shared" si="0"/>
        <v>97.30955892857142</v>
      </c>
    </row>
    <row r="71" spans="1:6" s="39" customFormat="1" ht="31.5" customHeight="1" x14ac:dyDescent="0.2">
      <c r="A71" s="72" t="s">
        <v>831</v>
      </c>
      <c r="B71" s="42" t="s">
        <v>832</v>
      </c>
      <c r="C71" s="73"/>
      <c r="D71" s="74">
        <f>D72+D76+D80</f>
        <v>157759.39299999998</v>
      </c>
      <c r="E71" s="74">
        <f>E72+E76+E80</f>
        <v>110504.11822</v>
      </c>
      <c r="F71" s="279">
        <f t="shared" si="0"/>
        <v>70.045983391936616</v>
      </c>
    </row>
    <row r="72" spans="1:6" s="39" customFormat="1" ht="47.25" customHeight="1" x14ac:dyDescent="0.2">
      <c r="A72" s="61" t="s">
        <v>1027</v>
      </c>
      <c r="B72" s="62" t="s">
        <v>1021</v>
      </c>
      <c r="C72" s="65"/>
      <c r="D72" s="75">
        <f t="shared" ref="D72:D74" si="19">D73</f>
        <v>22752.3</v>
      </c>
      <c r="E72" s="63">
        <f>E73</f>
        <v>20027.42193</v>
      </c>
      <c r="F72" s="279">
        <f t="shared" si="0"/>
        <v>88.023724766287373</v>
      </c>
    </row>
    <row r="73" spans="1:6" s="39" customFormat="1" ht="31.5" customHeight="1" x14ac:dyDescent="0.2">
      <c r="A73" s="76" t="s">
        <v>681</v>
      </c>
      <c r="B73" s="64" t="s">
        <v>1021</v>
      </c>
      <c r="C73" s="54" t="s">
        <v>35</v>
      </c>
      <c r="D73" s="77">
        <f t="shared" si="19"/>
        <v>22752.3</v>
      </c>
      <c r="E73" s="59">
        <f>E75</f>
        <v>20027.42193</v>
      </c>
      <c r="F73" s="279">
        <f t="shared" si="0"/>
        <v>88.023724766287373</v>
      </c>
    </row>
    <row r="74" spans="1:6" s="39" customFormat="1" ht="15.75" customHeight="1" x14ac:dyDescent="0.2">
      <c r="A74" s="76" t="s">
        <v>34</v>
      </c>
      <c r="B74" s="64" t="s">
        <v>1021</v>
      </c>
      <c r="C74" s="54">
        <v>410</v>
      </c>
      <c r="D74" s="77">
        <f t="shared" si="19"/>
        <v>22752.3</v>
      </c>
      <c r="E74" s="59">
        <f>E75</f>
        <v>20027.42193</v>
      </c>
      <c r="F74" s="279">
        <f t="shared" si="0"/>
        <v>88.023724766287373</v>
      </c>
    </row>
    <row r="75" spans="1:6" s="39" customFormat="1" ht="31.5" hidden="1" customHeight="1" x14ac:dyDescent="0.2">
      <c r="A75" s="76" t="s">
        <v>87</v>
      </c>
      <c r="B75" s="64" t="s">
        <v>1021</v>
      </c>
      <c r="C75" s="54" t="s">
        <v>88</v>
      </c>
      <c r="D75" s="77">
        <f>1762+12123-12123+3095-4857+4857+29150-10201.7-1053</f>
        <v>22752.3</v>
      </c>
      <c r="E75" s="59">
        <v>20027.42193</v>
      </c>
      <c r="F75" s="279">
        <f t="shared" si="0"/>
        <v>88.023724766287373</v>
      </c>
    </row>
    <row r="76" spans="1:6" s="39" customFormat="1" ht="63" customHeight="1" x14ac:dyDescent="0.2">
      <c r="A76" s="61" t="s">
        <v>64</v>
      </c>
      <c r="B76" s="49" t="str">
        <f>B77</f>
        <v>01 1 Р2 S2330</v>
      </c>
      <c r="C76" s="65"/>
      <c r="D76" s="75">
        <f>D77</f>
        <v>35003</v>
      </c>
      <c r="E76" s="63">
        <f>E77</f>
        <v>35003</v>
      </c>
      <c r="F76" s="279">
        <f t="shared" si="0"/>
        <v>100</v>
      </c>
    </row>
    <row r="77" spans="1:6" s="39" customFormat="1" ht="31.5" customHeight="1" x14ac:dyDescent="0.2">
      <c r="A77" s="52" t="s">
        <v>18</v>
      </c>
      <c r="B77" s="53" t="str">
        <f>B78</f>
        <v>01 1 Р2 S2330</v>
      </c>
      <c r="C77" s="58">
        <v>600</v>
      </c>
      <c r="D77" s="77">
        <f>D79</f>
        <v>35003</v>
      </c>
      <c r="E77" s="59">
        <f>E79</f>
        <v>35003</v>
      </c>
      <c r="F77" s="279">
        <f t="shared" si="0"/>
        <v>100</v>
      </c>
    </row>
    <row r="78" spans="1:6" s="39" customFormat="1" ht="31.5" customHeight="1" x14ac:dyDescent="0.2">
      <c r="A78" s="52" t="s">
        <v>27</v>
      </c>
      <c r="B78" s="53" t="str">
        <f>B79</f>
        <v>01 1 Р2 S2330</v>
      </c>
      <c r="C78" s="58">
        <v>630</v>
      </c>
      <c r="D78" s="77">
        <f>D79</f>
        <v>35003</v>
      </c>
      <c r="E78" s="59">
        <f>E79</f>
        <v>35003</v>
      </c>
      <c r="F78" s="279">
        <f t="shared" si="0"/>
        <v>100</v>
      </c>
    </row>
    <row r="79" spans="1:6" s="39" customFormat="1" ht="31.5" hidden="1" customHeight="1" x14ac:dyDescent="0.2">
      <c r="A79" s="52" t="s">
        <v>625</v>
      </c>
      <c r="B79" s="53" t="s">
        <v>971</v>
      </c>
      <c r="C79" s="58">
        <v>631</v>
      </c>
      <c r="D79" s="77">
        <f>29652+18329-6231-3852+232+143-1249-2021</f>
        <v>35003</v>
      </c>
      <c r="E79" s="59">
        <v>35003</v>
      </c>
      <c r="F79" s="279">
        <f t="shared" ref="F79:F142" si="20">E79/D79*100</f>
        <v>100</v>
      </c>
    </row>
    <row r="80" spans="1:6" s="39" customFormat="1" ht="63" customHeight="1" x14ac:dyDescent="0.2">
      <c r="A80" s="61" t="s">
        <v>833</v>
      </c>
      <c r="B80" s="62" t="s">
        <v>834</v>
      </c>
      <c r="C80" s="65"/>
      <c r="D80" s="63">
        <f>D81</f>
        <v>100004.09299999999</v>
      </c>
      <c r="E80" s="63">
        <f t="shared" ref="E80:E82" si="21">E81</f>
        <v>55473.69629</v>
      </c>
      <c r="F80" s="279">
        <f t="shared" si="20"/>
        <v>55.471425844540192</v>
      </c>
    </row>
    <row r="81" spans="1:7" s="39" customFormat="1" ht="31.5" customHeight="1" x14ac:dyDescent="0.2">
      <c r="A81" s="52" t="s">
        <v>681</v>
      </c>
      <c r="B81" s="64" t="s">
        <v>834</v>
      </c>
      <c r="C81" s="50" t="s">
        <v>35</v>
      </c>
      <c r="D81" s="59">
        <f>D82</f>
        <v>100004.09299999999</v>
      </c>
      <c r="E81" s="59">
        <f t="shared" si="21"/>
        <v>55473.69629</v>
      </c>
      <c r="F81" s="279">
        <f t="shared" si="20"/>
        <v>55.471425844540192</v>
      </c>
    </row>
    <row r="82" spans="1:7" s="39" customFormat="1" ht="15.75" customHeight="1" x14ac:dyDescent="0.2">
      <c r="A82" s="52" t="s">
        <v>34</v>
      </c>
      <c r="B82" s="64" t="s">
        <v>834</v>
      </c>
      <c r="C82" s="50">
        <v>410</v>
      </c>
      <c r="D82" s="59">
        <f>D83</f>
        <v>100004.09299999999</v>
      </c>
      <c r="E82" s="59">
        <f t="shared" si="21"/>
        <v>55473.69629</v>
      </c>
      <c r="F82" s="279">
        <f t="shared" si="20"/>
        <v>55.471425844540192</v>
      </c>
    </row>
    <row r="83" spans="1:7" s="39" customFormat="1" ht="31.5" hidden="1" customHeight="1" x14ac:dyDescent="0.2">
      <c r="A83" s="52" t="s">
        <v>87</v>
      </c>
      <c r="B83" s="64" t="s">
        <v>834</v>
      </c>
      <c r="C83" s="50" t="s">
        <v>88</v>
      </c>
      <c r="D83" s="59">
        <f>40412.883+47441.21+40486.787-28336.787</f>
        <v>100004.09299999999</v>
      </c>
      <c r="E83" s="59">
        <v>55473.69629</v>
      </c>
      <c r="F83" s="279">
        <f t="shared" si="20"/>
        <v>55.471425844540192</v>
      </c>
    </row>
    <row r="84" spans="1:7" s="39" customFormat="1" ht="15.75" customHeight="1" x14ac:dyDescent="0.25">
      <c r="A84" s="79" t="s">
        <v>98</v>
      </c>
      <c r="B84" s="41" t="s">
        <v>256</v>
      </c>
      <c r="C84" s="42"/>
      <c r="D84" s="67">
        <f>D85+D148+D170+D180+D197+D210+D215+D248</f>
        <v>3270487.44674</v>
      </c>
      <c r="E84" s="67">
        <f>E85+E148+E170+E180+E197+E210+E215+E248</f>
        <v>3223373.6316999998</v>
      </c>
      <c r="F84" s="279">
        <f t="shared" si="20"/>
        <v>98.559425290350433</v>
      </c>
      <c r="G84" s="277">
        <f>E84-3223373.6317</f>
        <v>0</v>
      </c>
    </row>
    <row r="85" spans="1:7" s="39" customFormat="1" ht="63" customHeight="1" x14ac:dyDescent="0.25">
      <c r="A85" s="79" t="s">
        <v>690</v>
      </c>
      <c r="B85" s="41" t="s">
        <v>231</v>
      </c>
      <c r="C85" s="42"/>
      <c r="D85" s="67">
        <f>D86+D99+D103+D121+D130+D136</f>
        <v>310952.70958000002</v>
      </c>
      <c r="E85" s="67">
        <f>E86+E99+E103+E121+E130+E136</f>
        <v>288029.53976999997</v>
      </c>
      <c r="F85" s="279">
        <f t="shared" si="20"/>
        <v>92.628084881150556</v>
      </c>
    </row>
    <row r="86" spans="1:7" s="39" customFormat="1" ht="29.25" customHeight="1" x14ac:dyDescent="0.2">
      <c r="A86" s="40" t="s">
        <v>691</v>
      </c>
      <c r="B86" s="73" t="s">
        <v>478</v>
      </c>
      <c r="C86" s="73"/>
      <c r="D86" s="67">
        <f>D87</f>
        <v>27656</v>
      </c>
      <c r="E86" s="67">
        <f>E87</f>
        <v>24017.140960000001</v>
      </c>
      <c r="F86" s="279">
        <f t="shared" si="20"/>
        <v>86.842424645646517</v>
      </c>
    </row>
    <row r="87" spans="1:7" s="39" customFormat="1" ht="31.5" customHeight="1" x14ac:dyDescent="0.25">
      <c r="A87" s="48" t="s">
        <v>589</v>
      </c>
      <c r="B87" s="65" t="s">
        <v>550</v>
      </c>
      <c r="C87" s="65"/>
      <c r="D87" s="70">
        <f>D88+D93+D96</f>
        <v>27656</v>
      </c>
      <c r="E87" s="70">
        <f t="shared" ref="E87" si="22">E88+E93+E96</f>
        <v>24017.140960000001</v>
      </c>
      <c r="F87" s="279">
        <f t="shared" si="20"/>
        <v>86.842424645646517</v>
      </c>
    </row>
    <row r="88" spans="1:7" s="39" customFormat="1" ht="47.25" customHeight="1" x14ac:dyDescent="0.25">
      <c r="A88" s="57" t="s">
        <v>28</v>
      </c>
      <c r="B88" s="50" t="s">
        <v>550</v>
      </c>
      <c r="C88" s="50" t="s">
        <v>29</v>
      </c>
      <c r="D88" s="70">
        <f>D89</f>
        <v>16567</v>
      </c>
      <c r="E88" s="70">
        <f>E89</f>
        <v>15936.733660000002</v>
      </c>
      <c r="F88" s="279">
        <f t="shared" si="20"/>
        <v>96.195651958713114</v>
      </c>
    </row>
    <row r="89" spans="1:7" s="39" customFormat="1" ht="15.75" customHeight="1" x14ac:dyDescent="0.25">
      <c r="A89" s="57" t="s">
        <v>31</v>
      </c>
      <c r="B89" s="50" t="s">
        <v>550</v>
      </c>
      <c r="C89" s="50" t="s">
        <v>30</v>
      </c>
      <c r="D89" s="70">
        <f>SUM(D90:D92)</f>
        <v>16567</v>
      </c>
      <c r="E89" s="70">
        <f>SUM(E90:E92)</f>
        <v>15936.733660000002</v>
      </c>
      <c r="F89" s="279">
        <f t="shared" si="20"/>
        <v>96.195651958713114</v>
      </c>
    </row>
    <row r="90" spans="1:7" s="39" customFormat="1" ht="15.75" hidden="1" customHeight="1" x14ac:dyDescent="0.25">
      <c r="A90" s="57" t="s">
        <v>229</v>
      </c>
      <c r="B90" s="50" t="s">
        <v>550</v>
      </c>
      <c r="C90" s="50" t="s">
        <v>80</v>
      </c>
      <c r="D90" s="70">
        <f>7649+159+1860+1225</f>
        <v>10893</v>
      </c>
      <c r="E90" s="70">
        <v>10752.804840000001</v>
      </c>
      <c r="F90" s="279">
        <f t="shared" si="20"/>
        <v>98.712979344533196</v>
      </c>
    </row>
    <row r="91" spans="1:7" s="39" customFormat="1" ht="31.5" hidden="1" customHeight="1" x14ac:dyDescent="0.25">
      <c r="A91" s="57" t="s">
        <v>82</v>
      </c>
      <c r="B91" s="50" t="s">
        <v>550</v>
      </c>
      <c r="C91" s="50" t="s">
        <v>81</v>
      </c>
      <c r="D91" s="70">
        <f>1801+179</f>
        <v>1980</v>
      </c>
      <c r="E91" s="70">
        <v>1943.4825699999999</v>
      </c>
      <c r="F91" s="279">
        <f t="shared" si="20"/>
        <v>98.155685353535347</v>
      </c>
    </row>
    <row r="92" spans="1:7" s="39" customFormat="1" ht="31.5" hidden="1" customHeight="1" x14ac:dyDescent="0.25">
      <c r="A92" s="57" t="s">
        <v>142</v>
      </c>
      <c r="B92" s="50" t="s">
        <v>550</v>
      </c>
      <c r="C92" s="50" t="s">
        <v>141</v>
      </c>
      <c r="D92" s="70">
        <f>2854+102+562+176</f>
        <v>3694</v>
      </c>
      <c r="E92" s="70">
        <v>3240.44625</v>
      </c>
      <c r="F92" s="279">
        <f t="shared" si="20"/>
        <v>87.72188007579858</v>
      </c>
    </row>
    <row r="93" spans="1:7" s="39" customFormat="1" ht="31.5" customHeight="1" x14ac:dyDescent="0.2">
      <c r="A93" s="52" t="s">
        <v>439</v>
      </c>
      <c r="B93" s="50" t="s">
        <v>550</v>
      </c>
      <c r="C93" s="50" t="s">
        <v>15</v>
      </c>
      <c r="D93" s="70">
        <f t="shared" ref="D93:E94" si="23">D94</f>
        <v>10945</v>
      </c>
      <c r="E93" s="70">
        <f t="shared" si="23"/>
        <v>8014.0873000000001</v>
      </c>
      <c r="F93" s="279">
        <f t="shared" si="20"/>
        <v>73.2214463225217</v>
      </c>
    </row>
    <row r="94" spans="1:7" s="39" customFormat="1" ht="31.5" customHeight="1" x14ac:dyDescent="0.25">
      <c r="A94" s="57" t="s">
        <v>17</v>
      </c>
      <c r="B94" s="50" t="s">
        <v>550</v>
      </c>
      <c r="C94" s="50" t="s">
        <v>16</v>
      </c>
      <c r="D94" s="70">
        <f t="shared" si="23"/>
        <v>10945</v>
      </c>
      <c r="E94" s="70">
        <f t="shared" si="23"/>
        <v>8014.0873000000001</v>
      </c>
      <c r="F94" s="279">
        <f t="shared" si="20"/>
        <v>73.2214463225217</v>
      </c>
    </row>
    <row r="95" spans="1:7" s="39" customFormat="1" ht="15.75" hidden="1" customHeight="1" x14ac:dyDescent="0.25">
      <c r="A95" s="57" t="s">
        <v>558</v>
      </c>
      <c r="B95" s="50" t="s">
        <v>550</v>
      </c>
      <c r="C95" s="50" t="s">
        <v>70</v>
      </c>
      <c r="D95" s="70">
        <f>9921-382+1663-257</f>
        <v>10945</v>
      </c>
      <c r="E95" s="70">
        <v>8014.0873000000001</v>
      </c>
      <c r="F95" s="279">
        <f t="shared" si="20"/>
        <v>73.2214463225217</v>
      </c>
    </row>
    <row r="96" spans="1:7" s="39" customFormat="1" ht="15.75" customHeight="1" x14ac:dyDescent="0.25">
      <c r="A96" s="69" t="s">
        <v>13</v>
      </c>
      <c r="B96" s="50" t="s">
        <v>550</v>
      </c>
      <c r="C96" s="50" t="s">
        <v>14</v>
      </c>
      <c r="D96" s="70">
        <f t="shared" ref="D96:E97" si="24">D97</f>
        <v>144</v>
      </c>
      <c r="E96" s="70">
        <f t="shared" si="24"/>
        <v>66.319999999999993</v>
      </c>
      <c r="F96" s="279">
        <f t="shared" si="20"/>
        <v>46.05555555555555</v>
      </c>
    </row>
    <row r="97" spans="1:6" s="39" customFormat="1" ht="15.75" customHeight="1" x14ac:dyDescent="0.25">
      <c r="A97" s="57" t="s">
        <v>33</v>
      </c>
      <c r="B97" s="50" t="s">
        <v>550</v>
      </c>
      <c r="C97" s="50" t="s">
        <v>32</v>
      </c>
      <c r="D97" s="70">
        <f>D98</f>
        <v>144</v>
      </c>
      <c r="E97" s="70">
        <f t="shared" si="24"/>
        <v>66.319999999999993</v>
      </c>
      <c r="F97" s="279">
        <f t="shared" si="20"/>
        <v>46.05555555555555</v>
      </c>
    </row>
    <row r="98" spans="1:6" s="39" customFormat="1" ht="15.75" hidden="1" customHeight="1" x14ac:dyDescent="0.25">
      <c r="A98" s="57" t="s">
        <v>73</v>
      </c>
      <c r="B98" s="50" t="s">
        <v>550</v>
      </c>
      <c r="C98" s="50" t="s">
        <v>74</v>
      </c>
      <c r="D98" s="70">
        <v>144</v>
      </c>
      <c r="E98" s="70">
        <v>66.319999999999993</v>
      </c>
      <c r="F98" s="279">
        <f t="shared" si="20"/>
        <v>46.05555555555555</v>
      </c>
    </row>
    <row r="99" spans="1:6" s="39" customFormat="1" ht="31.5" customHeight="1" x14ac:dyDescent="0.25">
      <c r="A99" s="80" t="s">
        <v>842</v>
      </c>
      <c r="B99" s="81" t="s">
        <v>849</v>
      </c>
      <c r="C99" s="81"/>
      <c r="D99" s="82">
        <f t="shared" ref="D99:E101" si="25">D100</f>
        <v>5400</v>
      </c>
      <c r="E99" s="82">
        <f t="shared" si="25"/>
        <v>5400</v>
      </c>
      <c r="F99" s="279">
        <f t="shared" si="20"/>
        <v>100</v>
      </c>
    </row>
    <row r="100" spans="1:6" s="39" customFormat="1" ht="31.5" customHeight="1" x14ac:dyDescent="0.25">
      <c r="A100" s="60" t="s">
        <v>18</v>
      </c>
      <c r="B100" s="83" t="s">
        <v>849</v>
      </c>
      <c r="C100" s="83" t="s">
        <v>20</v>
      </c>
      <c r="D100" s="84">
        <f t="shared" si="25"/>
        <v>5400</v>
      </c>
      <c r="E100" s="84">
        <f t="shared" si="25"/>
        <v>5400</v>
      </c>
      <c r="F100" s="279">
        <f t="shared" si="20"/>
        <v>100</v>
      </c>
    </row>
    <row r="101" spans="1:6" s="39" customFormat="1" ht="15.75" customHeight="1" x14ac:dyDescent="0.25">
      <c r="A101" s="60" t="s">
        <v>24</v>
      </c>
      <c r="B101" s="83" t="s">
        <v>849</v>
      </c>
      <c r="C101" s="83" t="s">
        <v>25</v>
      </c>
      <c r="D101" s="84">
        <f t="shared" si="25"/>
        <v>5400</v>
      </c>
      <c r="E101" s="84">
        <f t="shared" si="25"/>
        <v>5400</v>
      </c>
      <c r="F101" s="279">
        <f t="shared" si="20"/>
        <v>100</v>
      </c>
    </row>
    <row r="102" spans="1:6" s="39" customFormat="1" ht="15.75" hidden="1" customHeight="1" x14ac:dyDescent="0.25">
      <c r="A102" s="60" t="s">
        <v>75</v>
      </c>
      <c r="B102" s="83" t="s">
        <v>849</v>
      </c>
      <c r="C102" s="110" t="s">
        <v>76</v>
      </c>
      <c r="D102" s="84">
        <f>0+5400</f>
        <v>5400</v>
      </c>
      <c r="E102" s="100">
        <v>5400</v>
      </c>
      <c r="F102" s="279">
        <f t="shared" si="20"/>
        <v>100</v>
      </c>
    </row>
    <row r="103" spans="1:6" s="39" customFormat="1" ht="15.75" customHeight="1" x14ac:dyDescent="0.25">
      <c r="A103" s="85" t="s">
        <v>99</v>
      </c>
      <c r="B103" s="45" t="s">
        <v>232</v>
      </c>
      <c r="C103" s="86"/>
      <c r="D103" s="47">
        <f>D104+D108+D112</f>
        <v>113956.70958</v>
      </c>
      <c r="E103" s="47">
        <f>E104+E108+E112</f>
        <v>95837.438519999996</v>
      </c>
      <c r="F103" s="279">
        <f t="shared" si="20"/>
        <v>84.09986465318228</v>
      </c>
    </row>
    <row r="104" spans="1:6" s="39" customFormat="1" ht="31.5" customHeight="1" x14ac:dyDescent="0.25">
      <c r="A104" s="87" t="s">
        <v>100</v>
      </c>
      <c r="B104" s="49" t="s">
        <v>233</v>
      </c>
      <c r="C104" s="65"/>
      <c r="D104" s="71">
        <f>D105</f>
        <v>47887.709580000002</v>
      </c>
      <c r="E104" s="71">
        <f t="shared" ref="E104" si="26">E105</f>
        <v>47170.378620000003</v>
      </c>
      <c r="F104" s="279">
        <f t="shared" si="20"/>
        <v>98.502056234697037</v>
      </c>
    </row>
    <row r="105" spans="1:6" s="39" customFormat="1" ht="31.5" customHeight="1" x14ac:dyDescent="0.25">
      <c r="A105" s="60" t="s">
        <v>18</v>
      </c>
      <c r="B105" s="88" t="s">
        <v>233</v>
      </c>
      <c r="C105" s="54" t="s">
        <v>20</v>
      </c>
      <c r="D105" s="55">
        <f t="shared" ref="D105:E106" si="27">D106</f>
        <v>47887.709580000002</v>
      </c>
      <c r="E105" s="55">
        <f t="shared" si="27"/>
        <v>47170.378620000003</v>
      </c>
      <c r="F105" s="279">
        <f t="shared" si="20"/>
        <v>98.502056234697037</v>
      </c>
    </row>
    <row r="106" spans="1:6" s="39" customFormat="1" ht="15.75" customHeight="1" x14ac:dyDescent="0.25">
      <c r="A106" s="60" t="s">
        <v>24</v>
      </c>
      <c r="B106" s="88" t="s">
        <v>233</v>
      </c>
      <c r="C106" s="54" t="s">
        <v>25</v>
      </c>
      <c r="D106" s="55">
        <f t="shared" si="27"/>
        <v>47887.709580000002</v>
      </c>
      <c r="E106" s="55">
        <f t="shared" si="27"/>
        <v>47170.378620000003</v>
      </c>
      <c r="F106" s="279">
        <f t="shared" si="20"/>
        <v>98.502056234697037</v>
      </c>
    </row>
    <row r="107" spans="1:6" s="39" customFormat="1" ht="15.75" hidden="1" customHeight="1" x14ac:dyDescent="0.25">
      <c r="A107" s="60" t="s">
        <v>75</v>
      </c>
      <c r="B107" s="88" t="s">
        <v>233</v>
      </c>
      <c r="C107" s="54" t="s">
        <v>76</v>
      </c>
      <c r="D107" s="55">
        <f>54162-3137.29042-5000-10996+10000-300+1800+1359</f>
        <v>47887.709580000002</v>
      </c>
      <c r="E107" s="136">
        <v>47170.378620000003</v>
      </c>
      <c r="F107" s="279">
        <f t="shared" si="20"/>
        <v>98.502056234697037</v>
      </c>
    </row>
    <row r="108" spans="1:6" s="39" customFormat="1" ht="15.75" customHeight="1" x14ac:dyDescent="0.25">
      <c r="A108" s="89" t="s">
        <v>101</v>
      </c>
      <c r="B108" s="49" t="s">
        <v>234</v>
      </c>
      <c r="C108" s="65"/>
      <c r="D108" s="71">
        <f t="shared" ref="D108:E110" si="28">D109</f>
        <v>62629</v>
      </c>
      <c r="E108" s="71">
        <f t="shared" si="28"/>
        <v>45264.274899999997</v>
      </c>
      <c r="F108" s="279">
        <f t="shared" si="20"/>
        <v>72.27366699132989</v>
      </c>
    </row>
    <row r="109" spans="1:6" s="39" customFormat="1" ht="31.5" customHeight="1" x14ac:dyDescent="0.25">
      <c r="A109" s="60" t="s">
        <v>18</v>
      </c>
      <c r="B109" s="88" t="s">
        <v>234</v>
      </c>
      <c r="C109" s="54" t="s">
        <v>20</v>
      </c>
      <c r="D109" s="55">
        <f t="shared" si="28"/>
        <v>62629</v>
      </c>
      <c r="E109" s="55">
        <f t="shared" si="28"/>
        <v>45264.274899999997</v>
      </c>
      <c r="F109" s="279">
        <f t="shared" si="20"/>
        <v>72.27366699132989</v>
      </c>
    </row>
    <row r="110" spans="1:6" s="39" customFormat="1" ht="15.75" customHeight="1" x14ac:dyDescent="0.25">
      <c r="A110" s="60" t="s">
        <v>24</v>
      </c>
      <c r="B110" s="88" t="s">
        <v>234</v>
      </c>
      <c r="C110" s="54" t="s">
        <v>25</v>
      </c>
      <c r="D110" s="55">
        <f t="shared" si="28"/>
        <v>62629</v>
      </c>
      <c r="E110" s="55">
        <f t="shared" si="28"/>
        <v>45264.274899999997</v>
      </c>
      <c r="F110" s="279">
        <f t="shared" si="20"/>
        <v>72.27366699132989</v>
      </c>
    </row>
    <row r="111" spans="1:6" s="39" customFormat="1" ht="15.75" hidden="1" customHeight="1" x14ac:dyDescent="0.25">
      <c r="A111" s="60" t="s">
        <v>75</v>
      </c>
      <c r="B111" s="88" t="s">
        <v>234</v>
      </c>
      <c r="C111" s="54" t="s">
        <v>76</v>
      </c>
      <c r="D111" s="55">
        <f>75217-10000-2400-188</f>
        <v>62629</v>
      </c>
      <c r="E111" s="55">
        <v>45264.274899999997</v>
      </c>
      <c r="F111" s="279">
        <f t="shared" si="20"/>
        <v>72.27366699132989</v>
      </c>
    </row>
    <row r="112" spans="1:6" s="39" customFormat="1" ht="15.75" customHeight="1" x14ac:dyDescent="0.25">
      <c r="A112" s="87" t="s">
        <v>102</v>
      </c>
      <c r="B112" s="49" t="s">
        <v>235</v>
      </c>
      <c r="C112" s="65"/>
      <c r="D112" s="71">
        <f>D113+D116+D118</f>
        <v>3440</v>
      </c>
      <c r="E112" s="71">
        <f t="shared" ref="E112" si="29">E113+E116+E118</f>
        <v>3402.7849999999999</v>
      </c>
      <c r="F112" s="279">
        <f t="shared" si="20"/>
        <v>98.918168604651157</v>
      </c>
    </row>
    <row r="113" spans="1:8" s="39" customFormat="1" ht="31.5" customHeight="1" x14ac:dyDescent="0.2">
      <c r="A113" s="52" t="s">
        <v>439</v>
      </c>
      <c r="B113" s="88" t="s">
        <v>235</v>
      </c>
      <c r="C113" s="54" t="s">
        <v>15</v>
      </c>
      <c r="D113" s="55">
        <f t="shared" ref="D113:E114" si="30">D114</f>
        <v>160</v>
      </c>
      <c r="E113" s="55">
        <f t="shared" si="30"/>
        <v>160</v>
      </c>
      <c r="F113" s="279">
        <f t="shared" si="20"/>
        <v>100</v>
      </c>
    </row>
    <row r="114" spans="1:8" s="39" customFormat="1" ht="31.5" customHeight="1" x14ac:dyDescent="0.25">
      <c r="A114" s="60" t="s">
        <v>17</v>
      </c>
      <c r="B114" s="88" t="s">
        <v>235</v>
      </c>
      <c r="C114" s="54" t="s">
        <v>16</v>
      </c>
      <c r="D114" s="55">
        <f t="shared" si="30"/>
        <v>160</v>
      </c>
      <c r="E114" s="55">
        <f t="shared" si="30"/>
        <v>160</v>
      </c>
      <c r="F114" s="279">
        <f t="shared" si="20"/>
        <v>100</v>
      </c>
    </row>
    <row r="115" spans="1:8" s="39" customFormat="1" ht="15.75" hidden="1" customHeight="1" x14ac:dyDescent="0.25">
      <c r="A115" s="69" t="s">
        <v>558</v>
      </c>
      <c r="B115" s="88" t="s">
        <v>235</v>
      </c>
      <c r="C115" s="50" t="s">
        <v>70</v>
      </c>
      <c r="D115" s="55">
        <f>660-500</f>
        <v>160</v>
      </c>
      <c r="E115" s="55">
        <f>660-500</f>
        <v>160</v>
      </c>
      <c r="F115" s="279">
        <f t="shared" si="20"/>
        <v>100</v>
      </c>
    </row>
    <row r="116" spans="1:8" s="39" customFormat="1" ht="15.75" customHeight="1" x14ac:dyDescent="0.25">
      <c r="A116" s="57" t="s">
        <v>22</v>
      </c>
      <c r="B116" s="88" t="s">
        <v>235</v>
      </c>
      <c r="C116" s="50" t="s">
        <v>23</v>
      </c>
      <c r="D116" s="55">
        <f>D117</f>
        <v>830</v>
      </c>
      <c r="E116" s="55">
        <f>E117</f>
        <v>829.83500000000004</v>
      </c>
      <c r="F116" s="279">
        <f t="shared" si="20"/>
        <v>99.980120481927713</v>
      </c>
    </row>
    <row r="117" spans="1:8" s="39" customFormat="1" ht="15.75" customHeight="1" x14ac:dyDescent="0.25">
      <c r="A117" s="69" t="s">
        <v>456</v>
      </c>
      <c r="B117" s="88" t="s">
        <v>235</v>
      </c>
      <c r="C117" s="50" t="s">
        <v>455</v>
      </c>
      <c r="D117" s="55">
        <f>650+180</f>
        <v>830</v>
      </c>
      <c r="E117" s="55">
        <v>829.83500000000004</v>
      </c>
      <c r="F117" s="279">
        <f t="shared" si="20"/>
        <v>99.980120481927713</v>
      </c>
    </row>
    <row r="118" spans="1:8" s="39" customFormat="1" ht="31.5" customHeight="1" x14ac:dyDescent="0.25">
      <c r="A118" s="60" t="s">
        <v>18</v>
      </c>
      <c r="B118" s="88" t="s">
        <v>235</v>
      </c>
      <c r="C118" s="54" t="s">
        <v>20</v>
      </c>
      <c r="D118" s="55">
        <f t="shared" ref="D118:E119" si="31">D119</f>
        <v>2450</v>
      </c>
      <c r="E118" s="55">
        <v>2412.9499999999998</v>
      </c>
      <c r="F118" s="279">
        <f t="shared" si="20"/>
        <v>98.487755102040808</v>
      </c>
    </row>
    <row r="119" spans="1:8" s="39" customFormat="1" ht="15.75" customHeight="1" x14ac:dyDescent="0.25">
      <c r="A119" s="60" t="s">
        <v>24</v>
      </c>
      <c r="B119" s="88" t="s">
        <v>235</v>
      </c>
      <c r="C119" s="54" t="s">
        <v>25</v>
      </c>
      <c r="D119" s="55">
        <f t="shared" si="31"/>
        <v>2450</v>
      </c>
      <c r="E119" s="55">
        <f t="shared" si="31"/>
        <v>2412.9499999999998</v>
      </c>
      <c r="F119" s="279">
        <f t="shared" si="20"/>
        <v>98.487755102040808</v>
      </c>
    </row>
    <row r="120" spans="1:8" s="39" customFormat="1" ht="15.75" hidden="1" customHeight="1" x14ac:dyDescent="0.25">
      <c r="A120" s="60" t="s">
        <v>75</v>
      </c>
      <c r="B120" s="88" t="s">
        <v>235</v>
      </c>
      <c r="C120" s="54" t="s">
        <v>76</v>
      </c>
      <c r="D120" s="55">
        <f>2640-190</f>
        <v>2450</v>
      </c>
      <c r="E120" s="55">
        <v>2412.9499999999998</v>
      </c>
      <c r="F120" s="279">
        <f t="shared" si="20"/>
        <v>98.487755102040808</v>
      </c>
    </row>
    <row r="121" spans="1:8" s="39" customFormat="1" ht="47.25" customHeight="1" x14ac:dyDescent="0.25">
      <c r="A121" s="87" t="s">
        <v>611</v>
      </c>
      <c r="B121" s="49" t="s">
        <v>572</v>
      </c>
      <c r="C121" s="65"/>
      <c r="D121" s="51">
        <f>D122+D127</f>
        <v>12412</v>
      </c>
      <c r="E121" s="71">
        <f>E122+E127</f>
        <v>12090.318940000001</v>
      </c>
      <c r="F121" s="279">
        <f t="shared" si="20"/>
        <v>97.408305994199168</v>
      </c>
    </row>
    <row r="122" spans="1:8" s="39" customFormat="1" ht="47.25" customHeight="1" x14ac:dyDescent="0.25">
      <c r="A122" s="60" t="s">
        <v>28</v>
      </c>
      <c r="B122" s="50" t="s">
        <v>572</v>
      </c>
      <c r="C122" s="50" t="s">
        <v>29</v>
      </c>
      <c r="D122" s="55">
        <f t="shared" ref="D122:E122" si="32">D123</f>
        <v>12132</v>
      </c>
      <c r="E122" s="55">
        <f t="shared" si="32"/>
        <v>11821.50554</v>
      </c>
      <c r="F122" s="279">
        <f t="shared" si="20"/>
        <v>97.44069848334982</v>
      </c>
    </row>
    <row r="123" spans="1:8" s="39" customFormat="1" ht="15.75" customHeight="1" x14ac:dyDescent="0.25">
      <c r="A123" s="60" t="s">
        <v>8</v>
      </c>
      <c r="B123" s="50" t="s">
        <v>572</v>
      </c>
      <c r="C123" s="50" t="s">
        <v>59</v>
      </c>
      <c r="D123" s="55">
        <f>D124+D125+D126</f>
        <v>12132</v>
      </c>
      <c r="E123" s="55">
        <f>E124+E125+E126</f>
        <v>11821.50554</v>
      </c>
      <c r="F123" s="279">
        <f t="shared" si="20"/>
        <v>97.44069848334982</v>
      </c>
    </row>
    <row r="124" spans="1:8" s="39" customFormat="1" ht="15.75" hidden="1" customHeight="1" x14ac:dyDescent="0.2">
      <c r="A124" s="90" t="s">
        <v>250</v>
      </c>
      <c r="B124" s="50" t="s">
        <v>572</v>
      </c>
      <c r="C124" s="50" t="s">
        <v>67</v>
      </c>
      <c r="D124" s="100">
        <v>7186.2209999999995</v>
      </c>
      <c r="E124" s="100">
        <v>6946.9626699999999</v>
      </c>
      <c r="F124" s="279">
        <f t="shared" si="20"/>
        <v>96.670595991968526</v>
      </c>
    </row>
    <row r="125" spans="1:8" s="39" customFormat="1" ht="31.5" hidden="1" customHeight="1" x14ac:dyDescent="0.2">
      <c r="A125" s="90" t="s">
        <v>68</v>
      </c>
      <c r="B125" s="50" t="s">
        <v>572</v>
      </c>
      <c r="C125" s="50" t="s">
        <v>69</v>
      </c>
      <c r="D125" s="55">
        <f>1940.25+194.029</f>
        <v>2134.279</v>
      </c>
      <c r="E125" s="55">
        <v>2134.279</v>
      </c>
      <c r="F125" s="279">
        <f t="shared" si="20"/>
        <v>100</v>
      </c>
    </row>
    <row r="126" spans="1:8" s="291" customFormat="1" ht="47.25" hidden="1" customHeight="1" x14ac:dyDescent="0.25">
      <c r="A126" s="288" t="s">
        <v>145</v>
      </c>
      <c r="B126" s="289" t="s">
        <v>572</v>
      </c>
      <c r="C126" s="289" t="s">
        <v>144</v>
      </c>
      <c r="D126" s="290">
        <v>2811.5</v>
      </c>
      <c r="E126" s="290">
        <v>2740.2638700000002</v>
      </c>
      <c r="F126" s="279">
        <f t="shared" si="20"/>
        <v>97.466258936510769</v>
      </c>
    </row>
    <row r="127" spans="1:8" s="39" customFormat="1" ht="31.5" customHeight="1" x14ac:dyDescent="0.2">
      <c r="A127" s="52" t="s">
        <v>439</v>
      </c>
      <c r="B127" s="50" t="s">
        <v>572</v>
      </c>
      <c r="C127" s="50" t="s">
        <v>15</v>
      </c>
      <c r="D127" s="55">
        <f>D128</f>
        <v>280</v>
      </c>
      <c r="E127" s="55">
        <f t="shared" ref="E127:E128" si="33">E128</f>
        <v>268.8134</v>
      </c>
      <c r="F127" s="279">
        <f t="shared" si="20"/>
        <v>96.004785714285717</v>
      </c>
    </row>
    <row r="128" spans="1:8" s="39" customFormat="1" ht="31.5" customHeight="1" x14ac:dyDescent="0.25">
      <c r="A128" s="57" t="s">
        <v>17</v>
      </c>
      <c r="B128" s="50" t="s">
        <v>572</v>
      </c>
      <c r="C128" s="50" t="s">
        <v>16</v>
      </c>
      <c r="D128" s="55">
        <f>D129</f>
        <v>280</v>
      </c>
      <c r="E128" s="55">
        <f t="shared" si="33"/>
        <v>268.8134</v>
      </c>
      <c r="F128" s="279">
        <f t="shared" si="20"/>
        <v>96.004785714285717</v>
      </c>
      <c r="G128" s="277"/>
      <c r="H128" s="283"/>
    </row>
    <row r="129" spans="1:6" s="39" customFormat="1" ht="31.5" hidden="1" customHeight="1" x14ac:dyDescent="0.25">
      <c r="A129" s="69" t="s">
        <v>374</v>
      </c>
      <c r="B129" s="50" t="s">
        <v>572</v>
      </c>
      <c r="C129" s="50" t="s">
        <v>375</v>
      </c>
      <c r="D129" s="290">
        <f>150+130</f>
        <v>280</v>
      </c>
      <c r="E129" s="55">
        <f>150+118.8134</f>
        <v>268.8134</v>
      </c>
      <c r="F129" s="279">
        <f t="shared" si="20"/>
        <v>96.004785714285717</v>
      </c>
    </row>
    <row r="130" spans="1:6" s="39" customFormat="1" ht="94.5" customHeight="1" x14ac:dyDescent="0.25">
      <c r="A130" s="85" t="s">
        <v>614</v>
      </c>
      <c r="B130" s="49" t="s">
        <v>236</v>
      </c>
      <c r="C130" s="65"/>
      <c r="D130" s="71">
        <f t="shared" ref="D130:E130" si="34">D131</f>
        <v>149324</v>
      </c>
      <c r="E130" s="71">
        <f t="shared" si="34"/>
        <v>149324</v>
      </c>
      <c r="F130" s="279">
        <f t="shared" si="20"/>
        <v>100</v>
      </c>
    </row>
    <row r="131" spans="1:6" s="39" customFormat="1" ht="31.5" customHeight="1" x14ac:dyDescent="0.25">
      <c r="A131" s="60" t="s">
        <v>18</v>
      </c>
      <c r="B131" s="88" t="s">
        <v>236</v>
      </c>
      <c r="C131" s="54" t="s">
        <v>20</v>
      </c>
      <c r="D131" s="70">
        <f t="shared" ref="D131:E131" si="35">D132+D134</f>
        <v>149324</v>
      </c>
      <c r="E131" s="55">
        <f t="shared" si="35"/>
        <v>149324</v>
      </c>
      <c r="F131" s="279">
        <f t="shared" si="20"/>
        <v>100</v>
      </c>
    </row>
    <row r="132" spans="1:6" s="39" customFormat="1" ht="15.75" customHeight="1" x14ac:dyDescent="0.25">
      <c r="A132" s="60" t="s">
        <v>24</v>
      </c>
      <c r="B132" s="88" t="s">
        <v>236</v>
      </c>
      <c r="C132" s="54" t="s">
        <v>25</v>
      </c>
      <c r="D132" s="70">
        <f t="shared" ref="D132:E132" si="36">D133</f>
        <v>141530.29199999999</v>
      </c>
      <c r="E132" s="55">
        <f t="shared" si="36"/>
        <v>141530.29199999999</v>
      </c>
      <c r="F132" s="279">
        <f t="shared" si="20"/>
        <v>100</v>
      </c>
    </row>
    <row r="133" spans="1:6" s="39" customFormat="1" ht="15.75" hidden="1" customHeight="1" x14ac:dyDescent="0.25">
      <c r="A133" s="60" t="s">
        <v>75</v>
      </c>
      <c r="B133" s="88" t="s">
        <v>236</v>
      </c>
      <c r="C133" s="54" t="s">
        <v>76</v>
      </c>
      <c r="D133" s="70">
        <f>134321+1478.292+5731</f>
        <v>141530.29199999999</v>
      </c>
      <c r="E133" s="55">
        <v>141530.29199999999</v>
      </c>
      <c r="F133" s="279">
        <f t="shared" si="20"/>
        <v>100</v>
      </c>
    </row>
    <row r="134" spans="1:6" s="39" customFormat="1" ht="31.5" customHeight="1" x14ac:dyDescent="0.25">
      <c r="A134" s="60" t="s">
        <v>27</v>
      </c>
      <c r="B134" s="88" t="s">
        <v>236</v>
      </c>
      <c r="C134" s="54" t="s">
        <v>0</v>
      </c>
      <c r="D134" s="70">
        <f t="shared" ref="D134:E134" si="37">D135</f>
        <v>7793.7080000000005</v>
      </c>
      <c r="E134" s="55">
        <f t="shared" si="37"/>
        <v>7793.7080000000005</v>
      </c>
      <c r="F134" s="279">
        <f t="shared" si="20"/>
        <v>100</v>
      </c>
    </row>
    <row r="135" spans="1:6" s="39" customFormat="1" ht="31.5" hidden="1" customHeight="1" x14ac:dyDescent="0.25">
      <c r="A135" s="69" t="s">
        <v>625</v>
      </c>
      <c r="B135" s="88" t="s">
        <v>236</v>
      </c>
      <c r="C135" s="91">
        <v>631</v>
      </c>
      <c r="D135" s="70">
        <f>9272-1478.292</f>
        <v>7793.7080000000005</v>
      </c>
      <c r="E135" s="70">
        <f>9272-1478.292</f>
        <v>7793.7080000000005</v>
      </c>
      <c r="F135" s="279">
        <f t="shared" si="20"/>
        <v>100</v>
      </c>
    </row>
    <row r="136" spans="1:6" s="39" customFormat="1" ht="47.25" customHeight="1" x14ac:dyDescent="0.25">
      <c r="A136" s="48" t="s">
        <v>882</v>
      </c>
      <c r="B136" s="65" t="s">
        <v>883</v>
      </c>
      <c r="C136" s="65"/>
      <c r="D136" s="51">
        <f>D137+D142+D145</f>
        <v>2204</v>
      </c>
      <c r="E136" s="51">
        <f t="shared" ref="E136" si="38">E137+E142+E145</f>
        <v>1360.6413500000001</v>
      </c>
      <c r="F136" s="279">
        <f t="shared" si="20"/>
        <v>61.735088475499097</v>
      </c>
    </row>
    <row r="137" spans="1:6" s="39" customFormat="1" ht="47.25" customHeight="1" x14ac:dyDescent="0.25">
      <c r="A137" s="57" t="s">
        <v>28</v>
      </c>
      <c r="B137" s="50" t="s">
        <v>883</v>
      </c>
      <c r="C137" s="50" t="s">
        <v>29</v>
      </c>
      <c r="D137" s="70">
        <f>D138</f>
        <v>1369</v>
      </c>
      <c r="E137" s="70">
        <f>E138</f>
        <v>1070.3522400000002</v>
      </c>
      <c r="F137" s="279">
        <f t="shared" si="20"/>
        <v>78.184970051132225</v>
      </c>
    </row>
    <row r="138" spans="1:6" s="39" customFormat="1" ht="15.75" customHeight="1" x14ac:dyDescent="0.25">
      <c r="A138" s="57" t="s">
        <v>31</v>
      </c>
      <c r="B138" s="50" t="s">
        <v>883</v>
      </c>
      <c r="C138" s="50" t="s">
        <v>30</v>
      </c>
      <c r="D138" s="70">
        <f>SUM(D139:D141)</f>
        <v>1369</v>
      </c>
      <c r="E138" s="70">
        <f>SUM(E139:E141)</f>
        <v>1070.3522400000002</v>
      </c>
      <c r="F138" s="279">
        <f t="shared" si="20"/>
        <v>78.184970051132225</v>
      </c>
    </row>
    <row r="139" spans="1:6" s="39" customFormat="1" ht="15.75" hidden="1" customHeight="1" x14ac:dyDescent="0.25">
      <c r="A139" s="57" t="s">
        <v>229</v>
      </c>
      <c r="B139" s="50" t="s">
        <v>883</v>
      </c>
      <c r="C139" s="50" t="s">
        <v>80</v>
      </c>
      <c r="D139" s="70">
        <f>1097+1005-565-641+29</f>
        <v>925</v>
      </c>
      <c r="E139" s="70">
        <v>714.62216000000001</v>
      </c>
      <c r="F139" s="279">
        <f t="shared" si="20"/>
        <v>77.256449729729724</v>
      </c>
    </row>
    <row r="140" spans="1:6" s="39" customFormat="1" ht="31.5" hidden="1" customHeight="1" x14ac:dyDescent="0.25">
      <c r="A140" s="57" t="s">
        <v>82</v>
      </c>
      <c r="B140" s="50" t="s">
        <v>883</v>
      </c>
      <c r="C140" s="50" t="s">
        <v>81</v>
      </c>
      <c r="D140" s="70">
        <f>360+360+36-294-329</f>
        <v>133</v>
      </c>
      <c r="E140" s="70">
        <v>132.03100000000001</v>
      </c>
      <c r="F140" s="279">
        <f t="shared" si="20"/>
        <v>99.271428571428572</v>
      </c>
    </row>
    <row r="141" spans="1:6" s="39" customFormat="1" ht="31.5" hidden="1" customHeight="1" x14ac:dyDescent="0.25">
      <c r="A141" s="57" t="s">
        <v>142</v>
      </c>
      <c r="B141" s="50" t="s">
        <v>883</v>
      </c>
      <c r="C141" s="50" t="s">
        <v>141</v>
      </c>
      <c r="D141" s="70">
        <f>412+440+11-259-299+6</f>
        <v>311</v>
      </c>
      <c r="E141" s="70">
        <v>223.69908000000001</v>
      </c>
      <c r="F141" s="279">
        <f t="shared" si="20"/>
        <v>71.928964630225082</v>
      </c>
    </row>
    <row r="142" spans="1:6" s="39" customFormat="1" ht="31.5" customHeight="1" x14ac:dyDescent="0.2">
      <c r="A142" s="52" t="s">
        <v>439</v>
      </c>
      <c r="B142" s="50" t="s">
        <v>883</v>
      </c>
      <c r="C142" s="50" t="s">
        <v>15</v>
      </c>
      <c r="D142" s="70">
        <f t="shared" ref="D142:E143" si="39">D143</f>
        <v>792</v>
      </c>
      <c r="E142" s="70">
        <f t="shared" si="39"/>
        <v>285.67410999999998</v>
      </c>
      <c r="F142" s="279">
        <f t="shared" si="20"/>
        <v>36.069963383838385</v>
      </c>
    </row>
    <row r="143" spans="1:6" s="39" customFormat="1" ht="31.5" customHeight="1" x14ac:dyDescent="0.25">
      <c r="A143" s="57" t="s">
        <v>17</v>
      </c>
      <c r="B143" s="50" t="s">
        <v>883</v>
      </c>
      <c r="C143" s="50" t="s">
        <v>16</v>
      </c>
      <c r="D143" s="70">
        <f t="shared" si="39"/>
        <v>792</v>
      </c>
      <c r="E143" s="70">
        <f t="shared" si="39"/>
        <v>285.67410999999998</v>
      </c>
      <c r="F143" s="279">
        <f t="shared" ref="F143:F206" si="40">E143/D143*100</f>
        <v>36.069963383838385</v>
      </c>
    </row>
    <row r="144" spans="1:6" s="39" customFormat="1" ht="15.75" hidden="1" customHeight="1" x14ac:dyDescent="0.25">
      <c r="A144" s="57" t="s">
        <v>558</v>
      </c>
      <c r="B144" s="50" t="s">
        <v>883</v>
      </c>
      <c r="C144" s="50" t="s">
        <v>70</v>
      </c>
      <c r="D144" s="70">
        <f>2895+280+45-1153-191-1000-84</f>
        <v>792</v>
      </c>
      <c r="E144" s="70">
        <v>285.67410999999998</v>
      </c>
      <c r="F144" s="279">
        <f t="shared" si="40"/>
        <v>36.069963383838385</v>
      </c>
    </row>
    <row r="145" spans="1:6" s="39" customFormat="1" ht="15.75" customHeight="1" x14ac:dyDescent="0.25">
      <c r="A145" s="69" t="s">
        <v>13</v>
      </c>
      <c r="B145" s="50" t="s">
        <v>883</v>
      </c>
      <c r="C145" s="50" t="s">
        <v>14</v>
      </c>
      <c r="D145" s="70">
        <f t="shared" ref="D145:E146" si="41">D146</f>
        <v>43</v>
      </c>
      <c r="E145" s="70">
        <f t="shared" si="41"/>
        <v>4.6150000000000002</v>
      </c>
      <c r="F145" s="279">
        <f t="shared" si="40"/>
        <v>10.732558139534884</v>
      </c>
    </row>
    <row r="146" spans="1:6" s="39" customFormat="1" ht="15.75" customHeight="1" x14ac:dyDescent="0.25">
      <c r="A146" s="57" t="s">
        <v>33</v>
      </c>
      <c r="B146" s="50" t="s">
        <v>883</v>
      </c>
      <c r="C146" s="50" t="s">
        <v>32</v>
      </c>
      <c r="D146" s="70">
        <f t="shared" si="41"/>
        <v>43</v>
      </c>
      <c r="E146" s="70">
        <f t="shared" si="41"/>
        <v>4.6150000000000002</v>
      </c>
      <c r="F146" s="279">
        <f t="shared" si="40"/>
        <v>10.732558139534884</v>
      </c>
    </row>
    <row r="147" spans="1:6" s="39" customFormat="1" ht="15.75" hidden="1" customHeight="1" x14ac:dyDescent="0.25">
      <c r="A147" s="57" t="s">
        <v>73</v>
      </c>
      <c r="B147" s="50" t="s">
        <v>883</v>
      </c>
      <c r="C147" s="50" t="s">
        <v>74</v>
      </c>
      <c r="D147" s="70">
        <f>43</f>
        <v>43</v>
      </c>
      <c r="E147" s="70">
        <v>4.6150000000000002</v>
      </c>
      <c r="F147" s="279">
        <f t="shared" si="40"/>
        <v>10.732558139534884</v>
      </c>
    </row>
    <row r="148" spans="1:6" s="39" customFormat="1" ht="31.5" customHeight="1" x14ac:dyDescent="0.25">
      <c r="A148" s="79" t="s">
        <v>692</v>
      </c>
      <c r="B148" s="41" t="s">
        <v>237</v>
      </c>
      <c r="C148" s="50"/>
      <c r="D148" s="67">
        <f>D149+D154+D158+D162+D166</f>
        <v>2627578</v>
      </c>
      <c r="E148" s="67">
        <f>E149+E154+E158+E162+E166</f>
        <v>2619210.6321300003</v>
      </c>
      <c r="F148" s="279">
        <f t="shared" si="40"/>
        <v>99.681555871224376</v>
      </c>
    </row>
    <row r="149" spans="1:6" s="39" customFormat="1" ht="15.75" customHeight="1" x14ac:dyDescent="0.25">
      <c r="A149" s="85" t="s">
        <v>99</v>
      </c>
      <c r="B149" s="45" t="s">
        <v>238</v>
      </c>
      <c r="C149" s="86"/>
      <c r="D149" s="67">
        <f>D150</f>
        <v>17237</v>
      </c>
      <c r="E149" s="67">
        <f>E150</f>
        <v>17236.927500000002</v>
      </c>
      <c r="F149" s="279">
        <f t="shared" si="40"/>
        <v>99.999579393165874</v>
      </c>
    </row>
    <row r="150" spans="1:6" s="39" customFormat="1" ht="31.5" customHeight="1" x14ac:dyDescent="0.25">
      <c r="A150" s="48" t="s">
        <v>893</v>
      </c>
      <c r="B150" s="49" t="s">
        <v>894</v>
      </c>
      <c r="C150" s="65"/>
      <c r="D150" s="93">
        <f t="shared" ref="D150:E152" si="42">D151</f>
        <v>17237</v>
      </c>
      <c r="E150" s="284">
        <f t="shared" si="42"/>
        <v>17236.927500000002</v>
      </c>
      <c r="F150" s="279">
        <f t="shared" si="40"/>
        <v>99.999579393165874</v>
      </c>
    </row>
    <row r="151" spans="1:6" s="39" customFormat="1" ht="31.5" customHeight="1" x14ac:dyDescent="0.25">
      <c r="A151" s="56" t="s">
        <v>18</v>
      </c>
      <c r="B151" s="88" t="s">
        <v>894</v>
      </c>
      <c r="C151" s="54" t="s">
        <v>20</v>
      </c>
      <c r="D151" s="94">
        <f t="shared" si="42"/>
        <v>17237</v>
      </c>
      <c r="E151" s="285">
        <f t="shared" si="42"/>
        <v>17236.927500000002</v>
      </c>
      <c r="F151" s="279">
        <f t="shared" si="40"/>
        <v>99.999579393165874</v>
      </c>
    </row>
    <row r="152" spans="1:6" s="39" customFormat="1" ht="15.75" customHeight="1" x14ac:dyDescent="0.25">
      <c r="A152" s="56" t="s">
        <v>24</v>
      </c>
      <c r="B152" s="88" t="s">
        <v>894</v>
      </c>
      <c r="C152" s="54" t="s">
        <v>25</v>
      </c>
      <c r="D152" s="95">
        <f t="shared" si="42"/>
        <v>17237</v>
      </c>
      <c r="E152" s="95">
        <f t="shared" si="42"/>
        <v>17236.927500000002</v>
      </c>
      <c r="F152" s="279">
        <f t="shared" si="40"/>
        <v>99.999579393165874</v>
      </c>
    </row>
    <row r="153" spans="1:6" s="39" customFormat="1" ht="15.75" hidden="1" customHeight="1" x14ac:dyDescent="0.25">
      <c r="A153" s="56" t="s">
        <v>75</v>
      </c>
      <c r="B153" s="88" t="s">
        <v>894</v>
      </c>
      <c r="C153" s="54" t="s">
        <v>76</v>
      </c>
      <c r="D153" s="95">
        <f>0+23215-5978</f>
        <v>17237</v>
      </c>
      <c r="E153" s="95">
        <v>17236.927500000002</v>
      </c>
      <c r="F153" s="279">
        <f t="shared" si="40"/>
        <v>99.999579393165874</v>
      </c>
    </row>
    <row r="154" spans="1:6" s="39" customFormat="1" ht="141.75" customHeight="1" x14ac:dyDescent="0.25">
      <c r="A154" s="85" t="s">
        <v>612</v>
      </c>
      <c r="B154" s="49" t="s">
        <v>693</v>
      </c>
      <c r="C154" s="65"/>
      <c r="D154" s="71">
        <f>D155</f>
        <v>2018158</v>
      </c>
      <c r="E154" s="71">
        <f>E155</f>
        <v>2011910.25612</v>
      </c>
      <c r="F154" s="279">
        <f t="shared" si="40"/>
        <v>99.69042345148398</v>
      </c>
    </row>
    <row r="155" spans="1:6" s="39" customFormat="1" ht="31.5" customHeight="1" x14ac:dyDescent="0.25">
      <c r="A155" s="60" t="s">
        <v>18</v>
      </c>
      <c r="B155" s="53" t="s">
        <v>693</v>
      </c>
      <c r="C155" s="54" t="s">
        <v>20</v>
      </c>
      <c r="D155" s="59">
        <f t="shared" ref="D155:E155" si="43">D157</f>
        <v>2018158</v>
      </c>
      <c r="E155" s="282">
        <f t="shared" si="43"/>
        <v>2011910.25612</v>
      </c>
      <c r="F155" s="279">
        <f t="shared" si="40"/>
        <v>99.69042345148398</v>
      </c>
    </row>
    <row r="156" spans="1:6" s="39" customFormat="1" ht="15.75" customHeight="1" x14ac:dyDescent="0.25">
      <c r="A156" s="60" t="s">
        <v>24</v>
      </c>
      <c r="B156" s="53" t="s">
        <v>693</v>
      </c>
      <c r="C156" s="54" t="s">
        <v>25</v>
      </c>
      <c r="D156" s="59">
        <f t="shared" ref="D156:E156" si="44">D157</f>
        <v>2018158</v>
      </c>
      <c r="E156" s="282">
        <f t="shared" si="44"/>
        <v>2011910.25612</v>
      </c>
      <c r="F156" s="279">
        <f t="shared" si="40"/>
        <v>99.69042345148398</v>
      </c>
    </row>
    <row r="157" spans="1:6" s="39" customFormat="1" ht="47.25" hidden="1" customHeight="1" x14ac:dyDescent="0.25">
      <c r="A157" s="69" t="s">
        <v>91</v>
      </c>
      <c r="B157" s="53" t="s">
        <v>693</v>
      </c>
      <c r="C157" s="50" t="s">
        <v>92</v>
      </c>
      <c r="D157" s="70">
        <f>1991413-15815+15815+386+5731+20628</f>
        <v>2018158</v>
      </c>
      <c r="E157" s="55">
        <v>2011910.25612</v>
      </c>
      <c r="F157" s="279">
        <f t="shared" si="40"/>
        <v>99.69042345148398</v>
      </c>
    </row>
    <row r="158" spans="1:6" s="39" customFormat="1" ht="141.75" customHeight="1" x14ac:dyDescent="0.25">
      <c r="A158" s="85" t="s">
        <v>613</v>
      </c>
      <c r="B158" s="49" t="s">
        <v>694</v>
      </c>
      <c r="C158" s="65"/>
      <c r="D158" s="71">
        <f t="shared" ref="D158:E160" si="45">D159</f>
        <v>196100</v>
      </c>
      <c r="E158" s="71">
        <f t="shared" si="45"/>
        <v>196100</v>
      </c>
      <c r="F158" s="279">
        <f t="shared" si="40"/>
        <v>100</v>
      </c>
    </row>
    <row r="159" spans="1:6" s="39" customFormat="1" ht="31.5" customHeight="1" x14ac:dyDescent="0.25">
      <c r="A159" s="60" t="s">
        <v>18</v>
      </c>
      <c r="B159" s="53" t="s">
        <v>694</v>
      </c>
      <c r="C159" s="91">
        <v>600</v>
      </c>
      <c r="D159" s="59">
        <f t="shared" si="45"/>
        <v>196100</v>
      </c>
      <c r="E159" s="282">
        <f t="shared" si="45"/>
        <v>196100</v>
      </c>
      <c r="F159" s="279">
        <f t="shared" si="40"/>
        <v>100</v>
      </c>
    </row>
    <row r="160" spans="1:6" s="39" customFormat="1" ht="31.5" customHeight="1" x14ac:dyDescent="0.25">
      <c r="A160" s="60" t="s">
        <v>27</v>
      </c>
      <c r="B160" s="53" t="s">
        <v>694</v>
      </c>
      <c r="C160" s="91">
        <v>630</v>
      </c>
      <c r="D160" s="59">
        <f t="shared" si="45"/>
        <v>196100</v>
      </c>
      <c r="E160" s="282">
        <f t="shared" si="45"/>
        <v>196100</v>
      </c>
      <c r="F160" s="279">
        <f t="shared" si="40"/>
        <v>100</v>
      </c>
    </row>
    <row r="161" spans="1:6" s="39" customFormat="1" ht="31.5" hidden="1" customHeight="1" x14ac:dyDescent="0.25">
      <c r="A161" s="69" t="s">
        <v>625</v>
      </c>
      <c r="B161" s="53" t="s">
        <v>694</v>
      </c>
      <c r="C161" s="91">
        <v>631</v>
      </c>
      <c r="D161" s="59">
        <f>209808-7993-5715</f>
        <v>196100</v>
      </c>
      <c r="E161" s="282">
        <v>196100</v>
      </c>
      <c r="F161" s="279">
        <f t="shared" si="40"/>
        <v>100</v>
      </c>
    </row>
    <row r="162" spans="1:6" s="39" customFormat="1" ht="31.5" customHeight="1" x14ac:dyDescent="0.25">
      <c r="A162" s="87" t="s">
        <v>103</v>
      </c>
      <c r="B162" s="49" t="s">
        <v>695</v>
      </c>
      <c r="C162" s="65"/>
      <c r="D162" s="71">
        <f t="shared" ref="D162:E164" si="46">D163</f>
        <v>393983</v>
      </c>
      <c r="E162" s="71">
        <f t="shared" si="46"/>
        <v>393963.44851000002</v>
      </c>
      <c r="F162" s="279">
        <f t="shared" si="40"/>
        <v>99.995037478774478</v>
      </c>
    </row>
    <row r="163" spans="1:6" s="39" customFormat="1" ht="31.5" customHeight="1" x14ac:dyDescent="0.25">
      <c r="A163" s="60" t="s">
        <v>18</v>
      </c>
      <c r="B163" s="50" t="s">
        <v>695</v>
      </c>
      <c r="C163" s="50" t="s">
        <v>20</v>
      </c>
      <c r="D163" s="70">
        <f t="shared" si="46"/>
        <v>393983</v>
      </c>
      <c r="E163" s="55">
        <f t="shared" si="46"/>
        <v>393963.44851000002</v>
      </c>
      <c r="F163" s="279">
        <f t="shared" si="40"/>
        <v>99.995037478774478</v>
      </c>
    </row>
    <row r="164" spans="1:6" s="39" customFormat="1" ht="15.75" customHeight="1" x14ac:dyDescent="0.25">
      <c r="A164" s="69" t="s">
        <v>24</v>
      </c>
      <c r="B164" s="50" t="s">
        <v>695</v>
      </c>
      <c r="C164" s="50" t="s">
        <v>25</v>
      </c>
      <c r="D164" s="70">
        <f>D165</f>
        <v>393983</v>
      </c>
      <c r="E164" s="55">
        <f t="shared" si="46"/>
        <v>393963.44851000002</v>
      </c>
      <c r="F164" s="279">
        <f t="shared" si="40"/>
        <v>99.995037478774478</v>
      </c>
    </row>
    <row r="165" spans="1:6" s="39" customFormat="1" ht="47.25" hidden="1" customHeight="1" x14ac:dyDescent="0.25">
      <c r="A165" s="69" t="s">
        <v>91</v>
      </c>
      <c r="B165" s="50" t="s">
        <v>695</v>
      </c>
      <c r="C165" s="50" t="s">
        <v>92</v>
      </c>
      <c r="D165" s="15">
        <f>418893-1700-23215-5376-5156+1906+5355+159-2200+5410-93</f>
        <v>393983</v>
      </c>
      <c r="E165" s="55">
        <v>393963.44851000002</v>
      </c>
      <c r="F165" s="279">
        <f t="shared" si="40"/>
        <v>99.995037478774478</v>
      </c>
    </row>
    <row r="166" spans="1:6" s="39" customFormat="1" ht="47.25" customHeight="1" x14ac:dyDescent="0.25">
      <c r="A166" s="85" t="s">
        <v>884</v>
      </c>
      <c r="B166" s="45" t="s">
        <v>885</v>
      </c>
      <c r="C166" s="86"/>
      <c r="D166" s="47">
        <f t="shared" ref="D166:E168" si="47">D167</f>
        <v>2100</v>
      </c>
      <c r="E166" s="102">
        <f t="shared" si="47"/>
        <v>0</v>
      </c>
      <c r="F166" s="279">
        <f t="shared" si="40"/>
        <v>0</v>
      </c>
    </row>
    <row r="167" spans="1:6" s="39" customFormat="1" ht="31.5" customHeight="1" x14ac:dyDescent="0.2">
      <c r="A167" s="52" t="s">
        <v>439</v>
      </c>
      <c r="B167" s="53" t="s">
        <v>885</v>
      </c>
      <c r="C167" s="50" t="s">
        <v>15</v>
      </c>
      <c r="D167" s="59">
        <f t="shared" si="47"/>
        <v>2100</v>
      </c>
      <c r="E167" s="282">
        <f t="shared" si="47"/>
        <v>0</v>
      </c>
      <c r="F167" s="279">
        <f t="shared" si="40"/>
        <v>0</v>
      </c>
    </row>
    <row r="168" spans="1:6" s="39" customFormat="1" ht="31.5" customHeight="1" x14ac:dyDescent="0.25">
      <c r="A168" s="57" t="s">
        <v>17</v>
      </c>
      <c r="B168" s="53" t="s">
        <v>885</v>
      </c>
      <c r="C168" s="50" t="s">
        <v>16</v>
      </c>
      <c r="D168" s="59">
        <f t="shared" si="47"/>
        <v>2100</v>
      </c>
      <c r="E168" s="282">
        <f t="shared" si="47"/>
        <v>0</v>
      </c>
      <c r="F168" s="279">
        <f t="shared" si="40"/>
        <v>0</v>
      </c>
    </row>
    <row r="169" spans="1:6" s="39" customFormat="1" ht="15.75" hidden="1" customHeight="1" x14ac:dyDescent="0.25">
      <c r="A169" s="57" t="s">
        <v>558</v>
      </c>
      <c r="B169" s="53" t="s">
        <v>885</v>
      </c>
      <c r="C169" s="50" t="s">
        <v>70</v>
      </c>
      <c r="D169" s="70">
        <f>1680+420</f>
        <v>2100</v>
      </c>
      <c r="E169" s="136">
        <v>0</v>
      </c>
      <c r="F169" s="279">
        <f t="shared" si="40"/>
        <v>0</v>
      </c>
    </row>
    <row r="170" spans="1:6" s="39" customFormat="1" ht="47.25" customHeight="1" x14ac:dyDescent="0.25">
      <c r="A170" s="79" t="s">
        <v>696</v>
      </c>
      <c r="B170" s="41" t="s">
        <v>697</v>
      </c>
      <c r="C170" s="50"/>
      <c r="D170" s="67">
        <f>D171</f>
        <v>16705</v>
      </c>
      <c r="E170" s="67">
        <f t="shared" ref="E170" si="48">E171</f>
        <v>16384.008900000001</v>
      </c>
      <c r="F170" s="279">
        <f t="shared" si="40"/>
        <v>98.078472912301706</v>
      </c>
    </row>
    <row r="171" spans="1:6" s="39" customFormat="1" ht="15.75" customHeight="1" x14ac:dyDescent="0.25">
      <c r="A171" s="85" t="s">
        <v>99</v>
      </c>
      <c r="B171" s="45" t="s">
        <v>698</v>
      </c>
      <c r="C171" s="50"/>
      <c r="D171" s="47">
        <f>D172</f>
        <v>16705</v>
      </c>
      <c r="E171" s="47">
        <f t="shared" ref="E171" si="49">E172</f>
        <v>16384.008900000001</v>
      </c>
      <c r="F171" s="279">
        <f t="shared" si="40"/>
        <v>98.078472912301706</v>
      </c>
    </row>
    <row r="172" spans="1:6" s="39" customFormat="1" ht="15.75" customHeight="1" x14ac:dyDescent="0.25">
      <c r="A172" s="87" t="s">
        <v>102</v>
      </c>
      <c r="B172" s="49" t="s">
        <v>699</v>
      </c>
      <c r="C172" s="65"/>
      <c r="D172" s="71">
        <f>D173+D177</f>
        <v>16705</v>
      </c>
      <c r="E172" s="51">
        <f t="shared" ref="E172" si="50">E173+E177</f>
        <v>16384.008900000001</v>
      </c>
      <c r="F172" s="279">
        <f t="shared" si="40"/>
        <v>98.078472912301706</v>
      </c>
    </row>
    <row r="173" spans="1:6" s="39" customFormat="1" ht="31.5" customHeight="1" x14ac:dyDescent="0.2">
      <c r="A173" s="52" t="s">
        <v>439</v>
      </c>
      <c r="B173" s="88" t="s">
        <v>699</v>
      </c>
      <c r="C173" s="54" t="s">
        <v>15</v>
      </c>
      <c r="D173" s="55">
        <f t="shared" ref="D173:E173" si="51">D174</f>
        <v>700</v>
      </c>
      <c r="E173" s="55">
        <f t="shared" si="51"/>
        <v>699.27499999999998</v>
      </c>
      <c r="F173" s="279">
        <f t="shared" si="40"/>
        <v>99.896428571428558</v>
      </c>
    </row>
    <row r="174" spans="1:6" s="39" customFormat="1" ht="31.5" customHeight="1" x14ac:dyDescent="0.25">
      <c r="A174" s="60" t="s">
        <v>17</v>
      </c>
      <c r="B174" s="88" t="s">
        <v>699</v>
      </c>
      <c r="C174" s="54" t="s">
        <v>16</v>
      </c>
      <c r="D174" s="55">
        <f>D175+D176</f>
        <v>700</v>
      </c>
      <c r="E174" s="55">
        <f>E175+E176</f>
        <v>699.27499999999998</v>
      </c>
      <c r="F174" s="279">
        <f t="shared" si="40"/>
        <v>99.896428571428558</v>
      </c>
    </row>
    <row r="175" spans="1:6" s="39" customFormat="1" ht="31.5" hidden="1" customHeight="1" x14ac:dyDescent="0.25">
      <c r="A175" s="69" t="s">
        <v>374</v>
      </c>
      <c r="B175" s="143" t="s">
        <v>699</v>
      </c>
      <c r="C175" s="50" t="s">
        <v>375</v>
      </c>
      <c r="D175" s="55">
        <f>0+221</f>
        <v>221</v>
      </c>
      <c r="E175" s="55">
        <v>220.27500000000001</v>
      </c>
      <c r="F175" s="279">
        <f t="shared" si="40"/>
        <v>99.671945701357473</v>
      </c>
    </row>
    <row r="176" spans="1:6" s="39" customFormat="1" ht="15.75" hidden="1" customHeight="1" x14ac:dyDescent="0.25">
      <c r="A176" s="69" t="s">
        <v>558</v>
      </c>
      <c r="B176" s="88" t="s">
        <v>699</v>
      </c>
      <c r="C176" s="50" t="s">
        <v>70</v>
      </c>
      <c r="D176" s="55">
        <f>700-221</f>
        <v>479</v>
      </c>
      <c r="E176" s="55">
        <v>479</v>
      </c>
      <c r="F176" s="279">
        <f t="shared" si="40"/>
        <v>100</v>
      </c>
    </row>
    <row r="177" spans="1:6" s="39" customFormat="1" ht="31.5" customHeight="1" x14ac:dyDescent="0.25">
      <c r="A177" s="60" t="s">
        <v>18</v>
      </c>
      <c r="B177" s="88" t="s">
        <v>699</v>
      </c>
      <c r="C177" s="54" t="s">
        <v>20</v>
      </c>
      <c r="D177" s="55">
        <f t="shared" ref="D177:E178" si="52">D178</f>
        <v>16005</v>
      </c>
      <c r="E177" s="55">
        <f t="shared" si="52"/>
        <v>15684.733899999999</v>
      </c>
      <c r="F177" s="279">
        <f t="shared" si="40"/>
        <v>97.998962199312714</v>
      </c>
    </row>
    <row r="178" spans="1:6" s="39" customFormat="1" ht="15.75" customHeight="1" x14ac:dyDescent="0.25">
      <c r="A178" s="60" t="s">
        <v>24</v>
      </c>
      <c r="B178" s="88" t="s">
        <v>699</v>
      </c>
      <c r="C178" s="54" t="s">
        <v>25</v>
      </c>
      <c r="D178" s="55">
        <f t="shared" si="52"/>
        <v>16005</v>
      </c>
      <c r="E178" s="55">
        <f t="shared" si="52"/>
        <v>15684.733899999999</v>
      </c>
      <c r="F178" s="279">
        <f t="shared" si="40"/>
        <v>97.998962199312714</v>
      </c>
    </row>
    <row r="179" spans="1:6" s="39" customFormat="1" ht="15.75" hidden="1" customHeight="1" x14ac:dyDescent="0.25">
      <c r="A179" s="60" t="s">
        <v>75</v>
      </c>
      <c r="B179" s="88" t="s">
        <v>699</v>
      </c>
      <c r="C179" s="54" t="s">
        <v>76</v>
      </c>
      <c r="D179" s="55">
        <v>16005</v>
      </c>
      <c r="E179" s="55">
        <v>15684.733899999999</v>
      </c>
      <c r="F179" s="279">
        <f t="shared" si="40"/>
        <v>97.998962199312714</v>
      </c>
    </row>
    <row r="180" spans="1:6" s="39" customFormat="1" ht="47.25" customHeight="1" x14ac:dyDescent="0.25">
      <c r="A180" s="79" t="s">
        <v>700</v>
      </c>
      <c r="B180" s="41" t="s">
        <v>701</v>
      </c>
      <c r="C180" s="50"/>
      <c r="D180" s="67">
        <f>D181+D185+D190</f>
        <v>205022</v>
      </c>
      <c r="E180" s="67">
        <f>E181+E185+E190</f>
        <v>203433.70627</v>
      </c>
      <c r="F180" s="279">
        <f t="shared" si="40"/>
        <v>99.225305708655654</v>
      </c>
    </row>
    <row r="181" spans="1:6" s="39" customFormat="1" ht="31.5" customHeight="1" x14ac:dyDescent="0.25">
      <c r="A181" s="96" t="s">
        <v>837</v>
      </c>
      <c r="B181" s="45" t="s">
        <v>836</v>
      </c>
      <c r="C181" s="65"/>
      <c r="D181" s="47">
        <f t="shared" ref="D181:E183" si="53">D182</f>
        <v>20000</v>
      </c>
      <c r="E181" s="47">
        <f t="shared" si="53"/>
        <v>20000</v>
      </c>
      <c r="F181" s="279">
        <f t="shared" si="40"/>
        <v>100</v>
      </c>
    </row>
    <row r="182" spans="1:6" s="39" customFormat="1" ht="31.5" customHeight="1" x14ac:dyDescent="0.25">
      <c r="A182" s="60" t="s">
        <v>18</v>
      </c>
      <c r="B182" s="53" t="s">
        <v>836</v>
      </c>
      <c r="C182" s="54" t="s">
        <v>20</v>
      </c>
      <c r="D182" s="59">
        <f t="shared" si="53"/>
        <v>20000</v>
      </c>
      <c r="E182" s="59">
        <f t="shared" si="53"/>
        <v>20000</v>
      </c>
      <c r="F182" s="279">
        <f t="shared" si="40"/>
        <v>100</v>
      </c>
    </row>
    <row r="183" spans="1:6" s="39" customFormat="1" ht="15.75" customHeight="1" x14ac:dyDescent="0.25">
      <c r="A183" s="60" t="s">
        <v>24</v>
      </c>
      <c r="B183" s="53" t="s">
        <v>836</v>
      </c>
      <c r="C183" s="54" t="s">
        <v>25</v>
      </c>
      <c r="D183" s="59">
        <f t="shared" si="53"/>
        <v>20000</v>
      </c>
      <c r="E183" s="59">
        <f t="shared" si="53"/>
        <v>20000</v>
      </c>
      <c r="F183" s="279">
        <f t="shared" si="40"/>
        <v>100</v>
      </c>
    </row>
    <row r="184" spans="1:6" s="39" customFormat="1" ht="15.75" hidden="1" customHeight="1" x14ac:dyDescent="0.25">
      <c r="A184" s="60" t="s">
        <v>75</v>
      </c>
      <c r="B184" s="53" t="s">
        <v>836</v>
      </c>
      <c r="C184" s="54" t="s">
        <v>76</v>
      </c>
      <c r="D184" s="70">
        <f>0+20000</f>
        <v>20000</v>
      </c>
      <c r="E184" s="70">
        <v>20000</v>
      </c>
      <c r="F184" s="279">
        <f t="shared" si="40"/>
        <v>100</v>
      </c>
    </row>
    <row r="185" spans="1:6" s="39" customFormat="1" ht="31.5" customHeight="1" x14ac:dyDescent="0.25">
      <c r="A185" s="87" t="s">
        <v>129</v>
      </c>
      <c r="B185" s="49" t="s">
        <v>702</v>
      </c>
      <c r="C185" s="65"/>
      <c r="D185" s="71">
        <f>D186</f>
        <v>92022</v>
      </c>
      <c r="E185" s="71">
        <f>E186</f>
        <v>90433.706269999995</v>
      </c>
      <c r="F185" s="279">
        <f t="shared" si="40"/>
        <v>98.274006509312983</v>
      </c>
    </row>
    <row r="186" spans="1:6" s="39" customFormat="1" ht="63" customHeight="1" x14ac:dyDescent="0.25">
      <c r="A186" s="97" t="s">
        <v>555</v>
      </c>
      <c r="B186" s="53" t="s">
        <v>703</v>
      </c>
      <c r="C186" s="65"/>
      <c r="D186" s="71">
        <f t="shared" ref="D186:E188" si="54">D187</f>
        <v>92022</v>
      </c>
      <c r="E186" s="71">
        <f t="shared" si="54"/>
        <v>90433.706269999995</v>
      </c>
      <c r="F186" s="279">
        <f t="shared" si="40"/>
        <v>98.274006509312983</v>
      </c>
    </row>
    <row r="187" spans="1:6" s="39" customFormat="1" ht="31.5" customHeight="1" x14ac:dyDescent="0.25">
      <c r="A187" s="60" t="s">
        <v>503</v>
      </c>
      <c r="B187" s="53" t="s">
        <v>703</v>
      </c>
      <c r="C187" s="54" t="s">
        <v>35</v>
      </c>
      <c r="D187" s="70">
        <f t="shared" si="54"/>
        <v>92022</v>
      </c>
      <c r="E187" s="55">
        <f t="shared" si="54"/>
        <v>90433.706269999995</v>
      </c>
      <c r="F187" s="279">
        <f t="shared" si="40"/>
        <v>98.274006509312983</v>
      </c>
    </row>
    <row r="188" spans="1:6" s="39" customFormat="1" ht="15.75" customHeight="1" x14ac:dyDescent="0.25">
      <c r="A188" s="60" t="s">
        <v>34</v>
      </c>
      <c r="B188" s="53" t="s">
        <v>703</v>
      </c>
      <c r="C188" s="54">
        <v>410</v>
      </c>
      <c r="D188" s="70">
        <f t="shared" si="54"/>
        <v>92022</v>
      </c>
      <c r="E188" s="55">
        <f t="shared" si="54"/>
        <v>90433.706269999995</v>
      </c>
      <c r="F188" s="279">
        <f t="shared" si="40"/>
        <v>98.274006509312983</v>
      </c>
    </row>
    <row r="189" spans="1:6" s="39" customFormat="1" ht="31.5" hidden="1" customHeight="1" x14ac:dyDescent="0.25">
      <c r="A189" s="60" t="s">
        <v>87</v>
      </c>
      <c r="B189" s="53" t="s">
        <v>703</v>
      </c>
      <c r="C189" s="54" t="s">
        <v>88</v>
      </c>
      <c r="D189" s="15">
        <f>15000+86422-53000+43000-43000+43600</f>
        <v>92022</v>
      </c>
      <c r="E189" s="55">
        <v>90433.706269999995</v>
      </c>
      <c r="F189" s="279">
        <f t="shared" si="40"/>
        <v>98.274006509312983</v>
      </c>
    </row>
    <row r="190" spans="1:6" s="39" customFormat="1" ht="31.5" customHeight="1" x14ac:dyDescent="0.25">
      <c r="A190" s="96" t="s">
        <v>839</v>
      </c>
      <c r="B190" s="45" t="s">
        <v>838</v>
      </c>
      <c r="C190" s="65"/>
      <c r="D190" s="47">
        <f>D191+D194</f>
        <v>93000</v>
      </c>
      <c r="E190" s="47">
        <f t="shared" ref="E190" si="55">E191+E194</f>
        <v>93000</v>
      </c>
      <c r="F190" s="279">
        <f t="shared" si="40"/>
        <v>100</v>
      </c>
    </row>
    <row r="191" spans="1:6" s="39" customFormat="1" ht="31.5" customHeight="1" x14ac:dyDescent="0.25">
      <c r="A191" s="60" t="s">
        <v>503</v>
      </c>
      <c r="B191" s="53" t="s">
        <v>838</v>
      </c>
      <c r="C191" s="54" t="s">
        <v>35</v>
      </c>
      <c r="D191" s="70">
        <f>D192</f>
        <v>47694.375769999999</v>
      </c>
      <c r="E191" s="70">
        <f t="shared" ref="E191:E192" si="56">E192</f>
        <v>47694.375769999999</v>
      </c>
      <c r="F191" s="279">
        <f t="shared" si="40"/>
        <v>100</v>
      </c>
    </row>
    <row r="192" spans="1:6" s="39" customFormat="1" ht="15.75" customHeight="1" x14ac:dyDescent="0.25">
      <c r="A192" s="60" t="s">
        <v>34</v>
      </c>
      <c r="B192" s="53" t="s">
        <v>838</v>
      </c>
      <c r="C192" s="54">
        <v>410</v>
      </c>
      <c r="D192" s="70">
        <f>D193</f>
        <v>47694.375769999999</v>
      </c>
      <c r="E192" s="70">
        <f t="shared" si="56"/>
        <v>47694.375769999999</v>
      </c>
      <c r="F192" s="279">
        <f t="shared" si="40"/>
        <v>100</v>
      </c>
    </row>
    <row r="193" spans="1:6" s="39" customFormat="1" ht="31.5" hidden="1" customHeight="1" x14ac:dyDescent="0.25">
      <c r="A193" s="60" t="s">
        <v>87</v>
      </c>
      <c r="B193" s="53" t="s">
        <v>838</v>
      </c>
      <c r="C193" s="54" t="s">
        <v>88</v>
      </c>
      <c r="D193" s="70">
        <f>0+53000-5305.62423</f>
        <v>47694.375769999999</v>
      </c>
      <c r="E193" s="70">
        <v>47694.375769999999</v>
      </c>
      <c r="F193" s="279">
        <f t="shared" si="40"/>
        <v>100</v>
      </c>
    </row>
    <row r="194" spans="1:6" s="39" customFormat="1" ht="31.5" customHeight="1" x14ac:dyDescent="0.25">
      <c r="A194" s="60" t="s">
        <v>18</v>
      </c>
      <c r="B194" s="53" t="s">
        <v>838</v>
      </c>
      <c r="C194" s="54" t="s">
        <v>20</v>
      </c>
      <c r="D194" s="59">
        <f t="shared" ref="D194:E195" si="57">D195</f>
        <v>45305.624230000001</v>
      </c>
      <c r="E194" s="282">
        <f t="shared" si="57"/>
        <v>45305.624230000001</v>
      </c>
      <c r="F194" s="279">
        <f t="shared" si="40"/>
        <v>100</v>
      </c>
    </row>
    <row r="195" spans="1:6" s="39" customFormat="1" ht="15.75" customHeight="1" x14ac:dyDescent="0.25">
      <c r="A195" s="60" t="s">
        <v>24</v>
      </c>
      <c r="B195" s="53" t="s">
        <v>838</v>
      </c>
      <c r="C195" s="54" t="s">
        <v>25</v>
      </c>
      <c r="D195" s="59">
        <f t="shared" si="57"/>
        <v>45305.624230000001</v>
      </c>
      <c r="E195" s="282">
        <f t="shared" si="57"/>
        <v>45305.624230000001</v>
      </c>
      <c r="F195" s="279">
        <f t="shared" si="40"/>
        <v>100</v>
      </c>
    </row>
    <row r="196" spans="1:6" s="39" customFormat="1" ht="15.75" hidden="1" customHeight="1" x14ac:dyDescent="0.25">
      <c r="A196" s="60" t="s">
        <v>75</v>
      </c>
      <c r="B196" s="53" t="s">
        <v>838</v>
      </c>
      <c r="C196" s="54" t="s">
        <v>76</v>
      </c>
      <c r="D196" s="70">
        <f>0+40000+5305.62423</f>
        <v>45305.624230000001</v>
      </c>
      <c r="E196" s="55">
        <v>45305.624230000001</v>
      </c>
      <c r="F196" s="279">
        <f t="shared" si="40"/>
        <v>100</v>
      </c>
    </row>
    <row r="197" spans="1:6" s="39" customFormat="1" ht="31.5" customHeight="1" x14ac:dyDescent="0.25">
      <c r="A197" s="79" t="s">
        <v>704</v>
      </c>
      <c r="B197" s="41" t="s">
        <v>705</v>
      </c>
      <c r="C197" s="42"/>
      <c r="D197" s="67">
        <f>D198</f>
        <v>22194</v>
      </c>
      <c r="E197" s="67">
        <f>E198</f>
        <v>22108.14387</v>
      </c>
      <c r="F197" s="279">
        <f t="shared" si="40"/>
        <v>99.613156123276553</v>
      </c>
    </row>
    <row r="198" spans="1:6" s="39" customFormat="1" ht="15.75" customHeight="1" x14ac:dyDescent="0.25">
      <c r="A198" s="87" t="s">
        <v>99</v>
      </c>
      <c r="B198" s="49" t="s">
        <v>706</v>
      </c>
      <c r="C198" s="65"/>
      <c r="D198" s="71">
        <f>D199+D206</f>
        <v>22194</v>
      </c>
      <c r="E198" s="51">
        <f>E199+E206</f>
        <v>22108.14387</v>
      </c>
      <c r="F198" s="279">
        <f t="shared" si="40"/>
        <v>99.613156123276553</v>
      </c>
    </row>
    <row r="199" spans="1:6" s="39" customFormat="1" ht="15.75" customHeight="1" x14ac:dyDescent="0.25">
      <c r="A199" s="87" t="s">
        <v>102</v>
      </c>
      <c r="B199" s="49" t="s">
        <v>707</v>
      </c>
      <c r="C199" s="65"/>
      <c r="D199" s="71">
        <f>D200+D203</f>
        <v>1594</v>
      </c>
      <c r="E199" s="51">
        <f>E200+E203</f>
        <v>1574.5928699999999</v>
      </c>
      <c r="F199" s="279">
        <f t="shared" si="40"/>
        <v>98.782488707653698</v>
      </c>
    </row>
    <row r="200" spans="1:6" s="39" customFormat="1" ht="31.5" customHeight="1" x14ac:dyDescent="0.2">
      <c r="A200" s="52" t="s">
        <v>439</v>
      </c>
      <c r="B200" s="88" t="s">
        <v>707</v>
      </c>
      <c r="C200" s="54" t="s">
        <v>15</v>
      </c>
      <c r="D200" s="55">
        <f t="shared" ref="D200:E201" si="58">D201</f>
        <v>700</v>
      </c>
      <c r="E200" s="70">
        <f t="shared" si="58"/>
        <v>691.39895999999999</v>
      </c>
      <c r="F200" s="279">
        <f t="shared" si="40"/>
        <v>98.77127999999999</v>
      </c>
    </row>
    <row r="201" spans="1:6" s="39" customFormat="1" ht="31.5" customHeight="1" x14ac:dyDescent="0.25">
      <c r="A201" s="60" t="s">
        <v>17</v>
      </c>
      <c r="B201" s="88" t="s">
        <v>707</v>
      </c>
      <c r="C201" s="54" t="s">
        <v>16</v>
      </c>
      <c r="D201" s="55">
        <f t="shared" si="58"/>
        <v>700</v>
      </c>
      <c r="E201" s="70">
        <f t="shared" si="58"/>
        <v>691.39895999999999</v>
      </c>
      <c r="F201" s="279">
        <f t="shared" si="40"/>
        <v>98.77127999999999</v>
      </c>
    </row>
    <row r="202" spans="1:6" s="39" customFormat="1" ht="15.75" hidden="1" customHeight="1" x14ac:dyDescent="0.25">
      <c r="A202" s="69" t="s">
        <v>558</v>
      </c>
      <c r="B202" s="88" t="s">
        <v>707</v>
      </c>
      <c r="C202" s="50" t="s">
        <v>70</v>
      </c>
      <c r="D202" s="55">
        <v>700</v>
      </c>
      <c r="E202" s="70">
        <v>691.39895999999999</v>
      </c>
      <c r="F202" s="279">
        <f t="shared" si="40"/>
        <v>98.77127999999999</v>
      </c>
    </row>
    <row r="203" spans="1:6" s="39" customFormat="1" ht="31.5" customHeight="1" x14ac:dyDescent="0.25">
      <c r="A203" s="60" t="s">
        <v>18</v>
      </c>
      <c r="B203" s="88" t="s">
        <v>707</v>
      </c>
      <c r="C203" s="54" t="s">
        <v>20</v>
      </c>
      <c r="D203" s="55">
        <f t="shared" ref="D203:E204" si="59">D204</f>
        <v>894</v>
      </c>
      <c r="E203" s="70">
        <f t="shared" si="59"/>
        <v>883.19390999999996</v>
      </c>
      <c r="F203" s="279">
        <f t="shared" si="40"/>
        <v>98.791265100671126</v>
      </c>
    </row>
    <row r="204" spans="1:6" s="39" customFormat="1" ht="15.75" customHeight="1" x14ac:dyDescent="0.25">
      <c r="A204" s="60" t="s">
        <v>24</v>
      </c>
      <c r="B204" s="88" t="s">
        <v>707</v>
      </c>
      <c r="C204" s="54" t="s">
        <v>25</v>
      </c>
      <c r="D204" s="55">
        <f t="shared" si="59"/>
        <v>894</v>
      </c>
      <c r="E204" s="70">
        <f t="shared" si="59"/>
        <v>883.19390999999996</v>
      </c>
      <c r="F204" s="279">
        <f t="shared" si="40"/>
        <v>98.791265100671126</v>
      </c>
    </row>
    <row r="205" spans="1:6" s="39" customFormat="1" ht="15.75" hidden="1" customHeight="1" x14ac:dyDescent="0.25">
      <c r="A205" s="60" t="s">
        <v>75</v>
      </c>
      <c r="B205" s="88" t="s">
        <v>707</v>
      </c>
      <c r="C205" s="54" t="s">
        <v>76</v>
      </c>
      <c r="D205" s="55">
        <f>862+25+7</f>
        <v>894</v>
      </c>
      <c r="E205" s="70">
        <v>883.19390999999996</v>
      </c>
      <c r="F205" s="279">
        <f t="shared" si="40"/>
        <v>98.791265100671126</v>
      </c>
    </row>
    <row r="206" spans="1:6" s="39" customFormat="1" ht="31.5" customHeight="1" x14ac:dyDescent="0.25">
      <c r="A206" s="69" t="s">
        <v>312</v>
      </c>
      <c r="B206" s="53" t="s">
        <v>708</v>
      </c>
      <c r="C206" s="50"/>
      <c r="D206" s="70">
        <f t="shared" ref="D206:E208" si="60">D207</f>
        <v>20600</v>
      </c>
      <c r="E206" s="70">
        <f t="shared" si="60"/>
        <v>20533.550999999999</v>
      </c>
      <c r="F206" s="279">
        <f t="shared" si="40"/>
        <v>99.677432038834951</v>
      </c>
    </row>
    <row r="207" spans="1:6" s="39" customFormat="1" ht="15.75" customHeight="1" x14ac:dyDescent="0.25">
      <c r="A207" s="60" t="s">
        <v>22</v>
      </c>
      <c r="B207" s="88" t="s">
        <v>708</v>
      </c>
      <c r="C207" s="50" t="s">
        <v>23</v>
      </c>
      <c r="D207" s="55">
        <f t="shared" si="60"/>
        <v>20600</v>
      </c>
      <c r="E207" s="70">
        <f t="shared" si="60"/>
        <v>20533.550999999999</v>
      </c>
      <c r="F207" s="279">
        <f t="shared" ref="F207:F270" si="61">E207/D207*100</f>
        <v>99.677432038834951</v>
      </c>
    </row>
    <row r="208" spans="1:6" s="39" customFormat="1" ht="31.5" customHeight="1" x14ac:dyDescent="0.25">
      <c r="A208" s="60" t="s">
        <v>112</v>
      </c>
      <c r="B208" s="88" t="s">
        <v>708</v>
      </c>
      <c r="C208" s="50" t="s">
        <v>131</v>
      </c>
      <c r="D208" s="55">
        <f t="shared" si="60"/>
        <v>20600</v>
      </c>
      <c r="E208" s="70">
        <f t="shared" si="60"/>
        <v>20533.550999999999</v>
      </c>
      <c r="F208" s="279">
        <f t="shared" si="61"/>
        <v>99.677432038834951</v>
      </c>
    </row>
    <row r="209" spans="1:6" s="39" customFormat="1" ht="31.5" hidden="1" customHeight="1" x14ac:dyDescent="0.25">
      <c r="A209" s="57" t="s">
        <v>311</v>
      </c>
      <c r="B209" s="88" t="s">
        <v>708</v>
      </c>
      <c r="C209" s="50" t="s">
        <v>132</v>
      </c>
      <c r="D209" s="55">
        <f>22464-1450-414</f>
        <v>20600</v>
      </c>
      <c r="E209" s="70">
        <v>20533.550999999999</v>
      </c>
      <c r="F209" s="279">
        <f t="shared" si="61"/>
        <v>99.677432038834951</v>
      </c>
    </row>
    <row r="210" spans="1:6" s="39" customFormat="1" ht="15.75" customHeight="1" x14ac:dyDescent="0.25">
      <c r="A210" s="79" t="s">
        <v>850</v>
      </c>
      <c r="B210" s="103" t="s">
        <v>851</v>
      </c>
      <c r="C210" s="104"/>
      <c r="D210" s="105">
        <f t="shared" ref="D210:E213" si="62">D211</f>
        <v>2133</v>
      </c>
      <c r="E210" s="105">
        <f t="shared" si="62"/>
        <v>2133</v>
      </c>
      <c r="F210" s="279">
        <f t="shared" si="61"/>
        <v>100</v>
      </c>
    </row>
    <row r="211" spans="1:6" s="39" customFormat="1" ht="63" customHeight="1" x14ac:dyDescent="0.25">
      <c r="A211" s="87" t="s">
        <v>852</v>
      </c>
      <c r="B211" s="106" t="s">
        <v>853</v>
      </c>
      <c r="C211" s="107"/>
      <c r="D211" s="108">
        <f t="shared" si="62"/>
        <v>2133</v>
      </c>
      <c r="E211" s="286">
        <f t="shared" si="62"/>
        <v>2133</v>
      </c>
      <c r="F211" s="279">
        <f t="shared" si="61"/>
        <v>100</v>
      </c>
    </row>
    <row r="212" spans="1:6" s="39" customFormat="1" ht="31.5" customHeight="1" x14ac:dyDescent="0.25">
      <c r="A212" s="60" t="s">
        <v>18</v>
      </c>
      <c r="B212" s="109" t="s">
        <v>853</v>
      </c>
      <c r="C212" s="110" t="s">
        <v>20</v>
      </c>
      <c r="D212" s="111">
        <f t="shared" si="62"/>
        <v>2133</v>
      </c>
      <c r="E212" s="216">
        <f t="shared" si="62"/>
        <v>2133</v>
      </c>
      <c r="F212" s="279">
        <f t="shared" si="61"/>
        <v>100</v>
      </c>
    </row>
    <row r="213" spans="1:6" s="39" customFormat="1" ht="15.75" customHeight="1" x14ac:dyDescent="0.25">
      <c r="A213" s="60" t="s">
        <v>24</v>
      </c>
      <c r="B213" s="109" t="s">
        <v>853</v>
      </c>
      <c r="C213" s="110" t="s">
        <v>25</v>
      </c>
      <c r="D213" s="111">
        <f t="shared" si="62"/>
        <v>2133</v>
      </c>
      <c r="E213" s="216">
        <f t="shared" si="62"/>
        <v>2133</v>
      </c>
      <c r="F213" s="279">
        <f t="shared" si="61"/>
        <v>100</v>
      </c>
    </row>
    <row r="214" spans="1:6" s="39" customFormat="1" ht="15.75" hidden="1" customHeight="1" x14ac:dyDescent="0.25">
      <c r="A214" s="60" t="s">
        <v>75</v>
      </c>
      <c r="B214" s="109" t="s">
        <v>853</v>
      </c>
      <c r="C214" s="110" t="s">
        <v>76</v>
      </c>
      <c r="D214" s="111">
        <f>433+1700</f>
        <v>2133</v>
      </c>
      <c r="E214" s="216">
        <v>2133</v>
      </c>
      <c r="F214" s="279">
        <f t="shared" si="61"/>
        <v>100</v>
      </c>
    </row>
    <row r="215" spans="1:6" s="39" customFormat="1" ht="15.75" customHeight="1" x14ac:dyDescent="0.25">
      <c r="A215" s="79" t="s">
        <v>854</v>
      </c>
      <c r="B215" s="103" t="s">
        <v>855</v>
      </c>
      <c r="C215" s="104"/>
      <c r="D215" s="105">
        <f>D216+D220+D224+D228+D232+D236+D240+D244</f>
        <v>52270.737160000004</v>
      </c>
      <c r="E215" s="105">
        <f>E216+E220+E224+E228+E232+E236+E240+E244</f>
        <v>41541.155250000003</v>
      </c>
      <c r="F215" s="279">
        <f t="shared" si="61"/>
        <v>79.473061806729646</v>
      </c>
    </row>
    <row r="216" spans="1:6" s="39" customFormat="1" ht="54" customHeight="1" x14ac:dyDescent="0.25">
      <c r="A216" s="99" t="s">
        <v>1022</v>
      </c>
      <c r="B216" s="49" t="s">
        <v>1024</v>
      </c>
      <c r="C216" s="65"/>
      <c r="D216" s="112">
        <f>D217</f>
        <v>6186</v>
      </c>
      <c r="E216" s="115">
        <f>E217</f>
        <v>6051.4566500000001</v>
      </c>
      <c r="F216" s="279">
        <f t="shared" si="61"/>
        <v>97.825034755900418</v>
      </c>
    </row>
    <row r="217" spans="1:6" s="39" customFormat="1" ht="31.5" customHeight="1" x14ac:dyDescent="0.25">
      <c r="A217" s="60" t="s">
        <v>305</v>
      </c>
      <c r="B217" s="88" t="s">
        <v>1024</v>
      </c>
      <c r="C217" s="54" t="s">
        <v>35</v>
      </c>
      <c r="D217" s="113">
        <f t="shared" ref="D217:E218" si="63">D218</f>
        <v>6186</v>
      </c>
      <c r="E217" s="141">
        <f t="shared" si="63"/>
        <v>6051.4566500000001</v>
      </c>
      <c r="F217" s="279">
        <f t="shared" si="61"/>
        <v>97.825034755900418</v>
      </c>
    </row>
    <row r="218" spans="1:6" s="39" customFormat="1" ht="15.75" customHeight="1" x14ac:dyDescent="0.25">
      <c r="A218" s="60" t="s">
        <v>34</v>
      </c>
      <c r="B218" s="88" t="s">
        <v>1024</v>
      </c>
      <c r="C218" s="54">
        <v>410</v>
      </c>
      <c r="D218" s="113">
        <f t="shared" si="63"/>
        <v>6186</v>
      </c>
      <c r="E218" s="141">
        <f t="shared" si="63"/>
        <v>6051.4566500000001</v>
      </c>
      <c r="F218" s="279">
        <f t="shared" si="61"/>
        <v>97.825034755900418</v>
      </c>
    </row>
    <row r="219" spans="1:6" s="39" customFormat="1" ht="31.5" hidden="1" customHeight="1" x14ac:dyDescent="0.25">
      <c r="A219" s="60" t="s">
        <v>87</v>
      </c>
      <c r="B219" s="88" t="s">
        <v>1024</v>
      </c>
      <c r="C219" s="54" t="s">
        <v>88</v>
      </c>
      <c r="D219" s="15">
        <f>130+2616+3440</f>
        <v>6186</v>
      </c>
      <c r="E219" s="141">
        <v>6051.4566500000001</v>
      </c>
      <c r="F219" s="279">
        <f t="shared" si="61"/>
        <v>97.825034755900418</v>
      </c>
    </row>
    <row r="220" spans="1:6" s="39" customFormat="1" ht="42" customHeight="1" x14ac:dyDescent="0.2">
      <c r="A220" s="114" t="s">
        <v>1023</v>
      </c>
      <c r="B220" s="88" t="s">
        <v>1025</v>
      </c>
      <c r="C220" s="65"/>
      <c r="D220" s="115">
        <f>D221</f>
        <v>6414</v>
      </c>
      <c r="E220" s="115">
        <f>E221</f>
        <v>6413.8280100000002</v>
      </c>
      <c r="F220" s="279">
        <f t="shared" si="61"/>
        <v>99.997318521983175</v>
      </c>
    </row>
    <row r="221" spans="1:6" s="39" customFormat="1" ht="31.5" customHeight="1" x14ac:dyDescent="0.25">
      <c r="A221" s="60" t="s">
        <v>305</v>
      </c>
      <c r="B221" s="88" t="s">
        <v>1025</v>
      </c>
      <c r="C221" s="54" t="s">
        <v>35</v>
      </c>
      <c r="D221" s="15">
        <f t="shared" ref="D221:E222" si="64">D222</f>
        <v>6414</v>
      </c>
      <c r="E221" s="141">
        <f t="shared" si="64"/>
        <v>6413.8280100000002</v>
      </c>
      <c r="F221" s="279">
        <f t="shared" si="61"/>
        <v>99.997318521983175</v>
      </c>
    </row>
    <row r="222" spans="1:6" s="39" customFormat="1" ht="15.75" customHeight="1" x14ac:dyDescent="0.25">
      <c r="A222" s="60" t="s">
        <v>34</v>
      </c>
      <c r="B222" s="88" t="s">
        <v>1025</v>
      </c>
      <c r="C222" s="54">
        <v>410</v>
      </c>
      <c r="D222" s="15">
        <f t="shared" si="64"/>
        <v>6414</v>
      </c>
      <c r="E222" s="141">
        <f t="shared" si="64"/>
        <v>6413.8280100000002</v>
      </c>
      <c r="F222" s="279">
        <f t="shared" si="61"/>
        <v>99.997318521983175</v>
      </c>
    </row>
    <row r="223" spans="1:6" s="39" customFormat="1" ht="31.5" hidden="1" customHeight="1" x14ac:dyDescent="0.25">
      <c r="A223" s="60" t="s">
        <v>87</v>
      </c>
      <c r="B223" s="88" t="s">
        <v>1025</v>
      </c>
      <c r="C223" s="54" t="s">
        <v>88</v>
      </c>
      <c r="D223" s="15">
        <f>0+24210-2711-5000-8615-1470</f>
        <v>6414</v>
      </c>
      <c r="E223" s="141">
        <v>6413.8280100000002</v>
      </c>
      <c r="F223" s="279">
        <f t="shared" si="61"/>
        <v>99.997318521983175</v>
      </c>
    </row>
    <row r="224" spans="1:6" s="39" customFormat="1" ht="55.5" customHeight="1" x14ac:dyDescent="0.2">
      <c r="A224" s="101" t="s">
        <v>540</v>
      </c>
      <c r="B224" s="49" t="s">
        <v>1026</v>
      </c>
      <c r="C224" s="65"/>
      <c r="D224" s="112">
        <f t="shared" ref="D224:E226" si="65">D225</f>
        <v>11419</v>
      </c>
      <c r="E224" s="115">
        <f t="shared" si="65"/>
        <v>11411.057419999999</v>
      </c>
      <c r="F224" s="279">
        <f t="shared" si="61"/>
        <v>99.93044417199404</v>
      </c>
    </row>
    <row r="225" spans="1:6" s="39" customFormat="1" ht="31.5" customHeight="1" x14ac:dyDescent="0.25">
      <c r="A225" s="60" t="s">
        <v>305</v>
      </c>
      <c r="B225" s="88" t="s">
        <v>1026</v>
      </c>
      <c r="C225" s="54" t="s">
        <v>35</v>
      </c>
      <c r="D225" s="113">
        <f t="shared" si="65"/>
        <v>11419</v>
      </c>
      <c r="E225" s="141">
        <f t="shared" si="65"/>
        <v>11411.057419999999</v>
      </c>
      <c r="F225" s="279">
        <f t="shared" si="61"/>
        <v>99.93044417199404</v>
      </c>
    </row>
    <row r="226" spans="1:6" s="39" customFormat="1" ht="15.75" customHeight="1" x14ac:dyDescent="0.25">
      <c r="A226" s="60" t="s">
        <v>34</v>
      </c>
      <c r="B226" s="88" t="s">
        <v>1026</v>
      </c>
      <c r="C226" s="54">
        <v>410</v>
      </c>
      <c r="D226" s="113">
        <f t="shared" si="65"/>
        <v>11419</v>
      </c>
      <c r="E226" s="141">
        <f t="shared" si="65"/>
        <v>11411.057419999999</v>
      </c>
      <c r="F226" s="279">
        <f t="shared" si="61"/>
        <v>99.93044417199404</v>
      </c>
    </row>
    <row r="227" spans="1:6" s="39" customFormat="1" ht="31.5" hidden="1" customHeight="1" x14ac:dyDescent="0.25">
      <c r="A227" s="60" t="s">
        <v>87</v>
      </c>
      <c r="B227" s="88" t="s">
        <v>1026</v>
      </c>
      <c r="C227" s="54" t="s">
        <v>88</v>
      </c>
      <c r="D227" s="15">
        <f>119+11300</f>
        <v>11419</v>
      </c>
      <c r="E227" s="141">
        <v>11411.057419999999</v>
      </c>
      <c r="F227" s="279">
        <f t="shared" si="61"/>
        <v>99.93044417199404</v>
      </c>
    </row>
    <row r="228" spans="1:6" s="39" customFormat="1" ht="31.5" customHeight="1" x14ac:dyDescent="0.25">
      <c r="A228" s="87" t="s">
        <v>857</v>
      </c>
      <c r="B228" s="106" t="s">
        <v>858</v>
      </c>
      <c r="C228" s="107"/>
      <c r="D228" s="108">
        <f t="shared" ref="D228:E230" si="66">D229</f>
        <v>6580.9579100000001</v>
      </c>
      <c r="E228" s="108">
        <f t="shared" si="66"/>
        <v>6580.9579100000001</v>
      </c>
      <c r="F228" s="279">
        <f t="shared" si="61"/>
        <v>100</v>
      </c>
    </row>
    <row r="229" spans="1:6" s="39" customFormat="1" ht="31.5" customHeight="1" x14ac:dyDescent="0.25">
      <c r="A229" s="60" t="s">
        <v>18</v>
      </c>
      <c r="B229" s="109" t="s">
        <v>858</v>
      </c>
      <c r="C229" s="110" t="s">
        <v>20</v>
      </c>
      <c r="D229" s="111">
        <f t="shared" si="66"/>
        <v>6580.9579100000001</v>
      </c>
      <c r="E229" s="111">
        <f t="shared" si="66"/>
        <v>6580.9579100000001</v>
      </c>
      <c r="F229" s="279">
        <f t="shared" si="61"/>
        <v>100</v>
      </c>
    </row>
    <row r="230" spans="1:6" s="39" customFormat="1" ht="15.75" customHeight="1" x14ac:dyDescent="0.25">
      <c r="A230" s="60" t="s">
        <v>24</v>
      </c>
      <c r="B230" s="109" t="s">
        <v>858</v>
      </c>
      <c r="C230" s="110" t="s">
        <v>25</v>
      </c>
      <c r="D230" s="111">
        <f t="shared" si="66"/>
        <v>6580.9579100000001</v>
      </c>
      <c r="E230" s="111">
        <f t="shared" si="66"/>
        <v>6580.9579100000001</v>
      </c>
      <c r="F230" s="279">
        <f t="shared" si="61"/>
        <v>100</v>
      </c>
    </row>
    <row r="231" spans="1:6" s="39" customFormat="1" ht="15.75" hidden="1" customHeight="1" x14ac:dyDescent="0.25">
      <c r="A231" s="60" t="s">
        <v>75</v>
      </c>
      <c r="B231" s="109" t="s">
        <v>858</v>
      </c>
      <c r="C231" s="110" t="s">
        <v>76</v>
      </c>
      <c r="D231" s="111">
        <f>0+6580.95791</f>
        <v>6580.9579100000001</v>
      </c>
      <c r="E231" s="111">
        <v>6580.9579100000001</v>
      </c>
      <c r="F231" s="279">
        <f t="shared" si="61"/>
        <v>100</v>
      </c>
    </row>
    <row r="232" spans="1:6" s="39" customFormat="1" ht="15.75" customHeight="1" x14ac:dyDescent="0.25">
      <c r="A232" s="87" t="s">
        <v>859</v>
      </c>
      <c r="B232" s="106" t="s">
        <v>860</v>
      </c>
      <c r="C232" s="107"/>
      <c r="D232" s="116">
        <f>D233</f>
        <v>993</v>
      </c>
      <c r="E232" s="108">
        <f t="shared" ref="E232:E238" si="67">E233</f>
        <v>992.17773</v>
      </c>
      <c r="F232" s="279">
        <f t="shared" si="61"/>
        <v>99.917193353474318</v>
      </c>
    </row>
    <row r="233" spans="1:6" s="39" customFormat="1" ht="31.5" customHeight="1" x14ac:dyDescent="0.25">
      <c r="A233" s="60" t="s">
        <v>18</v>
      </c>
      <c r="B233" s="109" t="s">
        <v>860</v>
      </c>
      <c r="C233" s="110" t="s">
        <v>20</v>
      </c>
      <c r="D233" s="117">
        <f t="shared" ref="D233" si="68">D234</f>
        <v>993</v>
      </c>
      <c r="E233" s="111">
        <f t="shared" si="67"/>
        <v>992.17773</v>
      </c>
      <c r="F233" s="279">
        <f t="shared" si="61"/>
        <v>99.917193353474318</v>
      </c>
    </row>
    <row r="234" spans="1:6" s="39" customFormat="1" ht="15.75" customHeight="1" x14ac:dyDescent="0.25">
      <c r="A234" s="60" t="s">
        <v>24</v>
      </c>
      <c r="B234" s="109" t="s">
        <v>860</v>
      </c>
      <c r="C234" s="110" t="s">
        <v>25</v>
      </c>
      <c r="D234" s="117">
        <f>D235</f>
        <v>993</v>
      </c>
      <c r="E234" s="111">
        <f t="shared" si="67"/>
        <v>992.17773</v>
      </c>
      <c r="F234" s="279">
        <f t="shared" si="61"/>
        <v>99.917193353474318</v>
      </c>
    </row>
    <row r="235" spans="1:6" s="39" customFormat="1" ht="15.75" hidden="1" customHeight="1" x14ac:dyDescent="0.25">
      <c r="A235" s="60" t="s">
        <v>75</v>
      </c>
      <c r="B235" s="109" t="s">
        <v>860</v>
      </c>
      <c r="C235" s="110" t="s">
        <v>76</v>
      </c>
      <c r="D235" s="118">
        <f>992.25973+0.74027</f>
        <v>993</v>
      </c>
      <c r="E235" s="111">
        <v>992.17773</v>
      </c>
      <c r="F235" s="279">
        <f t="shared" si="61"/>
        <v>99.917193353474318</v>
      </c>
    </row>
    <row r="236" spans="1:6" s="39" customFormat="1" ht="43.5" customHeight="1" x14ac:dyDescent="0.25">
      <c r="A236" s="87" t="s">
        <v>856</v>
      </c>
      <c r="B236" s="106" t="s">
        <v>974</v>
      </c>
      <c r="C236" s="107"/>
      <c r="D236" s="116">
        <f>D237</f>
        <v>2976.77925</v>
      </c>
      <c r="E236" s="108">
        <f>E237</f>
        <v>2976.77925</v>
      </c>
      <c r="F236" s="279">
        <f t="shared" si="61"/>
        <v>100</v>
      </c>
    </row>
    <row r="237" spans="1:6" s="39" customFormat="1" ht="31.5" customHeight="1" x14ac:dyDescent="0.25">
      <c r="A237" s="60" t="s">
        <v>18</v>
      </c>
      <c r="B237" s="109" t="s">
        <v>974</v>
      </c>
      <c r="C237" s="110" t="s">
        <v>20</v>
      </c>
      <c r="D237" s="117">
        <f t="shared" ref="D237" si="69">D238</f>
        <v>2976.77925</v>
      </c>
      <c r="E237" s="111">
        <f t="shared" si="67"/>
        <v>2976.77925</v>
      </c>
      <c r="F237" s="279">
        <f t="shared" si="61"/>
        <v>100</v>
      </c>
    </row>
    <row r="238" spans="1:6" s="39" customFormat="1" ht="15.75" customHeight="1" x14ac:dyDescent="0.25">
      <c r="A238" s="60" t="s">
        <v>24</v>
      </c>
      <c r="B238" s="109" t="s">
        <v>974</v>
      </c>
      <c r="C238" s="110" t="s">
        <v>25</v>
      </c>
      <c r="D238" s="117">
        <f>D239</f>
        <v>2976.77925</v>
      </c>
      <c r="E238" s="111">
        <f t="shared" si="67"/>
        <v>2976.77925</v>
      </c>
      <c r="F238" s="279">
        <f t="shared" si="61"/>
        <v>100</v>
      </c>
    </row>
    <row r="239" spans="1:6" s="39" customFormat="1" ht="15.75" hidden="1" customHeight="1" x14ac:dyDescent="0.25">
      <c r="A239" s="60" t="s">
        <v>75</v>
      </c>
      <c r="B239" s="109" t="s">
        <v>974</v>
      </c>
      <c r="C239" s="110" t="s">
        <v>76</v>
      </c>
      <c r="D239" s="118">
        <f>2976.77925</f>
        <v>2976.77925</v>
      </c>
      <c r="E239" s="111">
        <v>2976.77925</v>
      </c>
      <c r="F239" s="279">
        <f t="shared" si="61"/>
        <v>100</v>
      </c>
    </row>
    <row r="240" spans="1:6" s="39" customFormat="1" ht="64.5" customHeight="1" x14ac:dyDescent="0.25">
      <c r="A240" s="99" t="s">
        <v>1020</v>
      </c>
      <c r="B240" s="49" t="s">
        <v>972</v>
      </c>
      <c r="C240" s="86"/>
      <c r="D240" s="119">
        <f>D241</f>
        <v>10585</v>
      </c>
      <c r="E240" s="120">
        <f>E241</f>
        <v>0</v>
      </c>
      <c r="F240" s="279">
        <f t="shared" si="61"/>
        <v>0</v>
      </c>
    </row>
    <row r="241" spans="1:6" s="39" customFormat="1" ht="31.5" customHeight="1" x14ac:dyDescent="0.25">
      <c r="A241" s="60" t="s">
        <v>305</v>
      </c>
      <c r="B241" s="88" t="s">
        <v>972</v>
      </c>
      <c r="C241" s="54" t="s">
        <v>35</v>
      </c>
      <c r="D241" s="113">
        <f t="shared" ref="D241:E242" si="70">D242</f>
        <v>10585</v>
      </c>
      <c r="E241" s="141">
        <f t="shared" si="70"/>
        <v>0</v>
      </c>
      <c r="F241" s="279">
        <f t="shared" si="61"/>
        <v>0</v>
      </c>
    </row>
    <row r="242" spans="1:6" s="39" customFormat="1" ht="15.75" customHeight="1" x14ac:dyDescent="0.25">
      <c r="A242" s="60" t="s">
        <v>34</v>
      </c>
      <c r="B242" s="88" t="s">
        <v>972</v>
      </c>
      <c r="C242" s="54">
        <v>410</v>
      </c>
      <c r="D242" s="113">
        <f t="shared" si="70"/>
        <v>10585</v>
      </c>
      <c r="E242" s="141">
        <f t="shared" si="70"/>
        <v>0</v>
      </c>
      <c r="F242" s="279">
        <f t="shared" si="61"/>
        <v>0</v>
      </c>
    </row>
    <row r="243" spans="1:6" s="39" customFormat="1" ht="31.5" hidden="1" customHeight="1" x14ac:dyDescent="0.25">
      <c r="A243" s="60" t="s">
        <v>87</v>
      </c>
      <c r="B243" s="88" t="s">
        <v>972</v>
      </c>
      <c r="C243" s="54" t="s">
        <v>88</v>
      </c>
      <c r="D243" s="15">
        <f>8468+2117</f>
        <v>10585</v>
      </c>
      <c r="E243" s="141">
        <v>0</v>
      </c>
      <c r="F243" s="279">
        <f t="shared" si="61"/>
        <v>0</v>
      </c>
    </row>
    <row r="244" spans="1:6" s="39" customFormat="1" ht="31.5" customHeight="1" x14ac:dyDescent="0.2">
      <c r="A244" s="101" t="s">
        <v>886</v>
      </c>
      <c r="B244" s="49" t="s">
        <v>973</v>
      </c>
      <c r="C244" s="65"/>
      <c r="D244" s="112">
        <f t="shared" ref="D244:E246" si="71">D245</f>
        <v>7116</v>
      </c>
      <c r="E244" s="115">
        <f t="shared" si="71"/>
        <v>7114.8982800000003</v>
      </c>
      <c r="F244" s="279">
        <f t="shared" si="61"/>
        <v>99.984517706576739</v>
      </c>
    </row>
    <row r="245" spans="1:6" s="39" customFormat="1" ht="31.5" customHeight="1" x14ac:dyDescent="0.25">
      <c r="A245" s="60" t="s">
        <v>305</v>
      </c>
      <c r="B245" s="88" t="s">
        <v>973</v>
      </c>
      <c r="C245" s="54" t="s">
        <v>35</v>
      </c>
      <c r="D245" s="113">
        <f t="shared" si="71"/>
        <v>7116</v>
      </c>
      <c r="E245" s="141">
        <f t="shared" si="71"/>
        <v>7114.8982800000003</v>
      </c>
      <c r="F245" s="279">
        <f t="shared" si="61"/>
        <v>99.984517706576739</v>
      </c>
    </row>
    <row r="246" spans="1:6" s="39" customFormat="1" ht="15.75" customHeight="1" x14ac:dyDescent="0.25">
      <c r="A246" s="60" t="s">
        <v>34</v>
      </c>
      <c r="B246" s="88" t="s">
        <v>973</v>
      </c>
      <c r="C246" s="54">
        <v>410</v>
      </c>
      <c r="D246" s="113">
        <f t="shared" si="71"/>
        <v>7116</v>
      </c>
      <c r="E246" s="141">
        <f t="shared" si="71"/>
        <v>7114.8982800000003</v>
      </c>
      <c r="F246" s="279">
        <f t="shared" si="61"/>
        <v>99.984517706576739</v>
      </c>
    </row>
    <row r="247" spans="1:6" s="39" customFormat="1" ht="31.5" hidden="1" customHeight="1" x14ac:dyDescent="0.25">
      <c r="A247" s="60" t="s">
        <v>87</v>
      </c>
      <c r="B247" s="88" t="s">
        <v>973</v>
      </c>
      <c r="C247" s="54" t="s">
        <v>88</v>
      </c>
      <c r="D247" s="15">
        <f>5692.8+1423.2</f>
        <v>7116</v>
      </c>
      <c r="E247" s="141">
        <v>7114.8982800000003</v>
      </c>
      <c r="F247" s="279">
        <f t="shared" si="61"/>
        <v>99.984517706576739</v>
      </c>
    </row>
    <row r="248" spans="1:6" s="39" customFormat="1" ht="15.75" customHeight="1" x14ac:dyDescent="0.25">
      <c r="A248" s="79" t="s">
        <v>915</v>
      </c>
      <c r="B248" s="103" t="s">
        <v>916</v>
      </c>
      <c r="C248" s="122"/>
      <c r="D248" s="105">
        <f>D249+D253+D257</f>
        <v>33632</v>
      </c>
      <c r="E248" s="105">
        <f>E249+E253+E257</f>
        <v>30533.445510000001</v>
      </c>
      <c r="F248" s="279">
        <f t="shared" si="61"/>
        <v>90.786886031160805</v>
      </c>
    </row>
    <row r="249" spans="1:6" s="39" customFormat="1" ht="47.25" customHeight="1" x14ac:dyDescent="0.25">
      <c r="A249" s="87" t="s">
        <v>909</v>
      </c>
      <c r="B249" s="106" t="s">
        <v>910</v>
      </c>
      <c r="C249" s="107"/>
      <c r="D249" s="108">
        <f>D250</f>
        <v>7468</v>
      </c>
      <c r="E249" s="286">
        <f>E250</f>
        <v>7468</v>
      </c>
      <c r="F249" s="279">
        <f t="shared" si="61"/>
        <v>100</v>
      </c>
    </row>
    <row r="250" spans="1:6" s="39" customFormat="1" ht="31.5" customHeight="1" x14ac:dyDescent="0.25">
      <c r="A250" s="60" t="s">
        <v>18</v>
      </c>
      <c r="B250" s="109" t="s">
        <v>910</v>
      </c>
      <c r="C250" s="110" t="s">
        <v>20</v>
      </c>
      <c r="D250" s="111">
        <f t="shared" ref="D250:E251" si="72">D251</f>
        <v>7468</v>
      </c>
      <c r="E250" s="111">
        <f t="shared" si="72"/>
        <v>7468</v>
      </c>
      <c r="F250" s="279">
        <f t="shared" si="61"/>
        <v>100</v>
      </c>
    </row>
    <row r="251" spans="1:6" s="39" customFormat="1" ht="15.75" customHeight="1" x14ac:dyDescent="0.25">
      <c r="A251" s="60" t="s">
        <v>24</v>
      </c>
      <c r="B251" s="109" t="s">
        <v>910</v>
      </c>
      <c r="C251" s="110" t="s">
        <v>25</v>
      </c>
      <c r="D251" s="111">
        <f t="shared" si="72"/>
        <v>7468</v>
      </c>
      <c r="E251" s="111">
        <f t="shared" si="72"/>
        <v>7468</v>
      </c>
      <c r="F251" s="279">
        <f t="shared" si="61"/>
        <v>100</v>
      </c>
    </row>
    <row r="252" spans="1:6" s="39" customFormat="1" ht="15.75" hidden="1" customHeight="1" x14ac:dyDescent="0.25">
      <c r="A252" s="60" t="s">
        <v>75</v>
      </c>
      <c r="B252" s="109" t="s">
        <v>910</v>
      </c>
      <c r="C252" s="110" t="s">
        <v>76</v>
      </c>
      <c r="D252" s="111">
        <f>4851+1617+1000</f>
        <v>7468</v>
      </c>
      <c r="E252" s="111">
        <v>7468</v>
      </c>
      <c r="F252" s="279">
        <f t="shared" si="61"/>
        <v>100</v>
      </c>
    </row>
    <row r="253" spans="1:6" s="39" customFormat="1" ht="31.5" customHeight="1" x14ac:dyDescent="0.25">
      <c r="A253" s="87" t="s">
        <v>911</v>
      </c>
      <c r="B253" s="106" t="s">
        <v>912</v>
      </c>
      <c r="C253" s="107"/>
      <c r="D253" s="125">
        <f>D254</f>
        <v>3825</v>
      </c>
      <c r="E253" s="125">
        <f>E254</f>
        <v>3371.75</v>
      </c>
      <c r="F253" s="279">
        <f t="shared" si="61"/>
        <v>88.150326797385631</v>
      </c>
    </row>
    <row r="254" spans="1:6" s="39" customFormat="1" ht="31.5" customHeight="1" x14ac:dyDescent="0.25">
      <c r="A254" s="60" t="s">
        <v>18</v>
      </c>
      <c r="B254" s="109" t="s">
        <v>912</v>
      </c>
      <c r="C254" s="110" t="s">
        <v>20</v>
      </c>
      <c r="D254" s="126">
        <f t="shared" ref="D254:E255" si="73">D255</f>
        <v>3825</v>
      </c>
      <c r="E254" s="59">
        <f t="shared" si="73"/>
        <v>3371.75</v>
      </c>
      <c r="F254" s="279">
        <f t="shared" si="61"/>
        <v>88.150326797385631</v>
      </c>
    </row>
    <row r="255" spans="1:6" s="39" customFormat="1" ht="15.75" customHeight="1" x14ac:dyDescent="0.25">
      <c r="A255" s="60" t="s">
        <v>24</v>
      </c>
      <c r="B255" s="109" t="s">
        <v>912</v>
      </c>
      <c r="C255" s="110" t="s">
        <v>25</v>
      </c>
      <c r="D255" s="126">
        <f t="shared" si="73"/>
        <v>3825</v>
      </c>
      <c r="E255" s="216">
        <f t="shared" si="73"/>
        <v>3371.75</v>
      </c>
      <c r="F255" s="279">
        <f t="shared" si="61"/>
        <v>88.150326797385631</v>
      </c>
    </row>
    <row r="256" spans="1:6" s="39" customFormat="1" ht="15.75" hidden="1" customHeight="1" x14ac:dyDescent="0.25">
      <c r="A256" s="60" t="s">
        <v>75</v>
      </c>
      <c r="B256" s="109" t="s">
        <v>912</v>
      </c>
      <c r="C256" s="110" t="s">
        <v>76</v>
      </c>
      <c r="D256" s="126">
        <f>2363+1462</f>
        <v>3825</v>
      </c>
      <c r="E256" s="216">
        <v>3371.75</v>
      </c>
      <c r="F256" s="279">
        <f t="shared" si="61"/>
        <v>88.150326797385631</v>
      </c>
    </row>
    <row r="257" spans="1:6" s="39" customFormat="1" ht="47.25" customHeight="1" x14ac:dyDescent="0.25">
      <c r="A257" s="87" t="s">
        <v>913</v>
      </c>
      <c r="B257" s="106" t="s">
        <v>914</v>
      </c>
      <c r="C257" s="107"/>
      <c r="D257" s="125">
        <f>D258</f>
        <v>22339</v>
      </c>
      <c r="E257" s="125">
        <f>E258</f>
        <v>19693.695510000001</v>
      </c>
      <c r="F257" s="279">
        <f t="shared" si="61"/>
        <v>88.15835762567707</v>
      </c>
    </row>
    <row r="258" spans="1:6" s="39" customFormat="1" ht="31.5" customHeight="1" x14ac:dyDescent="0.25">
      <c r="A258" s="60" t="s">
        <v>18</v>
      </c>
      <c r="B258" s="109" t="s">
        <v>914</v>
      </c>
      <c r="C258" s="110" t="s">
        <v>20</v>
      </c>
      <c r="D258" s="126">
        <f t="shared" ref="D258:E259" si="74">D259</f>
        <v>22339</v>
      </c>
      <c r="E258" s="59">
        <f t="shared" si="74"/>
        <v>19693.695510000001</v>
      </c>
      <c r="F258" s="279">
        <f t="shared" si="61"/>
        <v>88.15835762567707</v>
      </c>
    </row>
    <row r="259" spans="1:6" s="39" customFormat="1" ht="15.75" customHeight="1" x14ac:dyDescent="0.25">
      <c r="A259" s="60" t="s">
        <v>24</v>
      </c>
      <c r="B259" s="109" t="s">
        <v>914</v>
      </c>
      <c r="C259" s="110" t="s">
        <v>25</v>
      </c>
      <c r="D259" s="126">
        <f t="shared" si="74"/>
        <v>22339</v>
      </c>
      <c r="E259" s="282">
        <f t="shared" si="74"/>
        <v>19693.695510000001</v>
      </c>
      <c r="F259" s="279">
        <f t="shared" si="61"/>
        <v>88.15835762567707</v>
      </c>
    </row>
    <row r="260" spans="1:6" s="39" customFormat="1" ht="15.75" hidden="1" customHeight="1" x14ac:dyDescent="0.25">
      <c r="A260" s="60" t="s">
        <v>75</v>
      </c>
      <c r="B260" s="109" t="s">
        <v>914</v>
      </c>
      <c r="C260" s="110" t="s">
        <v>76</v>
      </c>
      <c r="D260" s="126">
        <f>13805+8534</f>
        <v>22339</v>
      </c>
      <c r="E260" s="111">
        <v>19693.695510000001</v>
      </c>
      <c r="F260" s="279">
        <f t="shared" si="61"/>
        <v>88.15835762567707</v>
      </c>
    </row>
    <row r="261" spans="1:6" s="39" customFormat="1" ht="31.5" customHeight="1" x14ac:dyDescent="0.25">
      <c r="A261" s="79" t="s">
        <v>104</v>
      </c>
      <c r="B261" s="41" t="s">
        <v>239</v>
      </c>
      <c r="C261" s="50"/>
      <c r="D261" s="127">
        <f>D262+D280+D319+D332+D337</f>
        <v>411703</v>
      </c>
      <c r="E261" s="127">
        <f>E262+E280+E319+E332+E337</f>
        <v>410973.96786999999</v>
      </c>
      <c r="F261" s="279">
        <f t="shared" si="61"/>
        <v>99.822922803574414</v>
      </c>
    </row>
    <row r="262" spans="1:6" s="39" customFormat="1" ht="47.25" customHeight="1" x14ac:dyDescent="0.25">
      <c r="A262" s="79" t="s">
        <v>709</v>
      </c>
      <c r="B262" s="41" t="s">
        <v>240</v>
      </c>
      <c r="C262" s="42"/>
      <c r="D262" s="127">
        <f>D263+D271</f>
        <v>2168</v>
      </c>
      <c r="E262" s="127">
        <f t="shared" ref="E262" si="75">E263+E271</f>
        <v>2116.1014999999998</v>
      </c>
      <c r="F262" s="279">
        <f t="shared" si="61"/>
        <v>97.606157749077482</v>
      </c>
    </row>
    <row r="263" spans="1:6" s="39" customFormat="1" ht="15.75" customHeight="1" x14ac:dyDescent="0.25">
      <c r="A263" s="85" t="s">
        <v>105</v>
      </c>
      <c r="B263" s="45" t="s">
        <v>241</v>
      </c>
      <c r="C263" s="86"/>
      <c r="D263" s="128">
        <f>D264</f>
        <v>795</v>
      </c>
      <c r="E263" s="128">
        <f t="shared" ref="E263" si="76">E264</f>
        <v>787.47649999999999</v>
      </c>
      <c r="F263" s="279">
        <f t="shared" si="61"/>
        <v>99.053647798742134</v>
      </c>
    </row>
    <row r="264" spans="1:6" s="39" customFormat="1" ht="15.75" customHeight="1" x14ac:dyDescent="0.25">
      <c r="A264" s="87" t="s">
        <v>106</v>
      </c>
      <c r="B264" s="49" t="s">
        <v>242</v>
      </c>
      <c r="C264" s="65"/>
      <c r="D264" s="129">
        <f>D265+D268</f>
        <v>795</v>
      </c>
      <c r="E264" s="130">
        <f t="shared" ref="E264" si="77">E265+E268</f>
        <v>787.47649999999999</v>
      </c>
      <c r="F264" s="279">
        <f t="shared" si="61"/>
        <v>99.053647798742134</v>
      </c>
    </row>
    <row r="265" spans="1:6" s="39" customFormat="1" ht="31.5" customHeight="1" x14ac:dyDescent="0.2">
      <c r="A265" s="52" t="s">
        <v>439</v>
      </c>
      <c r="B265" s="88" t="s">
        <v>242</v>
      </c>
      <c r="C265" s="54" t="s">
        <v>15</v>
      </c>
      <c r="D265" s="98">
        <f t="shared" ref="D265:E266" si="78">D266</f>
        <v>200</v>
      </c>
      <c r="E265" s="100">
        <f t="shared" si="78"/>
        <v>193.23750000000001</v>
      </c>
      <c r="F265" s="279">
        <f t="shared" si="61"/>
        <v>96.618750000000006</v>
      </c>
    </row>
    <row r="266" spans="1:6" s="39" customFormat="1" ht="31.5" customHeight="1" x14ac:dyDescent="0.25">
      <c r="A266" s="60" t="s">
        <v>17</v>
      </c>
      <c r="B266" s="88" t="s">
        <v>242</v>
      </c>
      <c r="C266" s="54" t="s">
        <v>16</v>
      </c>
      <c r="D266" s="98">
        <f t="shared" si="78"/>
        <v>200</v>
      </c>
      <c r="E266" s="100">
        <f t="shared" si="78"/>
        <v>193.23750000000001</v>
      </c>
      <c r="F266" s="279">
        <f t="shared" si="61"/>
        <v>96.618750000000006</v>
      </c>
    </row>
    <row r="267" spans="1:6" s="39" customFormat="1" ht="15.75" hidden="1" customHeight="1" x14ac:dyDescent="0.25">
      <c r="A267" s="69" t="s">
        <v>558</v>
      </c>
      <c r="B267" s="88" t="s">
        <v>242</v>
      </c>
      <c r="C267" s="50" t="s">
        <v>70</v>
      </c>
      <c r="D267" s="98">
        <v>200</v>
      </c>
      <c r="E267" s="100">
        <v>193.23750000000001</v>
      </c>
      <c r="F267" s="279">
        <f t="shared" si="61"/>
        <v>96.618750000000006</v>
      </c>
    </row>
    <row r="268" spans="1:6" s="39" customFormat="1" ht="31.5" customHeight="1" x14ac:dyDescent="0.25">
      <c r="A268" s="60" t="s">
        <v>18</v>
      </c>
      <c r="B268" s="88" t="s">
        <v>242</v>
      </c>
      <c r="C268" s="54" t="s">
        <v>20</v>
      </c>
      <c r="D268" s="98">
        <f t="shared" ref="D268:E269" si="79">D269</f>
        <v>595</v>
      </c>
      <c r="E268" s="100">
        <f t="shared" si="79"/>
        <v>594.23900000000003</v>
      </c>
      <c r="F268" s="279">
        <f t="shared" si="61"/>
        <v>99.872100840336145</v>
      </c>
    </row>
    <row r="269" spans="1:6" s="39" customFormat="1" ht="15.75" customHeight="1" x14ac:dyDescent="0.25">
      <c r="A269" s="60" t="s">
        <v>24</v>
      </c>
      <c r="B269" s="88" t="s">
        <v>242</v>
      </c>
      <c r="C269" s="54" t="s">
        <v>25</v>
      </c>
      <c r="D269" s="98">
        <f t="shared" si="79"/>
        <v>595</v>
      </c>
      <c r="E269" s="100">
        <f t="shared" si="79"/>
        <v>594.23900000000003</v>
      </c>
      <c r="F269" s="279">
        <f t="shared" si="61"/>
        <v>99.872100840336145</v>
      </c>
    </row>
    <row r="270" spans="1:6" s="39" customFormat="1" ht="15.75" hidden="1" customHeight="1" x14ac:dyDescent="0.25">
      <c r="A270" s="60" t="s">
        <v>75</v>
      </c>
      <c r="B270" s="88" t="s">
        <v>242</v>
      </c>
      <c r="C270" s="54" t="s">
        <v>76</v>
      </c>
      <c r="D270" s="98">
        <f>700-28-77</f>
        <v>595</v>
      </c>
      <c r="E270" s="100">
        <v>594.23900000000003</v>
      </c>
      <c r="F270" s="279">
        <f t="shared" si="61"/>
        <v>99.872100840336145</v>
      </c>
    </row>
    <row r="271" spans="1:6" s="39" customFormat="1" ht="31.5" customHeight="1" x14ac:dyDescent="0.25">
      <c r="A271" s="87" t="s">
        <v>244</v>
      </c>
      <c r="B271" s="49" t="s">
        <v>245</v>
      </c>
      <c r="C271" s="54"/>
      <c r="D271" s="98">
        <f>D272+D276</f>
        <v>1373</v>
      </c>
      <c r="E271" s="98">
        <f t="shared" ref="E271" si="80">E272+E276</f>
        <v>1328.625</v>
      </c>
      <c r="F271" s="279">
        <f t="shared" ref="F271:F334" si="81">E271/D271*100</f>
        <v>96.768026219956312</v>
      </c>
    </row>
    <row r="272" spans="1:6" s="39" customFormat="1" ht="31.5" customHeight="1" x14ac:dyDescent="0.25">
      <c r="A272" s="87" t="s">
        <v>246</v>
      </c>
      <c r="B272" s="49" t="s">
        <v>247</v>
      </c>
      <c r="C272" s="65"/>
      <c r="D272" s="130">
        <f t="shared" ref="D272:E274" si="82">D273</f>
        <v>1055</v>
      </c>
      <c r="E272" s="130">
        <f t="shared" si="82"/>
        <v>1023.825</v>
      </c>
      <c r="F272" s="279">
        <f t="shared" si="81"/>
        <v>97.045023696682463</v>
      </c>
    </row>
    <row r="273" spans="1:6" s="39" customFormat="1" ht="31.5" customHeight="1" x14ac:dyDescent="0.25">
      <c r="A273" s="60" t="s">
        <v>18</v>
      </c>
      <c r="B273" s="88" t="s">
        <v>247</v>
      </c>
      <c r="C273" s="54" t="s">
        <v>20</v>
      </c>
      <c r="D273" s="100">
        <f t="shared" si="82"/>
        <v>1055</v>
      </c>
      <c r="E273" s="100">
        <f t="shared" si="82"/>
        <v>1023.825</v>
      </c>
      <c r="F273" s="279">
        <f t="shared" si="81"/>
        <v>97.045023696682463</v>
      </c>
    </row>
    <row r="274" spans="1:6" s="39" customFormat="1" ht="15.75" customHeight="1" x14ac:dyDescent="0.25">
      <c r="A274" s="60" t="s">
        <v>24</v>
      </c>
      <c r="B274" s="88" t="s">
        <v>247</v>
      </c>
      <c r="C274" s="54" t="s">
        <v>25</v>
      </c>
      <c r="D274" s="100">
        <f t="shared" si="82"/>
        <v>1055</v>
      </c>
      <c r="E274" s="100">
        <f t="shared" si="82"/>
        <v>1023.825</v>
      </c>
      <c r="F274" s="279">
        <f t="shared" si="81"/>
        <v>97.045023696682463</v>
      </c>
    </row>
    <row r="275" spans="1:6" s="39" customFormat="1" ht="15.75" hidden="1" customHeight="1" x14ac:dyDescent="0.25">
      <c r="A275" s="60" t="s">
        <v>75</v>
      </c>
      <c r="B275" s="88" t="s">
        <v>247</v>
      </c>
      <c r="C275" s="54" t="s">
        <v>76</v>
      </c>
      <c r="D275" s="70">
        <v>1055</v>
      </c>
      <c r="E275" s="70">
        <v>1023.825</v>
      </c>
      <c r="F275" s="279">
        <f t="shared" si="81"/>
        <v>97.045023696682463</v>
      </c>
    </row>
    <row r="276" spans="1:6" s="39" customFormat="1" ht="31.5" customHeight="1" x14ac:dyDescent="0.25">
      <c r="A276" s="87" t="s">
        <v>459</v>
      </c>
      <c r="B276" s="49" t="s">
        <v>460</v>
      </c>
      <c r="C276" s="65"/>
      <c r="D276" s="130">
        <f t="shared" ref="D276:E278" si="83">D277</f>
        <v>318</v>
      </c>
      <c r="E276" s="130">
        <f t="shared" si="83"/>
        <v>304.8</v>
      </c>
      <c r="F276" s="279">
        <f t="shared" si="81"/>
        <v>95.84905660377359</v>
      </c>
    </row>
    <row r="277" spans="1:6" s="39" customFormat="1" ht="31.5" customHeight="1" x14ac:dyDescent="0.25">
      <c r="A277" s="56" t="s">
        <v>18</v>
      </c>
      <c r="B277" s="53" t="s">
        <v>460</v>
      </c>
      <c r="C277" s="54" t="s">
        <v>20</v>
      </c>
      <c r="D277" s="100">
        <f t="shared" si="83"/>
        <v>318</v>
      </c>
      <c r="E277" s="100">
        <f t="shared" si="83"/>
        <v>304.8</v>
      </c>
      <c r="F277" s="279">
        <f t="shared" si="81"/>
        <v>95.84905660377359</v>
      </c>
    </row>
    <row r="278" spans="1:6" s="39" customFormat="1" ht="15.75" customHeight="1" x14ac:dyDescent="0.25">
      <c r="A278" s="56" t="s">
        <v>24</v>
      </c>
      <c r="B278" s="53" t="s">
        <v>460</v>
      </c>
      <c r="C278" s="54" t="s">
        <v>25</v>
      </c>
      <c r="D278" s="100">
        <f t="shared" si="83"/>
        <v>318</v>
      </c>
      <c r="E278" s="100">
        <f t="shared" si="83"/>
        <v>304.8</v>
      </c>
      <c r="F278" s="279">
        <f t="shared" si="81"/>
        <v>95.84905660377359</v>
      </c>
    </row>
    <row r="279" spans="1:6" s="39" customFormat="1" ht="15.75" hidden="1" customHeight="1" x14ac:dyDescent="0.25">
      <c r="A279" s="56" t="s">
        <v>75</v>
      </c>
      <c r="B279" s="53" t="s">
        <v>460</v>
      </c>
      <c r="C279" s="54" t="s">
        <v>76</v>
      </c>
      <c r="D279" s="70">
        <v>318</v>
      </c>
      <c r="E279" s="70">
        <v>304.8</v>
      </c>
      <c r="F279" s="279">
        <f t="shared" si="81"/>
        <v>95.84905660377359</v>
      </c>
    </row>
    <row r="280" spans="1:6" s="39" customFormat="1" ht="31.5" customHeight="1" x14ac:dyDescent="0.25">
      <c r="A280" s="79" t="s">
        <v>710</v>
      </c>
      <c r="B280" s="41" t="s">
        <v>249</v>
      </c>
      <c r="C280" s="42"/>
      <c r="D280" s="127">
        <f>D281+D285+D306+D310</f>
        <v>389707</v>
      </c>
      <c r="E280" s="127">
        <f>E281+E285+E306+E310</f>
        <v>389049.71594000002</v>
      </c>
      <c r="F280" s="279">
        <f t="shared" si="81"/>
        <v>99.831338913594067</v>
      </c>
    </row>
    <row r="281" spans="1:6" s="39" customFormat="1" ht="31.5" customHeight="1" x14ac:dyDescent="0.2">
      <c r="A281" s="131" t="s">
        <v>842</v>
      </c>
      <c r="B281" s="45" t="s">
        <v>843</v>
      </c>
      <c r="C281" s="86"/>
      <c r="D281" s="128">
        <f t="shared" ref="D281:E283" si="84">D282</f>
        <v>500</v>
      </c>
      <c r="E281" s="128">
        <f t="shared" si="84"/>
        <v>492.46600000000001</v>
      </c>
      <c r="F281" s="279">
        <f t="shared" si="81"/>
        <v>98.493200000000002</v>
      </c>
    </row>
    <row r="282" spans="1:6" s="39" customFormat="1" ht="31.5" customHeight="1" x14ac:dyDescent="0.2">
      <c r="A282" s="76" t="s">
        <v>18</v>
      </c>
      <c r="B282" s="53" t="s">
        <v>843</v>
      </c>
      <c r="C282" s="50" t="s">
        <v>20</v>
      </c>
      <c r="D282" s="100">
        <f t="shared" si="84"/>
        <v>500</v>
      </c>
      <c r="E282" s="100">
        <f t="shared" si="84"/>
        <v>492.46600000000001</v>
      </c>
      <c r="F282" s="279">
        <f t="shared" si="81"/>
        <v>98.493200000000002</v>
      </c>
    </row>
    <row r="283" spans="1:6" s="39" customFormat="1" ht="15.75" customHeight="1" x14ac:dyDescent="0.2">
      <c r="A283" s="76" t="s">
        <v>24</v>
      </c>
      <c r="B283" s="53" t="s">
        <v>843</v>
      </c>
      <c r="C283" s="50" t="s">
        <v>25</v>
      </c>
      <c r="D283" s="100">
        <f t="shared" si="84"/>
        <v>500</v>
      </c>
      <c r="E283" s="100">
        <f t="shared" si="84"/>
        <v>492.46600000000001</v>
      </c>
      <c r="F283" s="279">
        <f t="shared" si="81"/>
        <v>98.493200000000002</v>
      </c>
    </row>
    <row r="284" spans="1:6" s="39" customFormat="1" ht="15.75" hidden="1" customHeight="1" x14ac:dyDescent="0.2">
      <c r="A284" s="76" t="s">
        <v>75</v>
      </c>
      <c r="B284" s="53" t="s">
        <v>843</v>
      </c>
      <c r="C284" s="54" t="s">
        <v>76</v>
      </c>
      <c r="D284" s="70">
        <v>500</v>
      </c>
      <c r="E284" s="70">
        <v>492.46600000000001</v>
      </c>
      <c r="F284" s="279">
        <f t="shared" si="81"/>
        <v>98.493200000000002</v>
      </c>
    </row>
    <row r="285" spans="1:6" s="39" customFormat="1" ht="15.75" customHeight="1" x14ac:dyDescent="0.25">
      <c r="A285" s="85" t="s">
        <v>105</v>
      </c>
      <c r="B285" s="45" t="s">
        <v>251</v>
      </c>
      <c r="C285" s="86"/>
      <c r="D285" s="128">
        <f>D286+D290+D294+D298+D302</f>
        <v>97397</v>
      </c>
      <c r="E285" s="128">
        <f>E286+E290+E294+E298+E302</f>
        <v>96886.121360000005</v>
      </c>
      <c r="F285" s="279">
        <f t="shared" si="81"/>
        <v>99.475467786482128</v>
      </c>
    </row>
    <row r="286" spans="1:6" s="39" customFormat="1" ht="47.25" customHeight="1" x14ac:dyDescent="0.25">
      <c r="A286" s="87" t="s">
        <v>632</v>
      </c>
      <c r="B286" s="49" t="s">
        <v>711</v>
      </c>
      <c r="C286" s="65"/>
      <c r="D286" s="129">
        <f>D287</f>
        <v>39526</v>
      </c>
      <c r="E286" s="129">
        <f t="shared" ref="E286" si="85">E287</f>
        <v>39525.999649999998</v>
      </c>
      <c r="F286" s="279">
        <f t="shared" si="81"/>
        <v>99.999999114506892</v>
      </c>
    </row>
    <row r="287" spans="1:6" s="39" customFormat="1" ht="31.5" customHeight="1" x14ac:dyDescent="0.25">
      <c r="A287" s="60" t="s">
        <v>18</v>
      </c>
      <c r="B287" s="88" t="s">
        <v>711</v>
      </c>
      <c r="C287" s="54" t="s">
        <v>20</v>
      </c>
      <c r="D287" s="98">
        <f t="shared" ref="D287:E288" si="86">D288</f>
        <v>39526</v>
      </c>
      <c r="E287" s="98">
        <f t="shared" si="86"/>
        <v>39525.999649999998</v>
      </c>
      <c r="F287" s="279">
        <f t="shared" si="81"/>
        <v>99.999999114506892</v>
      </c>
    </row>
    <row r="288" spans="1:6" s="39" customFormat="1" ht="15.75" customHeight="1" x14ac:dyDescent="0.25">
      <c r="A288" s="60" t="s">
        <v>24</v>
      </c>
      <c r="B288" s="88" t="s">
        <v>711</v>
      </c>
      <c r="C288" s="54" t="s">
        <v>25</v>
      </c>
      <c r="D288" s="98">
        <f t="shared" si="86"/>
        <v>39526</v>
      </c>
      <c r="E288" s="98">
        <f t="shared" si="86"/>
        <v>39525.999649999998</v>
      </c>
      <c r="F288" s="279">
        <f t="shared" si="81"/>
        <v>99.999999114506892</v>
      </c>
    </row>
    <row r="289" spans="1:6" s="39" customFormat="1" ht="15.75" hidden="1" customHeight="1" x14ac:dyDescent="0.25">
      <c r="A289" s="60" t="s">
        <v>75</v>
      </c>
      <c r="B289" s="88" t="s">
        <v>711</v>
      </c>
      <c r="C289" s="54" t="s">
        <v>76</v>
      </c>
      <c r="D289" s="98">
        <v>39526</v>
      </c>
      <c r="E289" s="98">
        <v>39525.999649999998</v>
      </c>
      <c r="F289" s="279">
        <f t="shared" si="81"/>
        <v>99.999999114506892</v>
      </c>
    </row>
    <row r="290" spans="1:6" s="39" customFormat="1" ht="15.75" customHeight="1" x14ac:dyDescent="0.25">
      <c r="A290" s="87" t="s">
        <v>106</v>
      </c>
      <c r="B290" s="49" t="s">
        <v>252</v>
      </c>
      <c r="C290" s="65"/>
      <c r="D290" s="129">
        <f>D291</f>
        <v>260</v>
      </c>
      <c r="E290" s="129">
        <f t="shared" ref="E290" si="87">E291</f>
        <v>257.76</v>
      </c>
      <c r="F290" s="279">
        <f t="shared" si="81"/>
        <v>99.138461538461527</v>
      </c>
    </row>
    <row r="291" spans="1:6" s="39" customFormat="1" ht="31.5" customHeight="1" x14ac:dyDescent="0.25">
      <c r="A291" s="60" t="s">
        <v>18</v>
      </c>
      <c r="B291" s="88" t="s">
        <v>252</v>
      </c>
      <c r="C291" s="54" t="s">
        <v>20</v>
      </c>
      <c r="D291" s="98">
        <f t="shared" ref="D291:E292" si="88">D292</f>
        <v>260</v>
      </c>
      <c r="E291" s="98">
        <f t="shared" si="88"/>
        <v>257.76</v>
      </c>
      <c r="F291" s="279">
        <f t="shared" si="81"/>
        <v>99.138461538461527</v>
      </c>
    </row>
    <row r="292" spans="1:6" s="39" customFormat="1" ht="15.75" customHeight="1" x14ac:dyDescent="0.25">
      <c r="A292" s="60" t="s">
        <v>24</v>
      </c>
      <c r="B292" s="88" t="s">
        <v>252</v>
      </c>
      <c r="C292" s="54" t="s">
        <v>25</v>
      </c>
      <c r="D292" s="98">
        <f t="shared" si="88"/>
        <v>260</v>
      </c>
      <c r="E292" s="98">
        <f t="shared" si="88"/>
        <v>257.76</v>
      </c>
      <c r="F292" s="279">
        <f t="shared" si="81"/>
        <v>99.138461538461527</v>
      </c>
    </row>
    <row r="293" spans="1:6" s="39" customFormat="1" ht="15.75" hidden="1" customHeight="1" x14ac:dyDescent="0.25">
      <c r="A293" s="60" t="s">
        <v>75</v>
      </c>
      <c r="B293" s="88" t="s">
        <v>252</v>
      </c>
      <c r="C293" s="54" t="s">
        <v>76</v>
      </c>
      <c r="D293" s="98">
        <v>260</v>
      </c>
      <c r="E293" s="98">
        <v>257.76</v>
      </c>
      <c r="F293" s="279">
        <f t="shared" si="81"/>
        <v>99.138461538461527</v>
      </c>
    </row>
    <row r="294" spans="1:6" s="39" customFormat="1" ht="78.75" customHeight="1" x14ac:dyDescent="0.25">
      <c r="A294" s="85" t="s">
        <v>501</v>
      </c>
      <c r="B294" s="49" t="s">
        <v>712</v>
      </c>
      <c r="C294" s="65"/>
      <c r="D294" s="130">
        <f>D295</f>
        <v>8000</v>
      </c>
      <c r="E294" s="130">
        <f>E295</f>
        <v>7492.1844799999999</v>
      </c>
      <c r="F294" s="279">
        <f t="shared" si="81"/>
        <v>93.652305999999996</v>
      </c>
    </row>
    <row r="295" spans="1:6" s="39" customFormat="1" ht="31.5" customHeight="1" x14ac:dyDescent="0.25">
      <c r="A295" s="69" t="s">
        <v>439</v>
      </c>
      <c r="B295" s="53" t="s">
        <v>712</v>
      </c>
      <c r="C295" s="132" t="s">
        <v>15</v>
      </c>
      <c r="D295" s="98">
        <f t="shared" ref="D295:E296" si="89">D296</f>
        <v>8000</v>
      </c>
      <c r="E295" s="100">
        <f t="shared" si="89"/>
        <v>7492.1844799999999</v>
      </c>
      <c r="F295" s="279">
        <f t="shared" si="81"/>
        <v>93.652305999999996</v>
      </c>
    </row>
    <row r="296" spans="1:6" s="39" customFormat="1" ht="31.5" customHeight="1" x14ac:dyDescent="0.25">
      <c r="A296" s="69" t="s">
        <v>17</v>
      </c>
      <c r="B296" s="53" t="s">
        <v>712</v>
      </c>
      <c r="C296" s="132" t="s">
        <v>16</v>
      </c>
      <c r="D296" s="98">
        <f t="shared" si="89"/>
        <v>8000</v>
      </c>
      <c r="E296" s="100">
        <f t="shared" si="89"/>
        <v>7492.1844799999999</v>
      </c>
      <c r="F296" s="279">
        <f t="shared" si="81"/>
        <v>93.652305999999996</v>
      </c>
    </row>
    <row r="297" spans="1:6" s="39" customFormat="1" ht="31.5" hidden="1" customHeight="1" x14ac:dyDescent="0.25">
      <c r="A297" s="69" t="s">
        <v>512</v>
      </c>
      <c r="B297" s="53" t="s">
        <v>712</v>
      </c>
      <c r="C297" s="132" t="s">
        <v>461</v>
      </c>
      <c r="D297" s="133">
        <f>0+41779+45221-53000-26000</f>
        <v>8000</v>
      </c>
      <c r="E297" s="15">
        <v>7492.1844799999999</v>
      </c>
      <c r="F297" s="279">
        <f t="shared" si="81"/>
        <v>93.652305999999996</v>
      </c>
    </row>
    <row r="298" spans="1:6" s="39" customFormat="1" ht="15.75" customHeight="1" x14ac:dyDescent="0.25">
      <c r="A298" s="85" t="s">
        <v>505</v>
      </c>
      <c r="B298" s="49" t="s">
        <v>713</v>
      </c>
      <c r="C298" s="65"/>
      <c r="D298" s="130">
        <f t="shared" ref="D298:E304" si="90">D299</f>
        <v>46953</v>
      </c>
      <c r="E298" s="130">
        <f t="shared" si="90"/>
        <v>46953</v>
      </c>
      <c r="F298" s="279">
        <f t="shared" si="81"/>
        <v>100</v>
      </c>
    </row>
    <row r="299" spans="1:6" s="39" customFormat="1" ht="31.5" customHeight="1" x14ac:dyDescent="0.25">
      <c r="A299" s="60" t="s">
        <v>503</v>
      </c>
      <c r="B299" s="53" t="s">
        <v>713</v>
      </c>
      <c r="C299" s="54" t="s">
        <v>35</v>
      </c>
      <c r="D299" s="98">
        <f t="shared" si="90"/>
        <v>46953</v>
      </c>
      <c r="E299" s="100">
        <f t="shared" si="90"/>
        <v>46953</v>
      </c>
      <c r="F299" s="279">
        <f t="shared" si="81"/>
        <v>100</v>
      </c>
    </row>
    <row r="300" spans="1:6" s="39" customFormat="1" ht="15.75" customHeight="1" x14ac:dyDescent="0.25">
      <c r="A300" s="60" t="s">
        <v>34</v>
      </c>
      <c r="B300" s="53" t="s">
        <v>713</v>
      </c>
      <c r="C300" s="54" t="s">
        <v>134</v>
      </c>
      <c r="D300" s="98">
        <f t="shared" si="90"/>
        <v>46953</v>
      </c>
      <c r="E300" s="100">
        <f t="shared" si="90"/>
        <v>46953</v>
      </c>
      <c r="F300" s="279">
        <f t="shared" si="81"/>
        <v>100</v>
      </c>
    </row>
    <row r="301" spans="1:6" s="39" customFormat="1" ht="31.5" hidden="1" customHeight="1" x14ac:dyDescent="0.25">
      <c r="A301" s="57" t="s">
        <v>118</v>
      </c>
      <c r="B301" s="53" t="s">
        <v>713</v>
      </c>
      <c r="C301" s="54" t="s">
        <v>504</v>
      </c>
      <c r="D301" s="98">
        <f>16953+30000</f>
        <v>46953</v>
      </c>
      <c r="E301" s="100">
        <v>46953</v>
      </c>
      <c r="F301" s="279">
        <f t="shared" si="81"/>
        <v>100</v>
      </c>
    </row>
    <row r="302" spans="1:6" s="39" customFormat="1" ht="31.5" customHeight="1" x14ac:dyDescent="0.25">
      <c r="A302" s="48" t="s">
        <v>990</v>
      </c>
      <c r="B302" s="49" t="str">
        <f>B303</f>
        <v>01 3 02 21500</v>
      </c>
      <c r="C302" s="65"/>
      <c r="D302" s="130">
        <f t="shared" si="90"/>
        <v>2658</v>
      </c>
      <c r="E302" s="130">
        <f t="shared" si="90"/>
        <v>2657.1772299999998</v>
      </c>
      <c r="F302" s="279">
        <f t="shared" si="81"/>
        <v>99.969045522949571</v>
      </c>
    </row>
    <row r="303" spans="1:6" s="39" customFormat="1" ht="31.5" customHeight="1" x14ac:dyDescent="0.2">
      <c r="A303" s="52" t="s">
        <v>439</v>
      </c>
      <c r="B303" s="88" t="str">
        <f>B304</f>
        <v>01 3 02 21500</v>
      </c>
      <c r="C303" s="54" t="s">
        <v>15</v>
      </c>
      <c r="D303" s="98">
        <f t="shared" si="90"/>
        <v>2658</v>
      </c>
      <c r="E303" s="100">
        <f t="shared" si="90"/>
        <v>2657.1772299999998</v>
      </c>
      <c r="F303" s="279">
        <f t="shared" si="81"/>
        <v>99.969045522949571</v>
      </c>
    </row>
    <row r="304" spans="1:6" s="39" customFormat="1" ht="31.5" customHeight="1" x14ac:dyDescent="0.25">
      <c r="A304" s="60" t="s">
        <v>17</v>
      </c>
      <c r="B304" s="88" t="str">
        <f>B305</f>
        <v>01 3 02 21500</v>
      </c>
      <c r="C304" s="54" t="s">
        <v>16</v>
      </c>
      <c r="D304" s="98">
        <f t="shared" si="90"/>
        <v>2658</v>
      </c>
      <c r="E304" s="100">
        <f t="shared" si="90"/>
        <v>2657.1772299999998</v>
      </c>
      <c r="F304" s="279">
        <f t="shared" si="81"/>
        <v>99.969045522949571</v>
      </c>
    </row>
    <row r="305" spans="1:6" s="39" customFormat="1" ht="15.75" hidden="1" customHeight="1" x14ac:dyDescent="0.25">
      <c r="A305" s="69" t="s">
        <v>558</v>
      </c>
      <c r="B305" s="88" t="s">
        <v>989</v>
      </c>
      <c r="C305" s="50" t="s">
        <v>70</v>
      </c>
      <c r="D305" s="98">
        <f>3796-1138</f>
        <v>2658</v>
      </c>
      <c r="E305" s="100">
        <v>2657.1772299999998</v>
      </c>
      <c r="F305" s="279">
        <f t="shared" si="81"/>
        <v>99.969045522949571</v>
      </c>
    </row>
    <row r="306" spans="1:6" s="39" customFormat="1" ht="31.5" customHeight="1" x14ac:dyDescent="0.25">
      <c r="A306" s="87" t="s">
        <v>107</v>
      </c>
      <c r="B306" s="49" t="s">
        <v>714</v>
      </c>
      <c r="C306" s="65"/>
      <c r="D306" s="129">
        <f t="shared" ref="D306:E308" si="91">D307</f>
        <v>40376</v>
      </c>
      <c r="E306" s="129">
        <f t="shared" si="91"/>
        <v>40376</v>
      </c>
      <c r="F306" s="279">
        <f t="shared" si="81"/>
        <v>100</v>
      </c>
    </row>
    <row r="307" spans="1:6" s="39" customFormat="1" ht="31.5" customHeight="1" x14ac:dyDescent="0.25">
      <c r="A307" s="60" t="s">
        <v>18</v>
      </c>
      <c r="B307" s="50" t="s">
        <v>714</v>
      </c>
      <c r="C307" s="54" t="s">
        <v>20</v>
      </c>
      <c r="D307" s="100">
        <f t="shared" si="91"/>
        <v>40376</v>
      </c>
      <c r="E307" s="98">
        <f t="shared" si="91"/>
        <v>40376</v>
      </c>
      <c r="F307" s="279">
        <f t="shared" si="81"/>
        <v>100</v>
      </c>
    </row>
    <row r="308" spans="1:6" s="39" customFormat="1" ht="15.75" customHeight="1" x14ac:dyDescent="0.25">
      <c r="A308" s="60" t="s">
        <v>24</v>
      </c>
      <c r="B308" s="50" t="s">
        <v>714</v>
      </c>
      <c r="C308" s="54" t="s">
        <v>25</v>
      </c>
      <c r="D308" s="100">
        <f t="shared" si="91"/>
        <v>40376</v>
      </c>
      <c r="E308" s="98">
        <f t="shared" si="91"/>
        <v>40376</v>
      </c>
      <c r="F308" s="279">
        <f t="shared" si="81"/>
        <v>100</v>
      </c>
    </row>
    <row r="309" spans="1:6" s="39" customFormat="1" ht="47.25" hidden="1" customHeight="1" x14ac:dyDescent="0.25">
      <c r="A309" s="69" t="s">
        <v>91</v>
      </c>
      <c r="B309" s="50" t="s">
        <v>714</v>
      </c>
      <c r="C309" s="50" t="s">
        <v>92</v>
      </c>
      <c r="D309" s="70">
        <f>53516-3000-10140</f>
        <v>40376</v>
      </c>
      <c r="E309" s="98">
        <v>40376</v>
      </c>
      <c r="F309" s="279">
        <f t="shared" si="81"/>
        <v>100</v>
      </c>
    </row>
    <row r="310" spans="1:6" s="39" customFormat="1" ht="31.5" customHeight="1" x14ac:dyDescent="0.25">
      <c r="A310" s="87" t="s">
        <v>244</v>
      </c>
      <c r="B310" s="49" t="s">
        <v>715</v>
      </c>
      <c r="C310" s="65"/>
      <c r="D310" s="129">
        <f>D311+D315</f>
        <v>251434</v>
      </c>
      <c r="E310" s="129">
        <f t="shared" ref="E310" si="92">E311+E315</f>
        <v>251295.12857999999</v>
      </c>
      <c r="F310" s="279">
        <f t="shared" si="81"/>
        <v>99.944768241367512</v>
      </c>
    </row>
    <row r="311" spans="1:6" s="39" customFormat="1" ht="31.5" customHeight="1" x14ac:dyDescent="0.25">
      <c r="A311" s="87" t="s">
        <v>246</v>
      </c>
      <c r="B311" s="49" t="s">
        <v>716</v>
      </c>
      <c r="C311" s="65"/>
      <c r="D311" s="130">
        <f t="shared" ref="D311:E313" si="93">D312</f>
        <v>16466</v>
      </c>
      <c r="E311" s="130">
        <f t="shared" si="93"/>
        <v>16327.128580000001</v>
      </c>
      <c r="F311" s="279">
        <f t="shared" si="81"/>
        <v>99.156617150491925</v>
      </c>
    </row>
    <row r="312" spans="1:6" s="39" customFormat="1" ht="31.5" customHeight="1" x14ac:dyDescent="0.25">
      <c r="A312" s="60" t="s">
        <v>18</v>
      </c>
      <c r="B312" s="88" t="s">
        <v>716</v>
      </c>
      <c r="C312" s="54" t="s">
        <v>20</v>
      </c>
      <c r="D312" s="100">
        <f t="shared" si="93"/>
        <v>16466</v>
      </c>
      <c r="E312" s="100">
        <f t="shared" si="93"/>
        <v>16327.128580000001</v>
      </c>
      <c r="F312" s="279">
        <f t="shared" si="81"/>
        <v>99.156617150491925</v>
      </c>
    </row>
    <row r="313" spans="1:6" s="39" customFormat="1" ht="15.75" customHeight="1" x14ac:dyDescent="0.25">
      <c r="A313" s="60" t="s">
        <v>24</v>
      </c>
      <c r="B313" s="88" t="s">
        <v>716</v>
      </c>
      <c r="C313" s="54" t="s">
        <v>25</v>
      </c>
      <c r="D313" s="100">
        <f t="shared" si="93"/>
        <v>16466</v>
      </c>
      <c r="E313" s="100">
        <f t="shared" si="93"/>
        <v>16327.128580000001</v>
      </c>
      <c r="F313" s="279">
        <f t="shared" si="81"/>
        <v>99.156617150491925</v>
      </c>
    </row>
    <row r="314" spans="1:6" s="39" customFormat="1" ht="15.75" hidden="1" customHeight="1" x14ac:dyDescent="0.25">
      <c r="A314" s="60" t="s">
        <v>75</v>
      </c>
      <c r="B314" s="88" t="s">
        <v>716</v>
      </c>
      <c r="C314" s="54" t="s">
        <v>76</v>
      </c>
      <c r="D314" s="70">
        <f>1421+17738-2661-32</f>
        <v>16466</v>
      </c>
      <c r="E314" s="70">
        <v>16327.128580000001</v>
      </c>
      <c r="F314" s="279">
        <f t="shared" si="81"/>
        <v>99.156617150491925</v>
      </c>
    </row>
    <row r="315" spans="1:6" s="39" customFormat="1" ht="31.5" customHeight="1" x14ac:dyDescent="0.25">
      <c r="A315" s="87" t="s">
        <v>248</v>
      </c>
      <c r="B315" s="65" t="s">
        <v>717</v>
      </c>
      <c r="C315" s="65"/>
      <c r="D315" s="130">
        <f t="shared" ref="D315:E317" si="94">D316</f>
        <v>234968</v>
      </c>
      <c r="E315" s="130">
        <f t="shared" si="94"/>
        <v>234968</v>
      </c>
      <c r="F315" s="279">
        <f t="shared" si="81"/>
        <v>100</v>
      </c>
    </row>
    <row r="316" spans="1:6" s="39" customFormat="1" ht="31.5" customHeight="1" x14ac:dyDescent="0.25">
      <c r="A316" s="60" t="s">
        <v>18</v>
      </c>
      <c r="B316" s="50" t="s">
        <v>717</v>
      </c>
      <c r="C316" s="54" t="s">
        <v>20</v>
      </c>
      <c r="D316" s="100">
        <f t="shared" si="94"/>
        <v>234968</v>
      </c>
      <c r="E316" s="100">
        <f t="shared" si="94"/>
        <v>234968</v>
      </c>
      <c r="F316" s="279">
        <f t="shared" si="81"/>
        <v>100</v>
      </c>
    </row>
    <row r="317" spans="1:6" s="39" customFormat="1" ht="15.75" customHeight="1" x14ac:dyDescent="0.25">
      <c r="A317" s="60" t="s">
        <v>24</v>
      </c>
      <c r="B317" s="50" t="s">
        <v>717</v>
      </c>
      <c r="C317" s="54" t="s">
        <v>25</v>
      </c>
      <c r="D317" s="100">
        <f t="shared" si="94"/>
        <v>234968</v>
      </c>
      <c r="E317" s="100">
        <f t="shared" si="94"/>
        <v>234968</v>
      </c>
      <c r="F317" s="279">
        <f t="shared" si="81"/>
        <v>100</v>
      </c>
    </row>
    <row r="318" spans="1:6" s="39" customFormat="1" ht="47.25" hidden="1" customHeight="1" x14ac:dyDescent="0.25">
      <c r="A318" s="69" t="s">
        <v>91</v>
      </c>
      <c r="B318" s="50" t="s">
        <v>717</v>
      </c>
      <c r="C318" s="50" t="s">
        <v>92</v>
      </c>
      <c r="D318" s="70">
        <f>235986-1018</f>
        <v>234968</v>
      </c>
      <c r="E318" s="70">
        <v>234968</v>
      </c>
      <c r="F318" s="279">
        <f t="shared" si="81"/>
        <v>100</v>
      </c>
    </row>
    <row r="319" spans="1:6" s="39" customFormat="1" ht="47.25" customHeight="1" x14ac:dyDescent="0.25">
      <c r="A319" s="79" t="s">
        <v>718</v>
      </c>
      <c r="B319" s="41" t="s">
        <v>719</v>
      </c>
      <c r="C319" s="42"/>
      <c r="D319" s="127">
        <f>D320</f>
        <v>6240</v>
      </c>
      <c r="E319" s="127">
        <f t="shared" ref="E319" si="95">E320</f>
        <v>6220.1968999999999</v>
      </c>
      <c r="F319" s="279">
        <f t="shared" si="81"/>
        <v>99.68264262820513</v>
      </c>
    </row>
    <row r="320" spans="1:6" s="39" customFormat="1" ht="15.75" customHeight="1" x14ac:dyDescent="0.25">
      <c r="A320" s="85" t="s">
        <v>105</v>
      </c>
      <c r="B320" s="45" t="s">
        <v>720</v>
      </c>
      <c r="C320" s="86"/>
      <c r="D320" s="128">
        <f>D321+D328</f>
        <v>6240</v>
      </c>
      <c r="E320" s="128">
        <f t="shared" ref="E320" si="96">E321+E328</f>
        <v>6220.1968999999999</v>
      </c>
      <c r="F320" s="279">
        <f t="shared" si="81"/>
        <v>99.68264262820513</v>
      </c>
    </row>
    <row r="321" spans="1:6" s="39" customFormat="1" ht="15.75" customHeight="1" x14ac:dyDescent="0.25">
      <c r="A321" s="87" t="s">
        <v>106</v>
      </c>
      <c r="B321" s="49" t="s">
        <v>721</v>
      </c>
      <c r="C321" s="65"/>
      <c r="D321" s="129">
        <f>D322+D325</f>
        <v>560</v>
      </c>
      <c r="E321" s="130">
        <f>E322+E325</f>
        <v>540.19690000000003</v>
      </c>
      <c r="F321" s="279">
        <f t="shared" si="81"/>
        <v>96.463732142857154</v>
      </c>
    </row>
    <row r="322" spans="1:6" s="39" customFormat="1" ht="31.5" customHeight="1" x14ac:dyDescent="0.2">
      <c r="A322" s="52" t="s">
        <v>439</v>
      </c>
      <c r="B322" s="88" t="s">
        <v>721</v>
      </c>
      <c r="C322" s="54" t="s">
        <v>15</v>
      </c>
      <c r="D322" s="98">
        <f t="shared" ref="D322:E323" si="97">D323</f>
        <v>270</v>
      </c>
      <c r="E322" s="100">
        <f t="shared" si="97"/>
        <v>255.75</v>
      </c>
      <c r="F322" s="279">
        <f t="shared" si="81"/>
        <v>94.722222222222214</v>
      </c>
    </row>
    <row r="323" spans="1:6" s="39" customFormat="1" ht="31.5" customHeight="1" x14ac:dyDescent="0.25">
      <c r="A323" s="60" t="s">
        <v>17</v>
      </c>
      <c r="B323" s="88" t="s">
        <v>721</v>
      </c>
      <c r="C323" s="54" t="s">
        <v>16</v>
      </c>
      <c r="D323" s="98">
        <f t="shared" si="97"/>
        <v>270</v>
      </c>
      <c r="E323" s="100">
        <f t="shared" si="97"/>
        <v>255.75</v>
      </c>
      <c r="F323" s="279">
        <f t="shared" si="81"/>
        <v>94.722222222222214</v>
      </c>
    </row>
    <row r="324" spans="1:6" s="39" customFormat="1" ht="15.75" hidden="1" customHeight="1" x14ac:dyDescent="0.25">
      <c r="A324" s="69" t="s">
        <v>558</v>
      </c>
      <c r="B324" s="88" t="s">
        <v>721</v>
      </c>
      <c r="C324" s="50" t="s">
        <v>70</v>
      </c>
      <c r="D324" s="98">
        <v>270</v>
      </c>
      <c r="E324" s="100">
        <v>255.75</v>
      </c>
      <c r="F324" s="279">
        <f t="shared" si="81"/>
        <v>94.722222222222214</v>
      </c>
    </row>
    <row r="325" spans="1:6" s="39" customFormat="1" ht="31.5" customHeight="1" x14ac:dyDescent="0.25">
      <c r="A325" s="60" t="s">
        <v>18</v>
      </c>
      <c r="B325" s="88" t="s">
        <v>721</v>
      </c>
      <c r="C325" s="54" t="s">
        <v>20</v>
      </c>
      <c r="D325" s="98">
        <f t="shared" ref="D325:E326" si="98">D326</f>
        <v>290</v>
      </c>
      <c r="E325" s="100">
        <f t="shared" si="98"/>
        <v>284.44690000000003</v>
      </c>
      <c r="F325" s="279">
        <f t="shared" si="81"/>
        <v>98.085137931034495</v>
      </c>
    </row>
    <row r="326" spans="1:6" s="39" customFormat="1" ht="15.75" customHeight="1" x14ac:dyDescent="0.25">
      <c r="A326" s="60" t="s">
        <v>24</v>
      </c>
      <c r="B326" s="88" t="s">
        <v>721</v>
      </c>
      <c r="C326" s="54" t="s">
        <v>25</v>
      </c>
      <c r="D326" s="98">
        <f t="shared" si="98"/>
        <v>290</v>
      </c>
      <c r="E326" s="100">
        <f t="shared" si="98"/>
        <v>284.44690000000003</v>
      </c>
      <c r="F326" s="279">
        <f t="shared" si="81"/>
        <v>98.085137931034495</v>
      </c>
    </row>
    <row r="327" spans="1:6" s="39" customFormat="1" ht="15.75" hidden="1" customHeight="1" x14ac:dyDescent="0.25">
      <c r="A327" s="60" t="s">
        <v>75</v>
      </c>
      <c r="B327" s="88" t="s">
        <v>721</v>
      </c>
      <c r="C327" s="54" t="s">
        <v>76</v>
      </c>
      <c r="D327" s="98">
        <v>290</v>
      </c>
      <c r="E327" s="100">
        <v>284.44690000000003</v>
      </c>
      <c r="F327" s="279">
        <f t="shared" si="81"/>
        <v>98.085137931034495</v>
      </c>
    </row>
    <row r="328" spans="1:6" s="39" customFormat="1" ht="31.5" customHeight="1" x14ac:dyDescent="0.25">
      <c r="A328" s="87" t="s">
        <v>722</v>
      </c>
      <c r="B328" s="106" t="s">
        <v>723</v>
      </c>
      <c r="C328" s="107"/>
      <c r="D328" s="135">
        <f>D329</f>
        <v>5680</v>
      </c>
      <c r="E328" s="135">
        <f t="shared" ref="E328" si="99">E329</f>
        <v>5680</v>
      </c>
      <c r="F328" s="279">
        <f t="shared" si="81"/>
        <v>100</v>
      </c>
    </row>
    <row r="329" spans="1:6" s="39" customFormat="1" ht="15.75" customHeight="1" x14ac:dyDescent="0.25">
      <c r="A329" s="60" t="s">
        <v>22</v>
      </c>
      <c r="B329" s="109" t="s">
        <v>723</v>
      </c>
      <c r="C329" s="110" t="s">
        <v>23</v>
      </c>
      <c r="D329" s="136">
        <f t="shared" ref="D329:E330" si="100">D330</f>
        <v>5680</v>
      </c>
      <c r="E329" s="287">
        <f t="shared" si="100"/>
        <v>5680</v>
      </c>
      <c r="F329" s="279">
        <f t="shared" si="81"/>
        <v>100</v>
      </c>
    </row>
    <row r="330" spans="1:6" s="39" customFormat="1" ht="31.5" customHeight="1" x14ac:dyDescent="0.25">
      <c r="A330" s="60" t="s">
        <v>112</v>
      </c>
      <c r="B330" s="109" t="s">
        <v>723</v>
      </c>
      <c r="C330" s="110" t="s">
        <v>131</v>
      </c>
      <c r="D330" s="136">
        <f t="shared" si="100"/>
        <v>5680</v>
      </c>
      <c r="E330" s="287">
        <f t="shared" si="100"/>
        <v>5680</v>
      </c>
      <c r="F330" s="279">
        <f t="shared" si="81"/>
        <v>100</v>
      </c>
    </row>
    <row r="331" spans="1:6" s="39" customFormat="1" ht="31.5" hidden="1" customHeight="1" x14ac:dyDescent="0.25">
      <c r="A331" s="60" t="s">
        <v>121</v>
      </c>
      <c r="B331" s="109" t="s">
        <v>723</v>
      </c>
      <c r="C331" s="83" t="s">
        <v>132</v>
      </c>
      <c r="D331" s="136">
        <f>8170-2490</f>
        <v>5680</v>
      </c>
      <c r="E331" s="100">
        <v>5680</v>
      </c>
      <c r="F331" s="279">
        <f t="shared" si="81"/>
        <v>100</v>
      </c>
    </row>
    <row r="332" spans="1:6" s="39" customFormat="1" ht="15.75" customHeight="1" x14ac:dyDescent="0.2">
      <c r="A332" s="137" t="s">
        <v>917</v>
      </c>
      <c r="B332" s="45" t="s">
        <v>918</v>
      </c>
      <c r="C332" s="73"/>
      <c r="D332" s="138">
        <f>D333</f>
        <v>5178</v>
      </c>
      <c r="E332" s="74">
        <f>E333</f>
        <v>5177.9935299999997</v>
      </c>
      <c r="F332" s="279">
        <f t="shared" si="81"/>
        <v>99.999875048281183</v>
      </c>
    </row>
    <row r="333" spans="1:6" s="39" customFormat="1" ht="15.75" customHeight="1" x14ac:dyDescent="0.2">
      <c r="A333" s="139" t="s">
        <v>1043</v>
      </c>
      <c r="B333" s="49" t="str">
        <f>B334</f>
        <v>01 3 A1 55190</v>
      </c>
      <c r="C333" s="62"/>
      <c r="D333" s="75">
        <f>D334</f>
        <v>5178</v>
      </c>
      <c r="E333" s="63">
        <f t="shared" ref="E333:E335" si="101">E334</f>
        <v>5177.9935299999997</v>
      </c>
      <c r="F333" s="279">
        <f t="shared" si="81"/>
        <v>99.999875048281183</v>
      </c>
    </row>
    <row r="334" spans="1:6" s="39" customFormat="1" ht="31.5" customHeight="1" x14ac:dyDescent="0.2">
      <c r="A334" s="124" t="s">
        <v>18</v>
      </c>
      <c r="B334" s="53" t="str">
        <f>B335</f>
        <v>01 3 A1 55190</v>
      </c>
      <c r="C334" s="50" t="s">
        <v>20</v>
      </c>
      <c r="D334" s="77">
        <f>D335</f>
        <v>5178</v>
      </c>
      <c r="E334" s="59">
        <f t="shared" si="101"/>
        <v>5177.9935299999997</v>
      </c>
      <c r="F334" s="279">
        <f t="shared" si="81"/>
        <v>99.999875048281183</v>
      </c>
    </row>
    <row r="335" spans="1:6" s="39" customFormat="1" ht="15.75" customHeight="1" x14ac:dyDescent="0.2">
      <c r="A335" s="124" t="s">
        <v>24</v>
      </c>
      <c r="B335" s="53" t="str">
        <f>B336</f>
        <v>01 3 A1 55190</v>
      </c>
      <c r="C335" s="50" t="s">
        <v>25</v>
      </c>
      <c r="D335" s="77">
        <f>D336</f>
        <v>5178</v>
      </c>
      <c r="E335" s="59">
        <f t="shared" si="101"/>
        <v>5177.9935299999997</v>
      </c>
      <c r="F335" s="279">
        <f t="shared" ref="F335:F398" si="102">E335/D335*100</f>
        <v>99.999875048281183</v>
      </c>
    </row>
    <row r="336" spans="1:6" s="39" customFormat="1" ht="15.75" hidden="1" customHeight="1" x14ac:dyDescent="0.2">
      <c r="A336" s="124" t="s">
        <v>75</v>
      </c>
      <c r="B336" s="53" t="s">
        <v>919</v>
      </c>
      <c r="C336" s="50" t="s">
        <v>76</v>
      </c>
      <c r="D336" s="77">
        <v>5178</v>
      </c>
      <c r="E336" s="59">
        <v>5177.9935299999997</v>
      </c>
      <c r="F336" s="279">
        <f t="shared" si="102"/>
        <v>99.999875048281183</v>
      </c>
    </row>
    <row r="337" spans="1:16318" s="39" customFormat="1" ht="15.75" customHeight="1" x14ac:dyDescent="0.25">
      <c r="A337" s="79" t="s">
        <v>1000</v>
      </c>
      <c r="B337" s="103" t="s">
        <v>1002</v>
      </c>
      <c r="C337" s="104"/>
      <c r="D337" s="140">
        <f>D338</f>
        <v>8410</v>
      </c>
      <c r="E337" s="140">
        <f t="shared" ref="E337:E338" si="103">E338</f>
        <v>8409.9599999999991</v>
      </c>
      <c r="F337" s="279">
        <f t="shared" si="102"/>
        <v>99.99952437574315</v>
      </c>
    </row>
    <row r="338" spans="1:16318" s="39" customFormat="1" ht="31.5" customHeight="1" x14ac:dyDescent="0.25">
      <c r="A338" s="87" t="s">
        <v>1001</v>
      </c>
      <c r="B338" s="49" t="s">
        <v>1003</v>
      </c>
      <c r="C338" s="65"/>
      <c r="D338" s="115">
        <f>D339</f>
        <v>8410</v>
      </c>
      <c r="E338" s="14">
        <f t="shared" si="103"/>
        <v>8409.9599999999991</v>
      </c>
      <c r="F338" s="279">
        <f t="shared" si="102"/>
        <v>99.99952437574315</v>
      </c>
    </row>
    <row r="339" spans="1:16318" s="39" customFormat="1" ht="31.5" customHeight="1" x14ac:dyDescent="0.25">
      <c r="A339" s="60" t="s">
        <v>18</v>
      </c>
      <c r="B339" s="53" t="s">
        <v>1003</v>
      </c>
      <c r="C339" s="110" t="s">
        <v>20</v>
      </c>
      <c r="D339" s="141">
        <f>D340</f>
        <v>8410</v>
      </c>
      <c r="E339" s="15">
        <f>E340</f>
        <v>8409.9599999999991</v>
      </c>
      <c r="F339" s="279">
        <f t="shared" si="102"/>
        <v>99.99952437574315</v>
      </c>
    </row>
    <row r="340" spans="1:16318" s="39" customFormat="1" ht="15.75" customHeight="1" x14ac:dyDescent="0.25">
      <c r="A340" s="60" t="s">
        <v>24</v>
      </c>
      <c r="B340" s="53" t="s">
        <v>1003</v>
      </c>
      <c r="C340" s="54" t="s">
        <v>25</v>
      </c>
      <c r="D340" s="100">
        <f t="shared" ref="D340:E340" si="104">D341</f>
        <v>8410</v>
      </c>
      <c r="E340" s="100">
        <f t="shared" si="104"/>
        <v>8409.9599999999991</v>
      </c>
      <c r="F340" s="279">
        <f t="shared" si="102"/>
        <v>99.99952437574315</v>
      </c>
    </row>
    <row r="341" spans="1:16318" s="39" customFormat="1" ht="47.25" hidden="1" customHeight="1" x14ac:dyDescent="0.25">
      <c r="A341" s="69" t="s">
        <v>91</v>
      </c>
      <c r="B341" s="53" t="s">
        <v>1003</v>
      </c>
      <c r="C341" s="50" t="s">
        <v>92</v>
      </c>
      <c r="D341" s="70">
        <f>0+22816-14406</f>
        <v>8410</v>
      </c>
      <c r="E341" s="70">
        <v>8409.9599999999991</v>
      </c>
      <c r="F341" s="279">
        <f t="shared" si="102"/>
        <v>99.99952437574315</v>
      </c>
    </row>
    <row r="342" spans="1:16318" s="39" customFormat="1" ht="15.75" customHeight="1" x14ac:dyDescent="0.25">
      <c r="A342" s="40" t="s">
        <v>108</v>
      </c>
      <c r="B342" s="41" t="s">
        <v>253</v>
      </c>
      <c r="C342" s="50"/>
      <c r="D342" s="127">
        <f>D343+D369</f>
        <v>54068</v>
      </c>
      <c r="E342" s="127">
        <f>E343+E369</f>
        <v>53318.909590000003</v>
      </c>
      <c r="F342" s="279">
        <f t="shared" si="102"/>
        <v>98.614540190130953</v>
      </c>
    </row>
    <row r="343" spans="1:16318" s="39" customFormat="1" ht="31.5" customHeight="1" x14ac:dyDescent="0.25">
      <c r="A343" s="79" t="s">
        <v>724</v>
      </c>
      <c r="B343" s="41" t="s">
        <v>293</v>
      </c>
      <c r="C343" s="50"/>
      <c r="D343" s="127">
        <f>D344+D354</f>
        <v>53918</v>
      </c>
      <c r="E343" s="127">
        <f>E344+E354</f>
        <v>53208.352590000002</v>
      </c>
      <c r="F343" s="279">
        <f t="shared" si="102"/>
        <v>98.683839515560663</v>
      </c>
    </row>
    <row r="344" spans="1:16318" s="39" customFormat="1" ht="15.75" customHeight="1" x14ac:dyDescent="0.25">
      <c r="A344" s="87" t="s">
        <v>453</v>
      </c>
      <c r="B344" s="49" t="s">
        <v>254</v>
      </c>
      <c r="C344" s="65"/>
      <c r="D344" s="130">
        <f>D345+D350</f>
        <v>40665</v>
      </c>
      <c r="E344" s="130">
        <f>E345+E350</f>
        <v>40021.4323</v>
      </c>
      <c r="F344" s="279">
        <f t="shared" si="102"/>
        <v>98.417391614410434</v>
      </c>
    </row>
    <row r="345" spans="1:16318" s="39" customFormat="1" ht="47.25" customHeight="1" x14ac:dyDescent="0.25">
      <c r="A345" s="69" t="s">
        <v>36</v>
      </c>
      <c r="B345" s="50" t="s">
        <v>254</v>
      </c>
      <c r="C345" s="50">
        <v>100</v>
      </c>
      <c r="D345" s="100">
        <f>D346</f>
        <v>31859</v>
      </c>
      <c r="E345" s="100">
        <f>E346</f>
        <v>31500.537970000001</v>
      </c>
      <c r="F345" s="279">
        <f t="shared" si="102"/>
        <v>98.874848457264832</v>
      </c>
    </row>
    <row r="346" spans="1:16318" s="39" customFormat="1" ht="15.75" customHeight="1" x14ac:dyDescent="0.25">
      <c r="A346" s="69" t="s">
        <v>8</v>
      </c>
      <c r="B346" s="50" t="s">
        <v>254</v>
      </c>
      <c r="C346" s="50">
        <v>120</v>
      </c>
      <c r="D346" s="100">
        <f>SUM(D347:D349)</f>
        <v>31859</v>
      </c>
      <c r="E346" s="100">
        <f>SUM(E347:E349)</f>
        <v>31500.537970000001</v>
      </c>
      <c r="F346" s="279">
        <f t="shared" si="102"/>
        <v>98.874848457264832</v>
      </c>
    </row>
    <row r="347" spans="1:16318" s="39" customFormat="1" ht="15.75" hidden="1" customHeight="1" x14ac:dyDescent="0.2">
      <c r="A347" s="90" t="s">
        <v>250</v>
      </c>
      <c r="B347" s="50" t="s">
        <v>254</v>
      </c>
      <c r="C347" s="50" t="s">
        <v>67</v>
      </c>
      <c r="D347" s="100">
        <f>16517+1652+144+800</f>
        <v>19113</v>
      </c>
      <c r="E347" s="100">
        <v>18858.719140000001</v>
      </c>
      <c r="F347" s="279">
        <f t="shared" si="102"/>
        <v>98.669592110082149</v>
      </c>
    </row>
    <row r="348" spans="1:16318" s="39" customFormat="1" ht="31.5" hidden="1" customHeight="1" x14ac:dyDescent="0.2">
      <c r="A348" s="90" t="s">
        <v>68</v>
      </c>
      <c r="B348" s="50" t="s">
        <v>254</v>
      </c>
      <c r="C348" s="50" t="s">
        <v>69</v>
      </c>
      <c r="D348" s="100">
        <f>5720+572+7+34-800</f>
        <v>5533</v>
      </c>
      <c r="E348" s="100">
        <v>5532.28442</v>
      </c>
      <c r="F348" s="279">
        <f t="shared" si="102"/>
        <v>99.987067052232064</v>
      </c>
    </row>
    <row r="349" spans="1:16318" s="39" customFormat="1" ht="47.25" hidden="1" customHeight="1" x14ac:dyDescent="0.25">
      <c r="A349" s="57" t="s">
        <v>145</v>
      </c>
      <c r="B349" s="50" t="s">
        <v>254</v>
      </c>
      <c r="C349" s="50" t="s">
        <v>144</v>
      </c>
      <c r="D349" s="100">
        <f>6517+652+44</f>
        <v>7213</v>
      </c>
      <c r="E349" s="100">
        <v>7109.5344100000002</v>
      </c>
      <c r="F349" s="279">
        <f t="shared" si="102"/>
        <v>98.565567863579645</v>
      </c>
      <c r="G349" s="142"/>
      <c r="H349" s="142"/>
      <c r="I349" s="142"/>
      <c r="J349" s="142"/>
      <c r="K349" s="142"/>
      <c r="L349" s="142"/>
      <c r="M349" s="142"/>
      <c r="N349" s="142"/>
      <c r="O349" s="142"/>
      <c r="P349" s="142"/>
      <c r="Q349" s="142"/>
      <c r="R349" s="142"/>
      <c r="S349" s="142"/>
      <c r="T349" s="142"/>
      <c r="U349" s="142"/>
      <c r="V349" s="142"/>
      <c r="W349" s="142"/>
      <c r="X349" s="142"/>
      <c r="Y349" s="142"/>
      <c r="Z349" s="142"/>
      <c r="AA349" s="142"/>
      <c r="AB349" s="142"/>
      <c r="AC349" s="142"/>
      <c r="AD349" s="142"/>
      <c r="AE349" s="142"/>
      <c r="AF349" s="142"/>
      <c r="AG349" s="142"/>
      <c r="AH349" s="142"/>
      <c r="AI349" s="142"/>
      <c r="AJ349" s="142"/>
      <c r="AK349" s="142"/>
      <c r="AL349" s="142"/>
      <c r="AM349" s="142"/>
      <c r="AN349" s="142"/>
      <c r="AO349" s="142"/>
      <c r="AP349" s="142"/>
      <c r="AQ349" s="142"/>
      <c r="AR349" s="142"/>
      <c r="AS349" s="142"/>
      <c r="AT349" s="142"/>
      <c r="AU349" s="142"/>
      <c r="AV349" s="142"/>
      <c r="AW349" s="142"/>
      <c r="AX349" s="142"/>
      <c r="AY349" s="142"/>
      <c r="AZ349" s="142"/>
      <c r="BA349" s="142"/>
      <c r="BB349" s="142"/>
      <c r="BC349" s="142"/>
      <c r="BD349" s="142"/>
      <c r="BE349" s="142"/>
      <c r="BF349" s="142"/>
      <c r="BG349" s="142"/>
      <c r="BH349" s="142"/>
      <c r="BI349" s="142"/>
      <c r="BJ349" s="142"/>
      <c r="BK349" s="142"/>
      <c r="BL349" s="142"/>
      <c r="BM349" s="142"/>
      <c r="BN349" s="142"/>
      <c r="BO349" s="142"/>
      <c r="BP349" s="142"/>
      <c r="BQ349" s="142"/>
      <c r="BR349" s="142"/>
      <c r="BS349" s="142"/>
      <c r="BT349" s="142"/>
      <c r="BU349" s="142"/>
      <c r="BV349" s="142"/>
      <c r="BW349" s="142"/>
      <c r="BX349" s="142"/>
      <c r="BY349" s="142"/>
      <c r="BZ349" s="142"/>
      <c r="CA349" s="142"/>
      <c r="CB349" s="142"/>
      <c r="CC349" s="142"/>
      <c r="CD349" s="142"/>
      <c r="CE349" s="142"/>
      <c r="CF349" s="142"/>
      <c r="CG349" s="142"/>
      <c r="CH349" s="142"/>
      <c r="CI349" s="142"/>
      <c r="CJ349" s="142"/>
      <c r="CK349" s="142"/>
      <c r="CL349" s="142"/>
      <c r="CM349" s="142"/>
      <c r="CN349" s="142"/>
      <c r="CO349" s="142"/>
      <c r="CP349" s="142"/>
      <c r="CQ349" s="142"/>
      <c r="CR349" s="142"/>
      <c r="CS349" s="142"/>
      <c r="CT349" s="142"/>
      <c r="CU349" s="142"/>
      <c r="CV349" s="142"/>
      <c r="CW349" s="142"/>
      <c r="CX349" s="142"/>
      <c r="CY349" s="142"/>
      <c r="CZ349" s="142"/>
      <c r="DA349" s="142"/>
      <c r="DB349" s="142"/>
      <c r="DC349" s="142"/>
      <c r="DD349" s="142"/>
      <c r="DE349" s="142"/>
      <c r="DF349" s="142"/>
      <c r="DG349" s="142"/>
      <c r="DH349" s="142"/>
      <c r="DI349" s="142"/>
      <c r="DJ349" s="142"/>
      <c r="DK349" s="142"/>
      <c r="DL349" s="142"/>
      <c r="DM349" s="142"/>
      <c r="DN349" s="142"/>
      <c r="DO349" s="142"/>
      <c r="DP349" s="142"/>
      <c r="DQ349" s="142"/>
      <c r="DR349" s="142"/>
      <c r="DS349" s="142"/>
      <c r="DT349" s="142"/>
      <c r="DU349" s="142"/>
      <c r="DV349" s="142"/>
      <c r="DW349" s="142"/>
      <c r="DX349" s="142"/>
      <c r="DY349" s="142"/>
      <c r="DZ349" s="142"/>
      <c r="EA349" s="142"/>
      <c r="EB349" s="142"/>
      <c r="EC349" s="142"/>
      <c r="ED349" s="142"/>
      <c r="EE349" s="142"/>
      <c r="EF349" s="142"/>
      <c r="EG349" s="142"/>
      <c r="EH349" s="142"/>
      <c r="EI349" s="142"/>
      <c r="EJ349" s="142"/>
      <c r="EK349" s="142"/>
      <c r="EL349" s="142"/>
      <c r="EM349" s="142"/>
      <c r="EN349" s="142"/>
      <c r="EO349" s="142"/>
      <c r="EP349" s="142"/>
      <c r="EQ349" s="142"/>
      <c r="ER349" s="142"/>
      <c r="ES349" s="142"/>
      <c r="ET349" s="142"/>
      <c r="EU349" s="142"/>
      <c r="EV349" s="142"/>
      <c r="EW349" s="142"/>
      <c r="EX349" s="142"/>
      <c r="EY349" s="142"/>
      <c r="EZ349" s="142"/>
      <c r="FA349" s="142"/>
      <c r="FB349" s="142"/>
      <c r="FC349" s="142"/>
      <c r="FD349" s="142"/>
      <c r="FE349" s="142"/>
      <c r="FF349" s="142"/>
      <c r="FG349" s="142"/>
      <c r="FH349" s="142"/>
      <c r="FI349" s="142"/>
      <c r="FJ349" s="142"/>
      <c r="FK349" s="142"/>
      <c r="FL349" s="142"/>
      <c r="FM349" s="142"/>
      <c r="FN349" s="142"/>
      <c r="FO349" s="142"/>
      <c r="FP349" s="142"/>
      <c r="FQ349" s="142"/>
      <c r="FR349" s="142"/>
      <c r="FS349" s="142"/>
      <c r="FT349" s="142"/>
      <c r="FU349" s="142"/>
      <c r="FV349" s="142"/>
      <c r="FW349" s="142"/>
      <c r="FX349" s="142"/>
      <c r="FY349" s="142"/>
      <c r="FZ349" s="142"/>
      <c r="GA349" s="142"/>
      <c r="GB349" s="142"/>
      <c r="GC349" s="142"/>
      <c r="GD349" s="142"/>
      <c r="GE349" s="142"/>
      <c r="GF349" s="142"/>
      <c r="GG349" s="142"/>
      <c r="GH349" s="142"/>
      <c r="GI349" s="142"/>
      <c r="GJ349" s="142"/>
      <c r="GK349" s="142"/>
      <c r="GL349" s="142"/>
      <c r="GM349" s="142"/>
      <c r="GN349" s="142"/>
      <c r="GO349" s="142"/>
      <c r="GP349" s="142"/>
      <c r="GQ349" s="142"/>
      <c r="GR349" s="142"/>
      <c r="GS349" s="142"/>
      <c r="GT349" s="142"/>
      <c r="GU349" s="142"/>
      <c r="GV349" s="142"/>
      <c r="GW349" s="142"/>
      <c r="GX349" s="142"/>
      <c r="GY349" s="142"/>
      <c r="GZ349" s="142"/>
      <c r="HA349" s="142"/>
      <c r="HB349" s="142"/>
      <c r="HC349" s="142"/>
      <c r="HD349" s="142"/>
      <c r="HE349" s="142"/>
      <c r="HF349" s="142"/>
      <c r="HG349" s="142"/>
      <c r="HH349" s="142"/>
      <c r="HI349" s="142"/>
      <c r="HJ349" s="142"/>
      <c r="HK349" s="142"/>
      <c r="HL349" s="142"/>
      <c r="HM349" s="142"/>
      <c r="HN349" s="142"/>
      <c r="HO349" s="142"/>
      <c r="HP349" s="142"/>
      <c r="HQ349" s="142"/>
      <c r="HR349" s="142"/>
      <c r="HS349" s="142"/>
      <c r="HT349" s="142"/>
      <c r="HU349" s="142"/>
      <c r="HV349" s="142"/>
      <c r="HW349" s="142"/>
      <c r="HX349" s="142"/>
      <c r="HY349" s="142"/>
      <c r="HZ349" s="142"/>
      <c r="IA349" s="142"/>
      <c r="IB349" s="142"/>
      <c r="IC349" s="142"/>
      <c r="ID349" s="142"/>
      <c r="IE349" s="142"/>
      <c r="IF349" s="142"/>
      <c r="IG349" s="142"/>
      <c r="IH349" s="142"/>
      <c r="II349" s="142"/>
      <c r="IJ349" s="142"/>
      <c r="IK349" s="142"/>
      <c r="IL349" s="142"/>
      <c r="IM349" s="142"/>
      <c r="IN349" s="142"/>
      <c r="IO349" s="142"/>
      <c r="IP349" s="142"/>
      <c r="IQ349" s="142"/>
      <c r="IR349" s="142"/>
      <c r="IS349" s="142"/>
      <c r="IT349" s="142"/>
      <c r="IU349" s="142"/>
      <c r="IV349" s="142"/>
      <c r="IW349" s="142"/>
      <c r="IX349" s="142"/>
      <c r="IY349" s="142"/>
      <c r="IZ349" s="142"/>
      <c r="JA349" s="142"/>
      <c r="JB349" s="142"/>
      <c r="JC349" s="142"/>
      <c r="JD349" s="142"/>
      <c r="JE349" s="142"/>
      <c r="JF349" s="142"/>
      <c r="JG349" s="142"/>
      <c r="JH349" s="142"/>
      <c r="JI349" s="142"/>
      <c r="JJ349" s="142"/>
      <c r="JK349" s="142"/>
      <c r="JL349" s="142"/>
      <c r="JM349" s="142"/>
      <c r="JN349" s="142"/>
      <c r="JO349" s="142"/>
      <c r="JP349" s="142"/>
      <c r="JQ349" s="142"/>
      <c r="JR349" s="142"/>
      <c r="JS349" s="142"/>
      <c r="JT349" s="142"/>
      <c r="JU349" s="142"/>
      <c r="JV349" s="142"/>
      <c r="JW349" s="142"/>
      <c r="JX349" s="142"/>
      <c r="JY349" s="142"/>
      <c r="JZ349" s="142"/>
      <c r="KA349" s="142"/>
      <c r="KB349" s="142"/>
      <c r="KC349" s="142"/>
      <c r="KD349" s="142"/>
      <c r="KE349" s="142"/>
      <c r="KF349" s="142"/>
      <c r="KG349" s="142"/>
      <c r="KH349" s="142"/>
      <c r="KI349" s="142"/>
      <c r="KJ349" s="142"/>
      <c r="KK349" s="142"/>
      <c r="KL349" s="142"/>
      <c r="KM349" s="142"/>
      <c r="KN349" s="142"/>
      <c r="KO349" s="142"/>
      <c r="KP349" s="142"/>
      <c r="KQ349" s="142"/>
      <c r="KR349" s="142"/>
      <c r="KS349" s="142"/>
      <c r="KT349" s="142"/>
      <c r="KU349" s="142"/>
      <c r="KV349" s="142"/>
      <c r="KW349" s="142"/>
      <c r="KX349" s="142"/>
      <c r="KY349" s="142"/>
      <c r="KZ349" s="142"/>
      <c r="LA349" s="142"/>
      <c r="LB349" s="142"/>
      <c r="LC349" s="142"/>
      <c r="LD349" s="142"/>
      <c r="LE349" s="142"/>
      <c r="LF349" s="142"/>
      <c r="LG349" s="142"/>
      <c r="LH349" s="142"/>
      <c r="LI349" s="142"/>
      <c r="LJ349" s="142"/>
      <c r="LK349" s="142"/>
      <c r="LL349" s="142"/>
      <c r="LM349" s="142"/>
      <c r="LN349" s="142"/>
      <c r="LO349" s="142"/>
      <c r="LP349" s="142"/>
      <c r="LQ349" s="142"/>
      <c r="LR349" s="142"/>
      <c r="LS349" s="142"/>
      <c r="LT349" s="142"/>
      <c r="LU349" s="142"/>
      <c r="LV349" s="142"/>
      <c r="LW349" s="142"/>
      <c r="LX349" s="142"/>
      <c r="LY349" s="142"/>
      <c r="LZ349" s="142"/>
      <c r="MA349" s="142"/>
      <c r="MB349" s="142"/>
      <c r="MC349" s="142"/>
      <c r="MD349" s="142"/>
      <c r="ME349" s="142"/>
      <c r="MF349" s="142"/>
      <c r="MG349" s="142"/>
      <c r="MH349" s="142"/>
      <c r="MI349" s="142"/>
      <c r="MJ349" s="142"/>
      <c r="MK349" s="142"/>
      <c r="ML349" s="142"/>
      <c r="MM349" s="142"/>
      <c r="MN349" s="142"/>
      <c r="MO349" s="142"/>
      <c r="MP349" s="142"/>
      <c r="MQ349" s="142"/>
      <c r="MR349" s="142"/>
      <c r="MS349" s="142"/>
      <c r="MT349" s="142"/>
      <c r="MU349" s="142"/>
      <c r="MV349" s="142"/>
      <c r="MW349" s="142"/>
      <c r="MX349" s="142"/>
      <c r="MY349" s="142"/>
      <c r="MZ349" s="142"/>
      <c r="NA349" s="142"/>
      <c r="NB349" s="142"/>
      <c r="NC349" s="142"/>
      <c r="ND349" s="142"/>
      <c r="NE349" s="142"/>
      <c r="NF349" s="142"/>
      <c r="NG349" s="142"/>
      <c r="NH349" s="142"/>
      <c r="NI349" s="142"/>
      <c r="NJ349" s="142"/>
      <c r="NK349" s="142"/>
      <c r="NL349" s="142"/>
      <c r="NM349" s="142"/>
      <c r="NN349" s="142"/>
      <c r="NO349" s="142"/>
      <c r="NP349" s="142"/>
      <c r="NQ349" s="142"/>
      <c r="NR349" s="142"/>
      <c r="NS349" s="142"/>
      <c r="NT349" s="142"/>
      <c r="NU349" s="142"/>
      <c r="NV349" s="142"/>
      <c r="NW349" s="142"/>
      <c r="NX349" s="142"/>
      <c r="NY349" s="142"/>
      <c r="NZ349" s="142"/>
      <c r="OA349" s="142"/>
      <c r="OB349" s="142"/>
      <c r="OC349" s="142"/>
      <c r="OD349" s="142"/>
      <c r="OE349" s="142"/>
      <c r="OF349" s="142"/>
      <c r="OG349" s="142"/>
      <c r="OH349" s="142"/>
      <c r="OI349" s="142"/>
      <c r="OJ349" s="142"/>
      <c r="OK349" s="142"/>
      <c r="OL349" s="142"/>
      <c r="OM349" s="142"/>
      <c r="ON349" s="142"/>
      <c r="OO349" s="142"/>
      <c r="OP349" s="142"/>
      <c r="OQ349" s="142"/>
      <c r="OR349" s="142"/>
      <c r="OS349" s="142"/>
      <c r="OT349" s="142"/>
      <c r="OU349" s="142"/>
      <c r="OV349" s="142"/>
      <c r="OW349" s="142"/>
      <c r="OX349" s="142"/>
      <c r="OY349" s="142"/>
      <c r="OZ349" s="142"/>
      <c r="PA349" s="142"/>
      <c r="PB349" s="142"/>
      <c r="PC349" s="142"/>
      <c r="PD349" s="142"/>
      <c r="PE349" s="142"/>
      <c r="PF349" s="142"/>
      <c r="PG349" s="142"/>
      <c r="PH349" s="142"/>
      <c r="PI349" s="142"/>
      <c r="PJ349" s="142"/>
      <c r="PK349" s="142"/>
      <c r="PL349" s="142"/>
      <c r="PM349" s="142"/>
      <c r="PN349" s="142"/>
      <c r="PO349" s="142"/>
      <c r="PP349" s="142"/>
      <c r="PQ349" s="142"/>
      <c r="PR349" s="142"/>
      <c r="PS349" s="142"/>
      <c r="PT349" s="142"/>
      <c r="PU349" s="142"/>
      <c r="PV349" s="142"/>
      <c r="PW349" s="142"/>
      <c r="PX349" s="142"/>
      <c r="PY349" s="142"/>
      <c r="PZ349" s="142"/>
      <c r="QA349" s="142"/>
      <c r="QB349" s="142"/>
      <c r="QC349" s="142"/>
      <c r="QD349" s="142"/>
      <c r="QE349" s="142"/>
      <c r="QF349" s="142"/>
      <c r="QG349" s="142"/>
      <c r="QH349" s="142"/>
      <c r="QI349" s="142"/>
      <c r="QJ349" s="142"/>
      <c r="QK349" s="142"/>
      <c r="QL349" s="142"/>
      <c r="QM349" s="142"/>
      <c r="QN349" s="142"/>
      <c r="QO349" s="142"/>
      <c r="QP349" s="142"/>
      <c r="QQ349" s="142"/>
      <c r="QR349" s="142"/>
      <c r="QS349" s="142"/>
      <c r="QT349" s="142"/>
      <c r="QU349" s="142"/>
      <c r="QV349" s="142"/>
      <c r="QW349" s="142"/>
      <c r="QX349" s="142"/>
      <c r="QY349" s="142"/>
      <c r="QZ349" s="142"/>
      <c r="RA349" s="142"/>
      <c r="RB349" s="142"/>
      <c r="RC349" s="142"/>
      <c r="RD349" s="142"/>
      <c r="RE349" s="142"/>
      <c r="RF349" s="142"/>
      <c r="RG349" s="142"/>
      <c r="RH349" s="142"/>
      <c r="RI349" s="142"/>
      <c r="RJ349" s="142"/>
      <c r="RK349" s="142"/>
      <c r="RL349" s="142"/>
      <c r="RM349" s="142"/>
      <c r="RN349" s="142"/>
      <c r="RO349" s="142"/>
      <c r="RP349" s="142"/>
      <c r="RQ349" s="142"/>
      <c r="RR349" s="142"/>
      <c r="RS349" s="142"/>
      <c r="RT349" s="142"/>
      <c r="RU349" s="142"/>
      <c r="RV349" s="142"/>
      <c r="RW349" s="142"/>
      <c r="RX349" s="142"/>
      <c r="RY349" s="142"/>
      <c r="RZ349" s="142"/>
      <c r="SA349" s="142"/>
      <c r="SB349" s="142"/>
      <c r="SC349" s="142"/>
      <c r="SD349" s="142"/>
      <c r="SE349" s="142"/>
      <c r="SF349" s="142"/>
      <c r="SG349" s="142"/>
      <c r="SH349" s="142"/>
      <c r="SI349" s="142"/>
      <c r="SJ349" s="142"/>
      <c r="SK349" s="142"/>
      <c r="SL349" s="142"/>
      <c r="SM349" s="142"/>
      <c r="SN349" s="142"/>
      <c r="SO349" s="142"/>
      <c r="SP349" s="142"/>
      <c r="SQ349" s="142"/>
      <c r="SR349" s="142"/>
      <c r="SS349" s="142"/>
      <c r="ST349" s="142"/>
      <c r="SU349" s="142"/>
      <c r="SV349" s="142"/>
      <c r="SW349" s="142"/>
      <c r="SX349" s="142"/>
      <c r="SY349" s="142"/>
      <c r="SZ349" s="142"/>
      <c r="TA349" s="142"/>
      <c r="TB349" s="142"/>
      <c r="TC349" s="142"/>
      <c r="TD349" s="142"/>
      <c r="TE349" s="142"/>
      <c r="TF349" s="142"/>
      <c r="TG349" s="142"/>
      <c r="TH349" s="142"/>
      <c r="TI349" s="142"/>
      <c r="TJ349" s="142"/>
      <c r="TK349" s="142"/>
      <c r="TL349" s="142"/>
      <c r="TM349" s="142"/>
      <c r="TN349" s="142"/>
      <c r="TO349" s="142"/>
      <c r="TP349" s="142"/>
      <c r="TQ349" s="142"/>
      <c r="TR349" s="142"/>
      <c r="TS349" s="142"/>
      <c r="TT349" s="142"/>
      <c r="TU349" s="142"/>
      <c r="TV349" s="142"/>
      <c r="TW349" s="142"/>
      <c r="TX349" s="142"/>
      <c r="TY349" s="142"/>
      <c r="TZ349" s="142"/>
      <c r="UA349" s="142"/>
      <c r="UB349" s="142"/>
      <c r="UC349" s="142"/>
      <c r="UD349" s="142"/>
      <c r="UE349" s="142"/>
      <c r="UF349" s="142"/>
      <c r="UG349" s="142"/>
      <c r="UH349" s="142"/>
      <c r="UI349" s="142"/>
      <c r="UJ349" s="142"/>
      <c r="UK349" s="142"/>
      <c r="UL349" s="142"/>
      <c r="UM349" s="142"/>
      <c r="UN349" s="142"/>
      <c r="UO349" s="142"/>
      <c r="UP349" s="142"/>
      <c r="UQ349" s="142"/>
      <c r="UR349" s="142"/>
      <c r="US349" s="142"/>
      <c r="UT349" s="142"/>
      <c r="UU349" s="142"/>
      <c r="UV349" s="142"/>
      <c r="UW349" s="142"/>
      <c r="UX349" s="142"/>
      <c r="UY349" s="142"/>
      <c r="UZ349" s="142"/>
      <c r="VA349" s="142"/>
      <c r="VB349" s="142"/>
      <c r="VC349" s="142"/>
      <c r="VD349" s="142"/>
      <c r="VE349" s="142"/>
      <c r="VF349" s="142"/>
      <c r="VG349" s="142"/>
      <c r="VH349" s="142"/>
      <c r="VI349" s="142"/>
      <c r="VJ349" s="142"/>
      <c r="VK349" s="142"/>
      <c r="VL349" s="142"/>
      <c r="VM349" s="142"/>
      <c r="VN349" s="142"/>
      <c r="VO349" s="142"/>
      <c r="VP349" s="142"/>
      <c r="VQ349" s="142"/>
      <c r="VR349" s="142"/>
      <c r="VS349" s="142"/>
      <c r="VT349" s="142"/>
      <c r="VU349" s="142"/>
      <c r="VV349" s="142"/>
      <c r="VW349" s="142"/>
      <c r="VX349" s="142"/>
      <c r="VY349" s="142"/>
      <c r="VZ349" s="142"/>
      <c r="WA349" s="142"/>
      <c r="WB349" s="142"/>
      <c r="WC349" s="142"/>
      <c r="WD349" s="142"/>
      <c r="WE349" s="142"/>
      <c r="WF349" s="142"/>
      <c r="WG349" s="142"/>
      <c r="WH349" s="142"/>
      <c r="WI349" s="142"/>
      <c r="WJ349" s="142"/>
      <c r="WK349" s="142"/>
      <c r="WL349" s="142"/>
      <c r="WM349" s="142"/>
      <c r="WN349" s="142"/>
      <c r="WO349" s="142"/>
      <c r="WP349" s="142"/>
      <c r="WQ349" s="142"/>
      <c r="WR349" s="142"/>
      <c r="WS349" s="142"/>
      <c r="WT349" s="142"/>
      <c r="WU349" s="142"/>
      <c r="WV349" s="142"/>
      <c r="WW349" s="142"/>
      <c r="WX349" s="142"/>
      <c r="WY349" s="142"/>
      <c r="WZ349" s="142"/>
      <c r="XA349" s="142"/>
      <c r="XB349" s="142"/>
      <c r="XC349" s="142"/>
      <c r="XD349" s="142"/>
      <c r="XE349" s="142"/>
      <c r="XF349" s="142"/>
      <c r="XG349" s="142"/>
      <c r="XH349" s="142"/>
      <c r="XI349" s="142"/>
      <c r="XJ349" s="142"/>
      <c r="XK349" s="142"/>
      <c r="XL349" s="142"/>
      <c r="XM349" s="142"/>
      <c r="XN349" s="142"/>
      <c r="XO349" s="142"/>
      <c r="XP349" s="142"/>
      <c r="XQ349" s="142"/>
      <c r="XR349" s="142"/>
      <c r="XS349" s="142"/>
      <c r="XT349" s="142"/>
      <c r="XU349" s="142"/>
      <c r="XV349" s="142"/>
      <c r="XW349" s="142"/>
      <c r="XX349" s="142"/>
      <c r="XY349" s="142"/>
      <c r="XZ349" s="142"/>
      <c r="YA349" s="142"/>
      <c r="YB349" s="142"/>
      <c r="YC349" s="142"/>
      <c r="YD349" s="142"/>
      <c r="YE349" s="142"/>
      <c r="YF349" s="142"/>
      <c r="YG349" s="142"/>
      <c r="YH349" s="142"/>
      <c r="YI349" s="142"/>
      <c r="YJ349" s="142"/>
      <c r="YK349" s="142"/>
      <c r="YL349" s="142"/>
      <c r="YM349" s="142"/>
      <c r="YN349" s="142"/>
      <c r="YO349" s="142"/>
      <c r="YP349" s="142"/>
      <c r="YQ349" s="142"/>
      <c r="YR349" s="142"/>
      <c r="YS349" s="142"/>
      <c r="YT349" s="142"/>
      <c r="YU349" s="142"/>
      <c r="YV349" s="142"/>
      <c r="YW349" s="142"/>
      <c r="YX349" s="142"/>
      <c r="YY349" s="142"/>
      <c r="YZ349" s="142"/>
      <c r="ZA349" s="142"/>
      <c r="ZB349" s="142"/>
      <c r="ZC349" s="142"/>
      <c r="ZD349" s="142"/>
      <c r="ZE349" s="142"/>
      <c r="ZF349" s="142"/>
      <c r="ZG349" s="142"/>
      <c r="ZH349" s="142"/>
      <c r="ZI349" s="142"/>
      <c r="ZJ349" s="142"/>
      <c r="ZK349" s="142"/>
      <c r="ZL349" s="142"/>
      <c r="ZM349" s="142"/>
      <c r="ZN349" s="142"/>
      <c r="ZO349" s="142"/>
      <c r="ZP349" s="142"/>
      <c r="ZQ349" s="142"/>
      <c r="ZR349" s="142"/>
      <c r="ZS349" s="142"/>
      <c r="ZT349" s="142"/>
      <c r="ZU349" s="142"/>
      <c r="ZV349" s="142"/>
      <c r="ZW349" s="142"/>
      <c r="ZX349" s="142"/>
      <c r="ZY349" s="142"/>
      <c r="ZZ349" s="142"/>
      <c r="AAA349" s="142"/>
      <c r="AAB349" s="142"/>
      <c r="AAC349" s="142"/>
      <c r="AAD349" s="142"/>
      <c r="AAE349" s="142"/>
      <c r="AAF349" s="142"/>
      <c r="AAG349" s="142"/>
      <c r="AAH349" s="142"/>
      <c r="AAI349" s="142"/>
      <c r="AAJ349" s="142"/>
      <c r="AAK349" s="142"/>
      <c r="AAL349" s="142"/>
      <c r="AAM349" s="142"/>
      <c r="AAN349" s="142"/>
      <c r="AAO349" s="142"/>
      <c r="AAP349" s="142"/>
      <c r="AAQ349" s="142"/>
      <c r="AAR349" s="142"/>
      <c r="AAS349" s="142"/>
      <c r="AAT349" s="142"/>
      <c r="AAU349" s="142"/>
      <c r="AAV349" s="142"/>
      <c r="AAW349" s="142"/>
      <c r="AAX349" s="142"/>
      <c r="AAY349" s="142"/>
      <c r="AAZ349" s="142"/>
      <c r="ABA349" s="142"/>
      <c r="ABB349" s="142"/>
      <c r="ABC349" s="142"/>
      <c r="ABD349" s="142"/>
      <c r="ABE349" s="142"/>
      <c r="ABF349" s="142"/>
      <c r="ABG349" s="142"/>
      <c r="ABH349" s="142"/>
      <c r="ABI349" s="142"/>
      <c r="ABJ349" s="142"/>
      <c r="ABK349" s="142"/>
      <c r="ABL349" s="142"/>
      <c r="ABM349" s="142"/>
      <c r="ABN349" s="142"/>
      <c r="ABO349" s="142"/>
      <c r="ABP349" s="142"/>
      <c r="ABQ349" s="142"/>
      <c r="ABR349" s="142"/>
      <c r="ABS349" s="142"/>
      <c r="ABT349" s="142"/>
      <c r="ABU349" s="142"/>
      <c r="ABV349" s="142"/>
      <c r="ABW349" s="142"/>
      <c r="ABX349" s="142"/>
      <c r="ABY349" s="142"/>
      <c r="ABZ349" s="142"/>
      <c r="ACA349" s="142"/>
      <c r="ACB349" s="142"/>
      <c r="ACC349" s="142"/>
      <c r="ACD349" s="142"/>
      <c r="ACE349" s="142"/>
      <c r="ACF349" s="142"/>
      <c r="ACG349" s="142"/>
      <c r="ACH349" s="142"/>
      <c r="ACI349" s="142"/>
      <c r="ACJ349" s="142"/>
      <c r="ACK349" s="142"/>
      <c r="ACL349" s="142"/>
      <c r="ACM349" s="142"/>
      <c r="ACN349" s="142"/>
      <c r="ACO349" s="142"/>
      <c r="ACP349" s="142"/>
      <c r="ACQ349" s="142"/>
      <c r="ACR349" s="142"/>
      <c r="ACS349" s="142"/>
      <c r="ACT349" s="142"/>
      <c r="ACU349" s="142"/>
      <c r="ACV349" s="142"/>
      <c r="ACW349" s="142"/>
      <c r="ACX349" s="142"/>
      <c r="ACY349" s="142"/>
      <c r="ACZ349" s="142"/>
      <c r="ADA349" s="142"/>
      <c r="ADB349" s="142"/>
      <c r="ADC349" s="142"/>
      <c r="ADD349" s="142"/>
      <c r="ADE349" s="142"/>
      <c r="ADF349" s="142"/>
      <c r="ADG349" s="142"/>
      <c r="ADH349" s="142"/>
      <c r="ADI349" s="142"/>
      <c r="ADJ349" s="142"/>
      <c r="ADK349" s="142"/>
      <c r="ADL349" s="142"/>
      <c r="ADM349" s="142"/>
      <c r="ADN349" s="142"/>
      <c r="ADO349" s="142"/>
      <c r="ADP349" s="142"/>
      <c r="ADQ349" s="142"/>
      <c r="ADR349" s="142"/>
      <c r="ADS349" s="142"/>
      <c r="ADT349" s="142"/>
      <c r="ADU349" s="142"/>
      <c r="ADV349" s="142"/>
      <c r="ADW349" s="142"/>
      <c r="ADX349" s="142"/>
      <c r="ADY349" s="142"/>
      <c r="ADZ349" s="142"/>
      <c r="AEA349" s="142"/>
      <c r="AEB349" s="142"/>
      <c r="AEC349" s="142"/>
      <c r="AED349" s="142"/>
      <c r="AEE349" s="142"/>
      <c r="AEF349" s="142"/>
      <c r="AEG349" s="142"/>
      <c r="AEH349" s="142"/>
      <c r="AEI349" s="142"/>
      <c r="AEJ349" s="142"/>
      <c r="AEK349" s="142"/>
      <c r="AEL349" s="142"/>
      <c r="AEM349" s="142"/>
      <c r="AEN349" s="142"/>
      <c r="AEO349" s="142"/>
      <c r="AEP349" s="142"/>
      <c r="AEQ349" s="142"/>
      <c r="AER349" s="142"/>
      <c r="AES349" s="142"/>
      <c r="AET349" s="142"/>
      <c r="AEU349" s="142"/>
      <c r="AEV349" s="142"/>
      <c r="AEW349" s="142"/>
      <c r="AEX349" s="142"/>
      <c r="AEY349" s="142"/>
      <c r="AEZ349" s="142"/>
      <c r="AFA349" s="142"/>
      <c r="AFB349" s="142"/>
      <c r="AFC349" s="142"/>
      <c r="AFD349" s="142"/>
      <c r="AFE349" s="142"/>
      <c r="AFF349" s="142"/>
      <c r="AFG349" s="142"/>
      <c r="AFH349" s="142"/>
      <c r="AFI349" s="142"/>
      <c r="AFJ349" s="142"/>
      <c r="AFK349" s="142"/>
      <c r="AFL349" s="142"/>
      <c r="AFM349" s="142"/>
      <c r="AFN349" s="142"/>
      <c r="AFO349" s="142"/>
      <c r="AFP349" s="142"/>
      <c r="AFQ349" s="142"/>
      <c r="AFR349" s="142"/>
      <c r="AFS349" s="142"/>
      <c r="AFT349" s="142"/>
      <c r="AFU349" s="142"/>
      <c r="AFV349" s="142"/>
      <c r="AFW349" s="142"/>
      <c r="AFX349" s="142"/>
      <c r="AFY349" s="142"/>
      <c r="AFZ349" s="142"/>
      <c r="AGA349" s="142"/>
      <c r="AGB349" s="142"/>
      <c r="AGC349" s="142"/>
      <c r="AGD349" s="142"/>
      <c r="AGE349" s="142"/>
      <c r="AGF349" s="142"/>
      <c r="AGG349" s="142"/>
      <c r="AGH349" s="142"/>
      <c r="AGI349" s="142"/>
      <c r="AGJ349" s="142"/>
      <c r="AGK349" s="142"/>
      <c r="AGL349" s="142"/>
      <c r="AGM349" s="142"/>
      <c r="AGN349" s="142"/>
      <c r="AGO349" s="142"/>
      <c r="AGP349" s="142"/>
      <c r="AGQ349" s="142"/>
      <c r="AGR349" s="142"/>
      <c r="AGS349" s="142"/>
      <c r="AGT349" s="142"/>
      <c r="AGU349" s="142"/>
      <c r="AGV349" s="142"/>
      <c r="AGW349" s="142"/>
      <c r="AGX349" s="142"/>
      <c r="AGY349" s="142"/>
      <c r="AGZ349" s="142"/>
      <c r="AHA349" s="142"/>
      <c r="AHB349" s="142"/>
      <c r="AHC349" s="142"/>
      <c r="AHD349" s="142"/>
      <c r="AHE349" s="142"/>
      <c r="AHF349" s="142"/>
      <c r="AHG349" s="142"/>
      <c r="AHH349" s="142"/>
      <c r="AHI349" s="142"/>
      <c r="AHJ349" s="142"/>
      <c r="AHK349" s="142"/>
      <c r="AHL349" s="142"/>
      <c r="AHM349" s="142"/>
      <c r="AHN349" s="142"/>
      <c r="AHO349" s="142"/>
      <c r="AHP349" s="142"/>
      <c r="AHQ349" s="142"/>
      <c r="AHR349" s="142"/>
      <c r="AHS349" s="142"/>
      <c r="AHT349" s="142"/>
      <c r="AHU349" s="142"/>
      <c r="AHV349" s="142"/>
      <c r="AHW349" s="142"/>
      <c r="AHX349" s="142"/>
      <c r="AHY349" s="142"/>
      <c r="AHZ349" s="142"/>
      <c r="AIA349" s="142"/>
      <c r="AIB349" s="142"/>
      <c r="AIC349" s="142"/>
      <c r="AID349" s="142"/>
      <c r="AIE349" s="142"/>
      <c r="AIF349" s="142"/>
      <c r="AIG349" s="142"/>
      <c r="AIH349" s="142"/>
      <c r="AII349" s="142"/>
      <c r="AIJ349" s="142"/>
      <c r="AIK349" s="142"/>
      <c r="AIL349" s="142"/>
      <c r="AIM349" s="142"/>
      <c r="AIN349" s="142"/>
      <c r="AIO349" s="142"/>
      <c r="AIP349" s="142"/>
      <c r="AIQ349" s="142"/>
      <c r="AIR349" s="142"/>
      <c r="AIS349" s="142"/>
      <c r="AIT349" s="142"/>
      <c r="AIU349" s="142"/>
      <c r="AIV349" s="142"/>
      <c r="AIW349" s="142"/>
      <c r="AIX349" s="142"/>
      <c r="AIY349" s="142"/>
      <c r="AIZ349" s="142"/>
      <c r="AJA349" s="142"/>
      <c r="AJB349" s="142"/>
      <c r="AJC349" s="142"/>
      <c r="AJD349" s="142"/>
      <c r="AJE349" s="142"/>
      <c r="AJF349" s="142"/>
      <c r="AJG349" s="142"/>
      <c r="AJH349" s="142"/>
      <c r="AJI349" s="142"/>
      <c r="AJJ349" s="142"/>
      <c r="AJK349" s="142"/>
      <c r="AJL349" s="142"/>
      <c r="AJM349" s="142"/>
      <c r="AJN349" s="142"/>
      <c r="AJO349" s="142"/>
      <c r="AJP349" s="142"/>
      <c r="AJQ349" s="142"/>
      <c r="AJR349" s="142"/>
      <c r="AJS349" s="142"/>
      <c r="AJT349" s="142"/>
      <c r="AJU349" s="142"/>
      <c r="AJV349" s="142"/>
      <c r="AJW349" s="142"/>
      <c r="AJX349" s="142"/>
      <c r="AJY349" s="142"/>
      <c r="AJZ349" s="142"/>
      <c r="AKA349" s="142"/>
      <c r="AKB349" s="142"/>
      <c r="AKC349" s="142"/>
      <c r="AKD349" s="142"/>
      <c r="AKE349" s="142"/>
      <c r="AKF349" s="142"/>
      <c r="AKG349" s="142"/>
      <c r="AKH349" s="142"/>
      <c r="AKI349" s="142"/>
      <c r="AKJ349" s="142"/>
      <c r="AKK349" s="142"/>
      <c r="AKL349" s="142"/>
      <c r="AKM349" s="142"/>
      <c r="AKN349" s="142"/>
      <c r="AKO349" s="142"/>
      <c r="AKP349" s="142"/>
      <c r="AKQ349" s="142"/>
      <c r="AKR349" s="142"/>
      <c r="AKS349" s="142"/>
      <c r="AKT349" s="142"/>
      <c r="AKU349" s="142"/>
      <c r="AKV349" s="142"/>
      <c r="AKW349" s="142"/>
      <c r="AKX349" s="142"/>
      <c r="AKY349" s="142"/>
      <c r="AKZ349" s="142"/>
      <c r="ALA349" s="142"/>
      <c r="ALB349" s="142"/>
      <c r="ALC349" s="142"/>
      <c r="ALD349" s="142"/>
      <c r="ALE349" s="142"/>
      <c r="ALF349" s="142"/>
      <c r="ALG349" s="142"/>
      <c r="ALH349" s="142"/>
      <c r="ALI349" s="142"/>
      <c r="ALJ349" s="142"/>
      <c r="ALK349" s="142"/>
      <c r="ALL349" s="142"/>
      <c r="ALM349" s="142"/>
      <c r="ALN349" s="142"/>
      <c r="ALO349" s="142"/>
      <c r="ALP349" s="142"/>
      <c r="ALQ349" s="142"/>
      <c r="ALR349" s="142"/>
      <c r="ALS349" s="142"/>
      <c r="ALT349" s="142"/>
      <c r="ALU349" s="142"/>
      <c r="ALV349" s="142"/>
      <c r="ALW349" s="142"/>
      <c r="ALX349" s="142"/>
      <c r="ALY349" s="142"/>
      <c r="ALZ349" s="142"/>
      <c r="AMA349" s="142"/>
      <c r="AMB349" s="142"/>
      <c r="AMC349" s="142"/>
      <c r="AMD349" s="142"/>
      <c r="AME349" s="142"/>
      <c r="AMF349" s="142"/>
      <c r="AMG349" s="142"/>
      <c r="AMH349" s="142"/>
      <c r="AMI349" s="142"/>
      <c r="AMJ349" s="142"/>
      <c r="AMK349" s="142"/>
      <c r="AML349" s="142"/>
      <c r="AMM349" s="142"/>
      <c r="AMN349" s="142"/>
      <c r="AMO349" s="142"/>
      <c r="AMP349" s="142"/>
      <c r="AMQ349" s="142"/>
      <c r="AMR349" s="142"/>
      <c r="AMS349" s="142"/>
      <c r="AMT349" s="142"/>
      <c r="AMU349" s="142"/>
      <c r="AMV349" s="142"/>
      <c r="AMW349" s="142"/>
      <c r="AMX349" s="142"/>
      <c r="AMY349" s="142"/>
      <c r="AMZ349" s="142"/>
      <c r="ANA349" s="142"/>
      <c r="ANB349" s="142"/>
      <c r="ANC349" s="142"/>
      <c r="AND349" s="142"/>
      <c r="ANE349" s="142"/>
      <c r="ANF349" s="142"/>
      <c r="ANG349" s="142"/>
      <c r="ANH349" s="142"/>
      <c r="ANI349" s="142"/>
      <c r="ANJ349" s="142"/>
      <c r="ANK349" s="142"/>
      <c r="ANL349" s="142"/>
      <c r="ANM349" s="142"/>
      <c r="ANN349" s="142"/>
      <c r="ANO349" s="142"/>
      <c r="ANP349" s="142"/>
      <c r="ANQ349" s="142"/>
      <c r="ANR349" s="142"/>
      <c r="ANS349" s="142"/>
      <c r="ANT349" s="142"/>
      <c r="ANU349" s="142"/>
      <c r="ANV349" s="142"/>
      <c r="ANW349" s="142"/>
      <c r="ANX349" s="142"/>
      <c r="ANY349" s="142"/>
      <c r="ANZ349" s="142"/>
      <c r="AOA349" s="142"/>
      <c r="AOB349" s="142"/>
      <c r="AOC349" s="142"/>
      <c r="AOD349" s="142"/>
      <c r="AOE349" s="142"/>
      <c r="AOF349" s="142"/>
      <c r="AOG349" s="142"/>
      <c r="AOH349" s="142"/>
      <c r="AOI349" s="142"/>
      <c r="AOJ349" s="142"/>
      <c r="AOK349" s="142"/>
      <c r="AOL349" s="142"/>
      <c r="AOM349" s="142"/>
      <c r="AON349" s="142"/>
      <c r="AOO349" s="142"/>
      <c r="AOP349" s="142"/>
      <c r="AOQ349" s="142"/>
      <c r="AOR349" s="142"/>
      <c r="AOS349" s="142"/>
      <c r="AOT349" s="142"/>
      <c r="AOU349" s="142"/>
      <c r="AOV349" s="142"/>
      <c r="AOW349" s="142"/>
      <c r="AOX349" s="142"/>
      <c r="AOY349" s="142"/>
      <c r="AOZ349" s="142"/>
      <c r="APA349" s="142"/>
      <c r="APB349" s="142"/>
      <c r="APC349" s="142"/>
      <c r="APD349" s="142"/>
      <c r="APE349" s="142"/>
      <c r="APF349" s="142"/>
      <c r="APG349" s="142"/>
      <c r="APH349" s="142"/>
      <c r="API349" s="142"/>
      <c r="APJ349" s="142"/>
      <c r="APK349" s="142"/>
      <c r="APL349" s="142"/>
      <c r="APM349" s="142"/>
      <c r="APN349" s="142"/>
      <c r="APO349" s="142"/>
      <c r="APP349" s="142"/>
      <c r="APQ349" s="142"/>
      <c r="APR349" s="142"/>
      <c r="APS349" s="142"/>
      <c r="APT349" s="142"/>
      <c r="APU349" s="142"/>
      <c r="APV349" s="142"/>
      <c r="APW349" s="142"/>
      <c r="APX349" s="142"/>
      <c r="APY349" s="142"/>
      <c r="APZ349" s="142"/>
      <c r="AQA349" s="142"/>
      <c r="AQB349" s="142"/>
      <c r="AQC349" s="142"/>
      <c r="AQD349" s="142"/>
      <c r="AQE349" s="142"/>
      <c r="AQF349" s="142"/>
      <c r="AQG349" s="142"/>
      <c r="AQH349" s="142"/>
      <c r="AQI349" s="142"/>
      <c r="AQJ349" s="142"/>
      <c r="AQK349" s="142"/>
      <c r="AQL349" s="142"/>
      <c r="AQM349" s="142"/>
      <c r="AQN349" s="142"/>
      <c r="AQO349" s="142"/>
      <c r="AQP349" s="142"/>
      <c r="AQQ349" s="142"/>
      <c r="AQR349" s="142"/>
      <c r="AQS349" s="142"/>
      <c r="AQT349" s="142"/>
      <c r="AQU349" s="142"/>
      <c r="AQV349" s="142"/>
      <c r="AQW349" s="142"/>
      <c r="AQX349" s="142"/>
      <c r="AQY349" s="142"/>
      <c r="AQZ349" s="142"/>
      <c r="ARA349" s="142"/>
      <c r="ARB349" s="142"/>
      <c r="ARC349" s="142"/>
      <c r="ARD349" s="142"/>
      <c r="ARE349" s="142"/>
      <c r="ARF349" s="142"/>
      <c r="ARG349" s="142"/>
      <c r="ARH349" s="142"/>
      <c r="ARI349" s="142"/>
      <c r="ARJ349" s="142"/>
      <c r="ARK349" s="142"/>
      <c r="ARL349" s="142"/>
      <c r="ARM349" s="142"/>
      <c r="ARN349" s="142"/>
      <c r="ARO349" s="142"/>
      <c r="ARP349" s="142"/>
      <c r="ARQ349" s="142"/>
      <c r="ARR349" s="142"/>
      <c r="ARS349" s="142"/>
      <c r="ART349" s="142"/>
      <c r="ARU349" s="142"/>
      <c r="ARV349" s="142"/>
      <c r="ARW349" s="142"/>
      <c r="ARX349" s="142"/>
      <c r="ARY349" s="142"/>
      <c r="ARZ349" s="142"/>
      <c r="ASA349" s="142"/>
      <c r="ASB349" s="142"/>
      <c r="ASC349" s="142"/>
      <c r="ASD349" s="142"/>
      <c r="ASE349" s="142"/>
      <c r="ASF349" s="142"/>
      <c r="ASG349" s="142"/>
      <c r="ASH349" s="142"/>
      <c r="ASI349" s="142"/>
      <c r="ASJ349" s="142"/>
      <c r="ASK349" s="142"/>
      <c r="ASL349" s="142"/>
      <c r="ASM349" s="142"/>
      <c r="ASN349" s="142"/>
      <c r="ASO349" s="142"/>
      <c r="ASP349" s="142"/>
      <c r="ASQ349" s="142"/>
      <c r="ASR349" s="142"/>
      <c r="ASS349" s="142"/>
      <c r="AST349" s="142"/>
      <c r="ASU349" s="142"/>
      <c r="ASV349" s="142"/>
      <c r="ASW349" s="142"/>
      <c r="ASX349" s="142"/>
      <c r="ASY349" s="142"/>
      <c r="ASZ349" s="142"/>
      <c r="ATA349" s="142"/>
      <c r="ATB349" s="142"/>
      <c r="ATC349" s="142"/>
      <c r="ATD349" s="142"/>
      <c r="ATE349" s="142"/>
      <c r="ATF349" s="142"/>
      <c r="ATG349" s="142"/>
      <c r="ATH349" s="142"/>
      <c r="ATI349" s="142"/>
      <c r="ATJ349" s="142"/>
      <c r="ATK349" s="142"/>
      <c r="ATL349" s="142"/>
      <c r="ATM349" s="142"/>
      <c r="ATN349" s="142"/>
      <c r="ATO349" s="142"/>
      <c r="ATP349" s="142"/>
      <c r="ATQ349" s="142"/>
      <c r="ATR349" s="142"/>
      <c r="ATS349" s="142"/>
      <c r="ATT349" s="142"/>
      <c r="ATU349" s="142"/>
      <c r="ATV349" s="142"/>
      <c r="ATW349" s="142"/>
      <c r="ATX349" s="142"/>
      <c r="ATY349" s="142"/>
      <c r="ATZ349" s="142"/>
      <c r="AUA349" s="142"/>
      <c r="AUB349" s="142"/>
      <c r="AUC349" s="142"/>
      <c r="AUD349" s="142"/>
      <c r="AUE349" s="142"/>
      <c r="AUF349" s="142"/>
      <c r="AUG349" s="142"/>
      <c r="AUH349" s="142"/>
      <c r="AUI349" s="142"/>
      <c r="AUJ349" s="142"/>
      <c r="AUK349" s="142"/>
      <c r="AUL349" s="142"/>
      <c r="AUM349" s="142"/>
      <c r="AUN349" s="142"/>
      <c r="AUO349" s="142"/>
      <c r="AUP349" s="142"/>
      <c r="AUQ349" s="142"/>
      <c r="AUR349" s="142"/>
      <c r="AUS349" s="142"/>
      <c r="AUT349" s="142"/>
      <c r="AUU349" s="142"/>
      <c r="AUV349" s="142"/>
      <c r="AUW349" s="142"/>
      <c r="AUX349" s="142"/>
      <c r="AUY349" s="142"/>
      <c r="AUZ349" s="142"/>
      <c r="AVA349" s="142"/>
      <c r="AVB349" s="142"/>
      <c r="AVC349" s="142"/>
      <c r="AVD349" s="142"/>
      <c r="AVE349" s="142"/>
      <c r="AVF349" s="142"/>
      <c r="AVG349" s="142"/>
      <c r="AVH349" s="142"/>
      <c r="AVI349" s="142"/>
      <c r="AVJ349" s="142"/>
      <c r="AVK349" s="142"/>
      <c r="AVL349" s="142"/>
      <c r="AVM349" s="142"/>
      <c r="AVN349" s="142"/>
      <c r="AVO349" s="142"/>
      <c r="AVP349" s="142"/>
      <c r="AVQ349" s="142"/>
      <c r="AVR349" s="142"/>
      <c r="AVS349" s="142"/>
      <c r="AVT349" s="142"/>
      <c r="AVU349" s="142"/>
      <c r="AVV349" s="142"/>
      <c r="AVW349" s="142"/>
      <c r="AVX349" s="142"/>
      <c r="AVY349" s="142"/>
      <c r="AVZ349" s="142"/>
      <c r="AWA349" s="142"/>
      <c r="AWB349" s="142"/>
      <c r="AWC349" s="142"/>
      <c r="AWD349" s="142"/>
      <c r="AWE349" s="142"/>
      <c r="AWF349" s="142"/>
      <c r="AWG349" s="142"/>
      <c r="AWH349" s="142"/>
      <c r="AWI349" s="142"/>
      <c r="AWJ349" s="142"/>
      <c r="AWK349" s="142"/>
      <c r="AWL349" s="142"/>
      <c r="AWM349" s="142"/>
      <c r="AWN349" s="142"/>
      <c r="AWO349" s="142"/>
      <c r="AWP349" s="142"/>
      <c r="AWQ349" s="142"/>
      <c r="AWR349" s="142"/>
      <c r="AWS349" s="142"/>
      <c r="AWT349" s="142"/>
      <c r="AWU349" s="142"/>
      <c r="AWV349" s="142"/>
      <c r="AWW349" s="142"/>
      <c r="AWX349" s="142"/>
      <c r="AWY349" s="142"/>
      <c r="AWZ349" s="142"/>
      <c r="AXA349" s="142"/>
      <c r="AXB349" s="142"/>
      <c r="AXC349" s="142"/>
      <c r="AXD349" s="142"/>
      <c r="AXE349" s="142"/>
      <c r="AXF349" s="142"/>
      <c r="AXG349" s="142"/>
      <c r="AXH349" s="142"/>
      <c r="AXI349" s="142"/>
      <c r="AXJ349" s="142"/>
      <c r="AXK349" s="142"/>
      <c r="AXL349" s="142"/>
      <c r="AXM349" s="142"/>
      <c r="AXN349" s="142"/>
      <c r="AXO349" s="142"/>
      <c r="AXP349" s="142"/>
      <c r="AXQ349" s="142"/>
      <c r="AXR349" s="142"/>
      <c r="AXS349" s="142"/>
      <c r="AXT349" s="142"/>
      <c r="AXU349" s="142"/>
      <c r="AXV349" s="142"/>
      <c r="AXW349" s="142"/>
      <c r="AXX349" s="142"/>
      <c r="AXY349" s="142"/>
      <c r="AXZ349" s="142"/>
      <c r="AYA349" s="142"/>
      <c r="AYB349" s="142"/>
      <c r="AYC349" s="142"/>
      <c r="AYD349" s="142"/>
      <c r="AYE349" s="142"/>
      <c r="AYF349" s="142"/>
      <c r="AYG349" s="142"/>
      <c r="AYH349" s="142"/>
      <c r="AYI349" s="142"/>
      <c r="AYJ349" s="142"/>
      <c r="AYK349" s="142"/>
      <c r="AYL349" s="142"/>
      <c r="AYM349" s="142"/>
      <c r="AYN349" s="142"/>
      <c r="AYO349" s="142"/>
      <c r="AYP349" s="142"/>
      <c r="AYQ349" s="142"/>
      <c r="AYR349" s="142"/>
      <c r="AYS349" s="142"/>
      <c r="AYT349" s="142"/>
      <c r="AYU349" s="142"/>
      <c r="AYV349" s="142"/>
      <c r="AYW349" s="142"/>
      <c r="AYX349" s="142"/>
      <c r="AYY349" s="142"/>
      <c r="AYZ349" s="142"/>
      <c r="AZA349" s="142"/>
      <c r="AZB349" s="142"/>
      <c r="AZC349" s="142"/>
      <c r="AZD349" s="142"/>
      <c r="AZE349" s="142"/>
      <c r="AZF349" s="142"/>
      <c r="AZG349" s="142"/>
      <c r="AZH349" s="142"/>
      <c r="AZI349" s="142"/>
      <c r="AZJ349" s="142"/>
      <c r="AZK349" s="142"/>
      <c r="AZL349" s="142"/>
      <c r="AZM349" s="142"/>
      <c r="AZN349" s="142"/>
      <c r="AZO349" s="142"/>
      <c r="AZP349" s="142"/>
      <c r="AZQ349" s="142"/>
      <c r="AZR349" s="142"/>
      <c r="AZS349" s="142"/>
      <c r="AZT349" s="142"/>
      <c r="AZU349" s="142"/>
      <c r="AZV349" s="142"/>
      <c r="AZW349" s="142"/>
      <c r="AZX349" s="142"/>
      <c r="AZY349" s="142"/>
      <c r="AZZ349" s="142"/>
      <c r="BAA349" s="142"/>
      <c r="BAB349" s="142"/>
      <c r="BAC349" s="142"/>
      <c r="BAD349" s="142"/>
      <c r="BAE349" s="142"/>
      <c r="BAF349" s="142"/>
      <c r="BAG349" s="142"/>
      <c r="BAH349" s="142"/>
      <c r="BAI349" s="142"/>
      <c r="BAJ349" s="142"/>
      <c r="BAK349" s="142"/>
      <c r="BAL349" s="142"/>
      <c r="BAM349" s="142"/>
      <c r="BAN349" s="142"/>
      <c r="BAO349" s="142"/>
      <c r="BAP349" s="142"/>
      <c r="BAQ349" s="142"/>
      <c r="BAR349" s="142"/>
      <c r="BAS349" s="142"/>
      <c r="BAT349" s="142"/>
      <c r="BAU349" s="142"/>
      <c r="BAV349" s="142"/>
      <c r="BAW349" s="142"/>
      <c r="BAX349" s="142"/>
      <c r="BAY349" s="142"/>
      <c r="BAZ349" s="142"/>
      <c r="BBA349" s="142"/>
      <c r="BBB349" s="142"/>
      <c r="BBC349" s="142"/>
      <c r="BBD349" s="142"/>
      <c r="BBE349" s="142"/>
      <c r="BBF349" s="142"/>
      <c r="BBG349" s="142"/>
      <c r="BBH349" s="142"/>
      <c r="BBI349" s="142"/>
      <c r="BBJ349" s="142"/>
      <c r="BBK349" s="142"/>
      <c r="BBL349" s="142"/>
      <c r="BBM349" s="142"/>
      <c r="BBN349" s="142"/>
      <c r="BBO349" s="142"/>
      <c r="BBP349" s="142"/>
      <c r="BBQ349" s="142"/>
      <c r="BBR349" s="142"/>
      <c r="BBS349" s="142"/>
      <c r="BBT349" s="142"/>
      <c r="BBU349" s="142"/>
      <c r="BBV349" s="142"/>
      <c r="BBW349" s="142"/>
      <c r="BBX349" s="142"/>
      <c r="BBY349" s="142"/>
      <c r="BBZ349" s="142"/>
      <c r="BCA349" s="142"/>
      <c r="BCB349" s="142"/>
      <c r="BCC349" s="142"/>
      <c r="BCD349" s="142"/>
      <c r="BCE349" s="142"/>
      <c r="BCF349" s="142"/>
      <c r="BCG349" s="142"/>
      <c r="BCH349" s="142"/>
      <c r="BCI349" s="142"/>
      <c r="BCJ349" s="142"/>
      <c r="BCK349" s="142"/>
      <c r="BCL349" s="142"/>
      <c r="BCM349" s="142"/>
      <c r="BCN349" s="142"/>
      <c r="BCO349" s="142"/>
      <c r="BCP349" s="142"/>
      <c r="BCQ349" s="142"/>
      <c r="BCR349" s="142"/>
      <c r="BCS349" s="142"/>
      <c r="BCT349" s="142"/>
      <c r="BCU349" s="142"/>
      <c r="BCV349" s="142"/>
      <c r="BCW349" s="142"/>
      <c r="BCX349" s="142"/>
      <c r="BCY349" s="142"/>
      <c r="BCZ349" s="142"/>
      <c r="BDA349" s="142"/>
      <c r="BDB349" s="142"/>
      <c r="BDC349" s="142"/>
      <c r="BDD349" s="142"/>
      <c r="BDE349" s="142"/>
      <c r="BDF349" s="142"/>
      <c r="BDG349" s="142"/>
      <c r="BDH349" s="142"/>
      <c r="BDI349" s="142"/>
      <c r="BDJ349" s="142"/>
      <c r="BDK349" s="142"/>
      <c r="BDL349" s="142"/>
      <c r="BDM349" s="142"/>
      <c r="BDN349" s="142"/>
      <c r="BDO349" s="142"/>
      <c r="BDP349" s="142"/>
      <c r="BDQ349" s="142"/>
      <c r="BDR349" s="142"/>
      <c r="BDS349" s="142"/>
      <c r="BDT349" s="142"/>
      <c r="BDU349" s="142"/>
      <c r="BDV349" s="142"/>
      <c r="BDW349" s="142"/>
      <c r="BDX349" s="142"/>
      <c r="BDY349" s="142"/>
      <c r="BDZ349" s="142"/>
      <c r="BEA349" s="142"/>
      <c r="BEB349" s="142"/>
      <c r="BEC349" s="142"/>
      <c r="BED349" s="142"/>
      <c r="BEE349" s="142"/>
      <c r="BEF349" s="142"/>
      <c r="BEG349" s="142"/>
      <c r="BEH349" s="142"/>
      <c r="BEI349" s="142"/>
      <c r="BEJ349" s="142"/>
      <c r="BEK349" s="142"/>
      <c r="BEL349" s="142"/>
      <c r="BEM349" s="142"/>
      <c r="BEN349" s="142"/>
      <c r="BEO349" s="142"/>
      <c r="BEP349" s="142"/>
      <c r="BEQ349" s="142"/>
      <c r="BER349" s="142"/>
      <c r="BES349" s="142"/>
      <c r="BET349" s="142"/>
      <c r="BEU349" s="142"/>
      <c r="BEV349" s="142"/>
      <c r="BEW349" s="142"/>
      <c r="BEX349" s="142"/>
      <c r="BEY349" s="142"/>
      <c r="BEZ349" s="142"/>
      <c r="BFA349" s="142"/>
      <c r="BFB349" s="142"/>
      <c r="BFC349" s="142"/>
      <c r="BFD349" s="142"/>
      <c r="BFE349" s="142"/>
      <c r="BFF349" s="142"/>
      <c r="BFG349" s="142"/>
      <c r="BFH349" s="142"/>
      <c r="BFI349" s="142"/>
      <c r="BFJ349" s="142"/>
      <c r="BFK349" s="142"/>
      <c r="BFL349" s="142"/>
      <c r="BFM349" s="142"/>
      <c r="BFN349" s="142"/>
      <c r="BFO349" s="142"/>
      <c r="BFP349" s="142"/>
      <c r="BFQ349" s="142"/>
      <c r="BFR349" s="142"/>
      <c r="BFS349" s="142"/>
      <c r="BFT349" s="142"/>
      <c r="BFU349" s="142"/>
      <c r="BFV349" s="142"/>
      <c r="BFW349" s="142"/>
      <c r="BFX349" s="142"/>
      <c r="BFY349" s="142"/>
      <c r="BFZ349" s="142"/>
      <c r="BGA349" s="142"/>
      <c r="BGB349" s="142"/>
      <c r="BGC349" s="142"/>
      <c r="BGD349" s="142"/>
      <c r="BGE349" s="142"/>
      <c r="BGF349" s="142"/>
      <c r="BGG349" s="142"/>
      <c r="BGH349" s="142"/>
      <c r="BGI349" s="142"/>
      <c r="BGJ349" s="142"/>
      <c r="BGK349" s="142"/>
      <c r="BGL349" s="142"/>
      <c r="BGM349" s="142"/>
      <c r="BGN349" s="142"/>
      <c r="BGO349" s="142"/>
      <c r="BGP349" s="142"/>
      <c r="BGQ349" s="142"/>
      <c r="BGR349" s="142"/>
      <c r="BGS349" s="142"/>
      <c r="BGT349" s="142"/>
      <c r="BGU349" s="142"/>
      <c r="BGV349" s="142"/>
      <c r="BGW349" s="142"/>
      <c r="BGX349" s="142"/>
      <c r="BGY349" s="142"/>
      <c r="BGZ349" s="142"/>
      <c r="BHA349" s="142"/>
      <c r="BHB349" s="142"/>
      <c r="BHC349" s="142"/>
      <c r="BHD349" s="142"/>
      <c r="BHE349" s="142"/>
      <c r="BHF349" s="142"/>
      <c r="BHG349" s="142"/>
      <c r="BHH349" s="142"/>
      <c r="BHI349" s="142"/>
      <c r="BHJ349" s="142"/>
      <c r="BHK349" s="142"/>
      <c r="BHL349" s="142"/>
      <c r="BHM349" s="142"/>
      <c r="BHN349" s="142"/>
      <c r="BHO349" s="142"/>
      <c r="BHP349" s="142"/>
      <c r="BHQ349" s="142"/>
      <c r="BHR349" s="142"/>
      <c r="BHS349" s="142"/>
      <c r="BHT349" s="142"/>
      <c r="BHU349" s="142"/>
      <c r="BHV349" s="142"/>
      <c r="BHW349" s="142"/>
      <c r="BHX349" s="142"/>
      <c r="BHY349" s="142"/>
      <c r="BHZ349" s="142"/>
      <c r="BIA349" s="142"/>
      <c r="BIB349" s="142"/>
      <c r="BIC349" s="142"/>
      <c r="BID349" s="142"/>
      <c r="BIE349" s="142"/>
      <c r="BIF349" s="142"/>
      <c r="BIG349" s="142"/>
      <c r="BIH349" s="142"/>
      <c r="BII349" s="142"/>
      <c r="BIJ349" s="142"/>
      <c r="BIK349" s="142"/>
      <c r="BIL349" s="142"/>
      <c r="BIM349" s="142"/>
      <c r="BIN349" s="142"/>
      <c r="BIO349" s="142"/>
      <c r="BIP349" s="142"/>
      <c r="BIQ349" s="142"/>
      <c r="BIR349" s="142"/>
      <c r="BIS349" s="142"/>
      <c r="BIT349" s="142"/>
      <c r="BIU349" s="142"/>
      <c r="BIV349" s="142"/>
      <c r="BIW349" s="142"/>
      <c r="BIX349" s="142"/>
      <c r="BIY349" s="142"/>
      <c r="BIZ349" s="142"/>
      <c r="BJA349" s="142"/>
      <c r="BJB349" s="142"/>
      <c r="BJC349" s="142"/>
      <c r="BJD349" s="142"/>
      <c r="BJE349" s="142"/>
      <c r="BJF349" s="142"/>
      <c r="BJG349" s="142"/>
      <c r="BJH349" s="142"/>
      <c r="BJI349" s="142"/>
      <c r="BJJ349" s="142"/>
      <c r="BJK349" s="142"/>
      <c r="BJL349" s="142"/>
      <c r="BJM349" s="142"/>
      <c r="BJN349" s="142"/>
      <c r="BJO349" s="142"/>
      <c r="BJP349" s="142"/>
      <c r="BJQ349" s="142"/>
      <c r="BJR349" s="142"/>
      <c r="BJS349" s="142"/>
      <c r="BJT349" s="142"/>
      <c r="BJU349" s="142"/>
      <c r="BJV349" s="142"/>
      <c r="BJW349" s="142"/>
      <c r="BJX349" s="142"/>
      <c r="BJY349" s="142"/>
      <c r="BJZ349" s="142"/>
      <c r="BKA349" s="142"/>
      <c r="BKB349" s="142"/>
      <c r="BKC349" s="142"/>
      <c r="BKD349" s="142"/>
      <c r="BKE349" s="142"/>
      <c r="BKF349" s="142"/>
      <c r="BKG349" s="142"/>
      <c r="BKH349" s="142"/>
      <c r="BKI349" s="142"/>
      <c r="BKJ349" s="142"/>
      <c r="BKK349" s="142"/>
      <c r="BKL349" s="142"/>
      <c r="BKM349" s="142"/>
      <c r="BKN349" s="142"/>
      <c r="BKO349" s="142"/>
      <c r="BKP349" s="142"/>
      <c r="BKQ349" s="142"/>
      <c r="BKR349" s="142"/>
      <c r="BKS349" s="142"/>
      <c r="BKT349" s="142"/>
      <c r="BKU349" s="142"/>
      <c r="BKV349" s="142"/>
      <c r="BKW349" s="142"/>
      <c r="BKX349" s="142"/>
      <c r="BKY349" s="142"/>
      <c r="BKZ349" s="142"/>
      <c r="BLA349" s="142"/>
      <c r="BLB349" s="142"/>
      <c r="BLC349" s="142"/>
      <c r="BLD349" s="142"/>
      <c r="BLE349" s="142"/>
      <c r="BLF349" s="142"/>
      <c r="BLG349" s="142"/>
      <c r="BLH349" s="142"/>
      <c r="BLI349" s="142"/>
      <c r="BLJ349" s="142"/>
      <c r="BLK349" s="142"/>
      <c r="BLL349" s="142"/>
      <c r="BLM349" s="142"/>
      <c r="BLN349" s="142"/>
      <c r="BLO349" s="142"/>
      <c r="BLP349" s="142"/>
      <c r="BLQ349" s="142"/>
      <c r="BLR349" s="142"/>
      <c r="BLS349" s="142"/>
      <c r="BLT349" s="142"/>
      <c r="BLU349" s="142"/>
      <c r="BLV349" s="142"/>
      <c r="BLW349" s="142"/>
      <c r="BLX349" s="142"/>
      <c r="BLY349" s="142"/>
      <c r="BLZ349" s="142"/>
      <c r="BMA349" s="142"/>
      <c r="BMB349" s="142"/>
      <c r="BMC349" s="142"/>
      <c r="BMD349" s="142"/>
      <c r="BME349" s="142"/>
      <c r="BMF349" s="142"/>
      <c r="BMG349" s="142"/>
      <c r="BMH349" s="142"/>
      <c r="BMI349" s="142"/>
      <c r="BMJ349" s="142"/>
      <c r="BMK349" s="142"/>
      <c r="BML349" s="142"/>
      <c r="BMM349" s="142"/>
      <c r="BMN349" s="142"/>
      <c r="BMO349" s="142"/>
      <c r="BMP349" s="142"/>
      <c r="BMQ349" s="142"/>
      <c r="BMR349" s="142"/>
      <c r="BMS349" s="142"/>
      <c r="BMT349" s="142"/>
      <c r="BMU349" s="142"/>
      <c r="BMV349" s="142"/>
      <c r="BMW349" s="142"/>
      <c r="BMX349" s="142"/>
      <c r="BMY349" s="142"/>
      <c r="BMZ349" s="142"/>
      <c r="BNA349" s="142"/>
      <c r="BNB349" s="142"/>
      <c r="BNC349" s="142"/>
      <c r="BND349" s="142"/>
      <c r="BNE349" s="142"/>
      <c r="BNF349" s="142"/>
      <c r="BNG349" s="142"/>
      <c r="BNH349" s="142"/>
      <c r="BNI349" s="142"/>
      <c r="BNJ349" s="142"/>
      <c r="BNK349" s="142"/>
      <c r="BNL349" s="142"/>
      <c r="BNM349" s="142"/>
      <c r="BNN349" s="142"/>
      <c r="BNO349" s="142"/>
      <c r="BNP349" s="142"/>
      <c r="BNQ349" s="142"/>
      <c r="BNR349" s="142"/>
      <c r="BNS349" s="142"/>
      <c r="BNT349" s="142"/>
      <c r="BNU349" s="142"/>
      <c r="BNV349" s="142"/>
      <c r="BNW349" s="142"/>
      <c r="BNX349" s="142"/>
      <c r="BNY349" s="142"/>
      <c r="BNZ349" s="142"/>
      <c r="BOA349" s="142"/>
      <c r="BOB349" s="142"/>
      <c r="BOC349" s="142"/>
      <c r="BOD349" s="142"/>
      <c r="BOE349" s="142"/>
      <c r="BOF349" s="142"/>
      <c r="BOG349" s="142"/>
      <c r="BOH349" s="142"/>
      <c r="BOI349" s="142"/>
      <c r="BOJ349" s="142"/>
      <c r="BOK349" s="142"/>
      <c r="BOL349" s="142"/>
      <c r="BOM349" s="142"/>
      <c r="BON349" s="142"/>
      <c r="BOO349" s="142"/>
      <c r="BOP349" s="142"/>
      <c r="BOQ349" s="142"/>
      <c r="BOR349" s="142"/>
      <c r="BOS349" s="142"/>
      <c r="BOT349" s="142"/>
      <c r="BOU349" s="142"/>
      <c r="BOV349" s="142"/>
      <c r="BOW349" s="142"/>
      <c r="BOX349" s="142"/>
      <c r="BOY349" s="142"/>
      <c r="BOZ349" s="142"/>
      <c r="BPA349" s="142"/>
      <c r="BPB349" s="142"/>
      <c r="BPC349" s="142"/>
      <c r="BPD349" s="142"/>
      <c r="BPE349" s="142"/>
      <c r="BPF349" s="142"/>
      <c r="BPG349" s="142"/>
      <c r="BPH349" s="142"/>
      <c r="BPI349" s="142"/>
      <c r="BPJ349" s="142"/>
      <c r="BPK349" s="142"/>
      <c r="BPL349" s="142"/>
      <c r="BPM349" s="142"/>
      <c r="BPN349" s="142"/>
      <c r="BPO349" s="142"/>
      <c r="BPP349" s="142"/>
      <c r="BPQ349" s="142"/>
      <c r="BPR349" s="142"/>
      <c r="BPS349" s="142"/>
      <c r="BPT349" s="142"/>
      <c r="BPU349" s="142"/>
      <c r="BPV349" s="142"/>
      <c r="BPW349" s="142"/>
      <c r="BPX349" s="142"/>
      <c r="BPY349" s="142"/>
      <c r="BPZ349" s="142"/>
      <c r="BQA349" s="142"/>
      <c r="BQB349" s="142"/>
      <c r="BQC349" s="142"/>
      <c r="BQD349" s="142"/>
      <c r="BQE349" s="142"/>
      <c r="BQF349" s="142"/>
      <c r="BQG349" s="142"/>
      <c r="BQH349" s="142"/>
      <c r="BQI349" s="142"/>
      <c r="BQJ349" s="142"/>
      <c r="BQK349" s="142"/>
      <c r="BQL349" s="142"/>
      <c r="BQM349" s="142"/>
      <c r="BQN349" s="142"/>
      <c r="BQO349" s="142"/>
      <c r="BQP349" s="142"/>
      <c r="BQQ349" s="142"/>
      <c r="BQR349" s="142"/>
      <c r="BQS349" s="142"/>
      <c r="BQT349" s="142"/>
      <c r="BQU349" s="142"/>
      <c r="BQV349" s="142"/>
      <c r="BQW349" s="142"/>
      <c r="BQX349" s="142"/>
      <c r="BQY349" s="142"/>
      <c r="BQZ349" s="142"/>
      <c r="BRA349" s="142"/>
      <c r="BRB349" s="142"/>
      <c r="BRC349" s="142"/>
      <c r="BRD349" s="142"/>
      <c r="BRE349" s="142"/>
      <c r="BRF349" s="142"/>
      <c r="BRG349" s="142"/>
      <c r="BRH349" s="142"/>
      <c r="BRI349" s="142"/>
      <c r="BRJ349" s="142"/>
      <c r="BRK349" s="142"/>
      <c r="BRL349" s="142"/>
      <c r="BRM349" s="142"/>
      <c r="BRN349" s="142"/>
      <c r="BRO349" s="142"/>
      <c r="BRP349" s="142"/>
      <c r="BRQ349" s="142"/>
      <c r="BRR349" s="142"/>
      <c r="BRS349" s="142"/>
      <c r="BRT349" s="142"/>
      <c r="BRU349" s="142"/>
      <c r="BRV349" s="142"/>
      <c r="BRW349" s="142"/>
      <c r="BRX349" s="142"/>
      <c r="BRY349" s="142"/>
      <c r="BRZ349" s="142"/>
      <c r="BSA349" s="142"/>
      <c r="BSB349" s="142"/>
      <c r="BSC349" s="142"/>
      <c r="BSD349" s="142"/>
      <c r="BSE349" s="142"/>
      <c r="BSF349" s="142"/>
      <c r="BSG349" s="142"/>
      <c r="BSH349" s="142"/>
      <c r="BSI349" s="142"/>
      <c r="BSJ349" s="142"/>
      <c r="BSK349" s="142"/>
      <c r="BSL349" s="142"/>
      <c r="BSM349" s="142"/>
      <c r="BSN349" s="142"/>
      <c r="BSO349" s="142"/>
      <c r="BSP349" s="142"/>
      <c r="BSQ349" s="142"/>
      <c r="BSR349" s="142"/>
      <c r="BSS349" s="142"/>
      <c r="BST349" s="142"/>
      <c r="BSU349" s="142"/>
      <c r="BSV349" s="142"/>
      <c r="BSW349" s="142"/>
      <c r="BSX349" s="142"/>
      <c r="BSY349" s="142"/>
      <c r="BSZ349" s="142"/>
      <c r="BTA349" s="142"/>
      <c r="BTB349" s="142"/>
      <c r="BTC349" s="142"/>
      <c r="BTD349" s="142"/>
      <c r="BTE349" s="142"/>
      <c r="BTF349" s="142"/>
      <c r="BTG349" s="142"/>
      <c r="BTH349" s="142"/>
      <c r="BTI349" s="142"/>
      <c r="BTJ349" s="142"/>
      <c r="BTK349" s="142"/>
      <c r="BTL349" s="142"/>
      <c r="BTM349" s="142"/>
      <c r="BTN349" s="142"/>
      <c r="BTO349" s="142"/>
      <c r="BTP349" s="142"/>
      <c r="BTQ349" s="142"/>
      <c r="BTR349" s="142"/>
      <c r="BTS349" s="142"/>
      <c r="BTT349" s="142"/>
      <c r="BTU349" s="142"/>
      <c r="BTV349" s="142"/>
      <c r="BTW349" s="142"/>
      <c r="BTX349" s="142"/>
      <c r="BTY349" s="142"/>
      <c r="BTZ349" s="142"/>
      <c r="BUA349" s="142"/>
      <c r="BUB349" s="142"/>
      <c r="BUC349" s="142"/>
      <c r="BUD349" s="142"/>
      <c r="BUE349" s="142"/>
      <c r="BUF349" s="142"/>
      <c r="BUG349" s="142"/>
      <c r="BUH349" s="142"/>
      <c r="BUI349" s="142"/>
      <c r="BUJ349" s="142"/>
      <c r="BUK349" s="142"/>
      <c r="BUL349" s="142"/>
      <c r="BUM349" s="142"/>
      <c r="BUN349" s="142"/>
      <c r="BUO349" s="142"/>
      <c r="BUP349" s="142"/>
      <c r="BUQ349" s="142"/>
      <c r="BUR349" s="142"/>
      <c r="BUS349" s="142"/>
      <c r="BUT349" s="142"/>
      <c r="BUU349" s="142"/>
      <c r="BUV349" s="142"/>
      <c r="BUW349" s="142"/>
      <c r="BUX349" s="142"/>
      <c r="BUY349" s="142"/>
      <c r="BUZ349" s="142"/>
      <c r="BVA349" s="142"/>
      <c r="BVB349" s="142"/>
      <c r="BVC349" s="142"/>
      <c r="BVD349" s="142"/>
      <c r="BVE349" s="142"/>
      <c r="BVF349" s="142"/>
      <c r="BVG349" s="142"/>
      <c r="BVH349" s="142"/>
      <c r="BVI349" s="142"/>
      <c r="BVJ349" s="142"/>
      <c r="BVK349" s="142"/>
      <c r="BVL349" s="142"/>
      <c r="BVM349" s="142"/>
      <c r="BVN349" s="142"/>
      <c r="BVO349" s="142"/>
      <c r="BVP349" s="142"/>
      <c r="BVQ349" s="142"/>
      <c r="BVR349" s="142"/>
      <c r="BVS349" s="142"/>
      <c r="BVT349" s="142"/>
      <c r="BVU349" s="142"/>
      <c r="BVV349" s="142"/>
      <c r="BVW349" s="142"/>
      <c r="BVX349" s="142"/>
      <c r="BVY349" s="142"/>
      <c r="BVZ349" s="142"/>
      <c r="BWA349" s="142"/>
      <c r="BWB349" s="142"/>
      <c r="BWC349" s="142"/>
      <c r="BWD349" s="142"/>
      <c r="BWE349" s="142"/>
      <c r="BWF349" s="142"/>
      <c r="BWG349" s="142"/>
      <c r="BWH349" s="142"/>
      <c r="BWI349" s="142"/>
      <c r="BWJ349" s="142"/>
      <c r="BWK349" s="142"/>
      <c r="BWL349" s="142"/>
      <c r="BWM349" s="142"/>
      <c r="BWN349" s="142"/>
      <c r="BWO349" s="142"/>
      <c r="BWP349" s="142"/>
      <c r="BWQ349" s="142"/>
      <c r="BWR349" s="142"/>
      <c r="BWS349" s="142"/>
      <c r="BWT349" s="142"/>
      <c r="BWU349" s="142"/>
      <c r="BWV349" s="142"/>
      <c r="BWW349" s="142"/>
      <c r="BWX349" s="142"/>
      <c r="BWY349" s="142"/>
      <c r="BWZ349" s="142"/>
      <c r="BXA349" s="142"/>
      <c r="BXB349" s="142"/>
      <c r="BXC349" s="142"/>
      <c r="BXD349" s="142"/>
      <c r="BXE349" s="142"/>
      <c r="BXF349" s="142"/>
      <c r="BXG349" s="142"/>
      <c r="BXH349" s="142"/>
      <c r="BXI349" s="142"/>
      <c r="BXJ349" s="142"/>
      <c r="BXK349" s="142"/>
      <c r="BXL349" s="142"/>
      <c r="BXM349" s="142"/>
      <c r="BXN349" s="142"/>
      <c r="BXO349" s="142"/>
      <c r="BXP349" s="142"/>
      <c r="BXQ349" s="142"/>
      <c r="BXR349" s="142"/>
      <c r="BXS349" s="142"/>
      <c r="BXT349" s="142"/>
      <c r="BXU349" s="142"/>
      <c r="BXV349" s="142"/>
      <c r="BXW349" s="142"/>
      <c r="BXX349" s="142"/>
      <c r="BXY349" s="142"/>
      <c r="BXZ349" s="142"/>
      <c r="BYA349" s="142"/>
      <c r="BYB349" s="142"/>
      <c r="BYC349" s="142"/>
      <c r="BYD349" s="142"/>
      <c r="BYE349" s="142"/>
      <c r="BYF349" s="142"/>
      <c r="BYG349" s="142"/>
      <c r="BYH349" s="142"/>
      <c r="BYI349" s="142"/>
      <c r="BYJ349" s="142"/>
      <c r="BYK349" s="142"/>
      <c r="BYL349" s="142"/>
      <c r="BYM349" s="142"/>
      <c r="BYN349" s="142"/>
      <c r="BYO349" s="142"/>
      <c r="BYP349" s="142"/>
      <c r="BYQ349" s="142"/>
      <c r="BYR349" s="142"/>
      <c r="BYS349" s="142"/>
      <c r="BYT349" s="142"/>
      <c r="BYU349" s="142"/>
      <c r="BYV349" s="142"/>
      <c r="BYW349" s="142"/>
      <c r="BYX349" s="142"/>
      <c r="BYY349" s="142"/>
      <c r="BYZ349" s="142"/>
      <c r="BZA349" s="142"/>
      <c r="BZB349" s="142"/>
      <c r="BZC349" s="142"/>
      <c r="BZD349" s="142"/>
      <c r="BZE349" s="142"/>
      <c r="BZF349" s="142"/>
      <c r="BZG349" s="142"/>
      <c r="BZH349" s="142"/>
      <c r="BZI349" s="142"/>
      <c r="BZJ349" s="142"/>
      <c r="BZK349" s="142"/>
      <c r="BZL349" s="142"/>
      <c r="BZM349" s="142"/>
      <c r="BZN349" s="142"/>
      <c r="BZO349" s="142"/>
      <c r="BZP349" s="142"/>
      <c r="BZQ349" s="142"/>
      <c r="BZR349" s="142"/>
      <c r="BZS349" s="142"/>
      <c r="BZT349" s="142"/>
      <c r="BZU349" s="142"/>
      <c r="BZV349" s="142"/>
      <c r="BZW349" s="142"/>
      <c r="BZX349" s="142"/>
      <c r="BZY349" s="142"/>
      <c r="BZZ349" s="142"/>
      <c r="CAA349" s="142"/>
      <c r="CAB349" s="142"/>
      <c r="CAC349" s="142"/>
      <c r="CAD349" s="142"/>
      <c r="CAE349" s="142"/>
      <c r="CAF349" s="142"/>
      <c r="CAG349" s="142"/>
      <c r="CAH349" s="142"/>
      <c r="CAI349" s="142"/>
      <c r="CAJ349" s="142"/>
      <c r="CAK349" s="142"/>
      <c r="CAL349" s="142"/>
      <c r="CAM349" s="142"/>
      <c r="CAN349" s="142"/>
      <c r="CAO349" s="142"/>
      <c r="CAP349" s="142"/>
      <c r="CAQ349" s="142"/>
      <c r="CAR349" s="142"/>
      <c r="CAS349" s="142"/>
      <c r="CAT349" s="142"/>
      <c r="CAU349" s="142"/>
      <c r="CAV349" s="142"/>
      <c r="CAW349" s="142"/>
      <c r="CAX349" s="142"/>
      <c r="CAY349" s="142"/>
      <c r="CAZ349" s="142"/>
      <c r="CBA349" s="142"/>
      <c r="CBB349" s="142"/>
      <c r="CBC349" s="142"/>
      <c r="CBD349" s="142"/>
      <c r="CBE349" s="142"/>
      <c r="CBF349" s="142"/>
      <c r="CBG349" s="142"/>
      <c r="CBH349" s="142"/>
      <c r="CBI349" s="142"/>
      <c r="CBJ349" s="142"/>
      <c r="CBK349" s="142"/>
      <c r="CBL349" s="142"/>
      <c r="CBM349" s="142"/>
      <c r="CBN349" s="142"/>
      <c r="CBO349" s="142"/>
      <c r="CBP349" s="142"/>
      <c r="CBQ349" s="142"/>
      <c r="CBR349" s="142"/>
      <c r="CBS349" s="142"/>
      <c r="CBT349" s="142"/>
      <c r="CBU349" s="142"/>
      <c r="CBV349" s="142"/>
      <c r="CBW349" s="142"/>
      <c r="CBX349" s="142"/>
      <c r="CBY349" s="142"/>
      <c r="CBZ349" s="142"/>
      <c r="CCA349" s="142"/>
      <c r="CCB349" s="142"/>
      <c r="CCC349" s="142"/>
      <c r="CCD349" s="142"/>
      <c r="CCE349" s="142"/>
      <c r="CCF349" s="142"/>
      <c r="CCG349" s="142"/>
      <c r="CCH349" s="142"/>
      <c r="CCI349" s="142"/>
      <c r="CCJ349" s="142"/>
      <c r="CCK349" s="142"/>
      <c r="CCL349" s="142"/>
      <c r="CCM349" s="142"/>
      <c r="CCN349" s="142"/>
      <c r="CCO349" s="142"/>
      <c r="CCP349" s="142"/>
      <c r="CCQ349" s="142"/>
      <c r="CCR349" s="142"/>
      <c r="CCS349" s="142"/>
      <c r="CCT349" s="142"/>
      <c r="CCU349" s="142"/>
      <c r="CCV349" s="142"/>
      <c r="CCW349" s="142"/>
      <c r="CCX349" s="142"/>
      <c r="CCY349" s="142"/>
      <c r="CCZ349" s="142"/>
      <c r="CDA349" s="142"/>
      <c r="CDB349" s="142"/>
      <c r="CDC349" s="142"/>
      <c r="CDD349" s="142"/>
      <c r="CDE349" s="142"/>
      <c r="CDF349" s="142"/>
      <c r="CDG349" s="142"/>
      <c r="CDH349" s="142"/>
      <c r="CDI349" s="142"/>
      <c r="CDJ349" s="142"/>
      <c r="CDK349" s="142"/>
      <c r="CDL349" s="142"/>
      <c r="CDM349" s="142"/>
      <c r="CDN349" s="142"/>
      <c r="CDO349" s="142"/>
      <c r="CDP349" s="142"/>
      <c r="CDQ349" s="142"/>
      <c r="CDR349" s="142"/>
      <c r="CDS349" s="142"/>
      <c r="CDT349" s="142"/>
      <c r="CDU349" s="142"/>
      <c r="CDV349" s="142"/>
      <c r="CDW349" s="142"/>
      <c r="CDX349" s="142"/>
      <c r="CDY349" s="142"/>
      <c r="CDZ349" s="142"/>
      <c r="CEA349" s="142"/>
      <c r="CEB349" s="142"/>
      <c r="CEC349" s="142"/>
      <c r="CED349" s="142"/>
      <c r="CEE349" s="142"/>
      <c r="CEF349" s="142"/>
      <c r="CEG349" s="142"/>
      <c r="CEH349" s="142"/>
      <c r="CEI349" s="142"/>
      <c r="CEJ349" s="142"/>
      <c r="CEK349" s="142"/>
      <c r="CEL349" s="142"/>
      <c r="CEM349" s="142"/>
      <c r="CEN349" s="142"/>
      <c r="CEO349" s="142"/>
      <c r="CEP349" s="142"/>
      <c r="CEQ349" s="142"/>
      <c r="CER349" s="142"/>
      <c r="CES349" s="142"/>
      <c r="CET349" s="142"/>
      <c r="CEU349" s="142"/>
      <c r="CEV349" s="142"/>
      <c r="CEW349" s="142"/>
      <c r="CEX349" s="142"/>
      <c r="CEY349" s="142"/>
      <c r="CEZ349" s="142"/>
      <c r="CFA349" s="142"/>
      <c r="CFB349" s="142"/>
      <c r="CFC349" s="142"/>
      <c r="CFD349" s="142"/>
      <c r="CFE349" s="142"/>
      <c r="CFF349" s="142"/>
      <c r="CFG349" s="142"/>
      <c r="CFH349" s="142"/>
      <c r="CFI349" s="142"/>
      <c r="CFJ349" s="142"/>
      <c r="CFK349" s="142"/>
      <c r="CFL349" s="142"/>
      <c r="CFM349" s="142"/>
      <c r="CFN349" s="142"/>
      <c r="CFO349" s="142"/>
      <c r="CFP349" s="142"/>
      <c r="CFQ349" s="142"/>
      <c r="CFR349" s="142"/>
      <c r="CFS349" s="142"/>
      <c r="CFT349" s="142"/>
      <c r="CFU349" s="142"/>
      <c r="CFV349" s="142"/>
      <c r="CFW349" s="142"/>
      <c r="CFX349" s="142"/>
      <c r="CFY349" s="142"/>
      <c r="CFZ349" s="142"/>
      <c r="CGA349" s="142"/>
      <c r="CGB349" s="142"/>
      <c r="CGC349" s="142"/>
      <c r="CGD349" s="142"/>
      <c r="CGE349" s="142"/>
      <c r="CGF349" s="142"/>
      <c r="CGG349" s="142"/>
      <c r="CGH349" s="142"/>
      <c r="CGI349" s="142"/>
      <c r="CGJ349" s="142"/>
      <c r="CGK349" s="142"/>
      <c r="CGL349" s="142"/>
      <c r="CGM349" s="142"/>
      <c r="CGN349" s="142"/>
      <c r="CGO349" s="142"/>
      <c r="CGP349" s="142"/>
      <c r="CGQ349" s="142"/>
      <c r="CGR349" s="142"/>
      <c r="CGS349" s="142"/>
      <c r="CGT349" s="142"/>
      <c r="CGU349" s="142"/>
      <c r="CGV349" s="142"/>
      <c r="CGW349" s="142"/>
      <c r="CGX349" s="142"/>
      <c r="CGY349" s="142"/>
      <c r="CGZ349" s="142"/>
      <c r="CHA349" s="142"/>
      <c r="CHB349" s="142"/>
      <c r="CHC349" s="142"/>
      <c r="CHD349" s="142"/>
      <c r="CHE349" s="142"/>
      <c r="CHF349" s="142"/>
      <c r="CHG349" s="142"/>
      <c r="CHH349" s="142"/>
      <c r="CHI349" s="142"/>
      <c r="CHJ349" s="142"/>
      <c r="CHK349" s="142"/>
      <c r="CHL349" s="142"/>
      <c r="CHM349" s="142"/>
      <c r="CHN349" s="142"/>
      <c r="CHO349" s="142"/>
      <c r="CHP349" s="142"/>
      <c r="CHQ349" s="142"/>
      <c r="CHR349" s="142"/>
      <c r="CHS349" s="142"/>
      <c r="CHT349" s="142"/>
      <c r="CHU349" s="142"/>
      <c r="CHV349" s="142"/>
      <c r="CHW349" s="142"/>
      <c r="CHX349" s="142"/>
      <c r="CHY349" s="142"/>
      <c r="CHZ349" s="142"/>
      <c r="CIA349" s="142"/>
      <c r="CIB349" s="142"/>
      <c r="CIC349" s="142"/>
      <c r="CID349" s="142"/>
      <c r="CIE349" s="142"/>
      <c r="CIF349" s="142"/>
      <c r="CIG349" s="142"/>
      <c r="CIH349" s="142"/>
      <c r="CII349" s="142"/>
      <c r="CIJ349" s="142"/>
      <c r="CIK349" s="142"/>
      <c r="CIL349" s="142"/>
      <c r="CIM349" s="142"/>
      <c r="CIN349" s="142"/>
      <c r="CIO349" s="142"/>
      <c r="CIP349" s="142"/>
      <c r="CIQ349" s="142"/>
      <c r="CIR349" s="142"/>
      <c r="CIS349" s="142"/>
      <c r="CIT349" s="142"/>
      <c r="CIU349" s="142"/>
      <c r="CIV349" s="142"/>
      <c r="CIW349" s="142"/>
      <c r="CIX349" s="142"/>
      <c r="CIY349" s="142"/>
      <c r="CIZ349" s="142"/>
      <c r="CJA349" s="142"/>
      <c r="CJB349" s="142"/>
      <c r="CJC349" s="142"/>
      <c r="CJD349" s="142"/>
      <c r="CJE349" s="142"/>
      <c r="CJF349" s="142"/>
      <c r="CJG349" s="142"/>
      <c r="CJH349" s="142"/>
      <c r="CJI349" s="142"/>
      <c r="CJJ349" s="142"/>
      <c r="CJK349" s="142"/>
      <c r="CJL349" s="142"/>
      <c r="CJM349" s="142"/>
      <c r="CJN349" s="142"/>
      <c r="CJO349" s="142"/>
      <c r="CJP349" s="142"/>
      <c r="CJQ349" s="142"/>
      <c r="CJR349" s="142"/>
      <c r="CJS349" s="142"/>
      <c r="CJT349" s="142"/>
      <c r="CJU349" s="142"/>
      <c r="CJV349" s="142"/>
      <c r="CJW349" s="142"/>
      <c r="CJX349" s="142"/>
      <c r="CJY349" s="142"/>
      <c r="CJZ349" s="142"/>
      <c r="CKA349" s="142"/>
      <c r="CKB349" s="142"/>
      <c r="CKC349" s="142"/>
      <c r="CKD349" s="142"/>
      <c r="CKE349" s="142"/>
      <c r="CKF349" s="142"/>
      <c r="CKG349" s="142"/>
      <c r="CKH349" s="142"/>
      <c r="CKI349" s="142"/>
      <c r="CKJ349" s="142"/>
      <c r="CKK349" s="142"/>
      <c r="CKL349" s="142"/>
      <c r="CKM349" s="142"/>
      <c r="CKN349" s="142"/>
      <c r="CKO349" s="142"/>
      <c r="CKP349" s="142"/>
      <c r="CKQ349" s="142"/>
      <c r="CKR349" s="142"/>
      <c r="CKS349" s="142"/>
      <c r="CKT349" s="142"/>
      <c r="CKU349" s="142"/>
      <c r="CKV349" s="142"/>
      <c r="CKW349" s="142"/>
      <c r="CKX349" s="142"/>
      <c r="CKY349" s="142"/>
      <c r="CKZ349" s="142"/>
      <c r="CLA349" s="142"/>
      <c r="CLB349" s="142"/>
      <c r="CLC349" s="142"/>
      <c r="CLD349" s="142"/>
      <c r="CLE349" s="142"/>
      <c r="CLF349" s="142"/>
      <c r="CLG349" s="142"/>
      <c r="CLH349" s="142"/>
      <c r="CLI349" s="142"/>
      <c r="CLJ349" s="142"/>
      <c r="CLK349" s="142"/>
      <c r="CLL349" s="142"/>
      <c r="CLM349" s="142"/>
      <c r="CLN349" s="142"/>
      <c r="CLO349" s="142"/>
      <c r="CLP349" s="142"/>
      <c r="CLQ349" s="142"/>
      <c r="CLR349" s="142"/>
      <c r="CLS349" s="142"/>
      <c r="CLT349" s="142"/>
      <c r="CLU349" s="142"/>
      <c r="CLV349" s="142"/>
      <c r="CLW349" s="142"/>
      <c r="CLX349" s="142"/>
      <c r="CLY349" s="142"/>
      <c r="CLZ349" s="142"/>
      <c r="CMA349" s="142"/>
      <c r="CMB349" s="142"/>
      <c r="CMC349" s="142"/>
      <c r="CMD349" s="142"/>
      <c r="CME349" s="142"/>
      <c r="CMF349" s="142"/>
      <c r="CMG349" s="142"/>
      <c r="CMH349" s="142"/>
      <c r="CMI349" s="142"/>
      <c r="CMJ349" s="142"/>
      <c r="CMK349" s="142"/>
      <c r="CML349" s="142"/>
      <c r="CMM349" s="142"/>
      <c r="CMN349" s="142"/>
      <c r="CMO349" s="142"/>
      <c r="CMP349" s="142"/>
      <c r="CMQ349" s="142"/>
      <c r="CMR349" s="142"/>
      <c r="CMS349" s="142"/>
      <c r="CMT349" s="142"/>
      <c r="CMU349" s="142"/>
      <c r="CMV349" s="142"/>
      <c r="CMW349" s="142"/>
      <c r="CMX349" s="142"/>
      <c r="CMY349" s="142"/>
      <c r="CMZ349" s="142"/>
      <c r="CNA349" s="142"/>
      <c r="CNB349" s="142"/>
      <c r="CNC349" s="142"/>
      <c r="CND349" s="142"/>
      <c r="CNE349" s="142"/>
      <c r="CNF349" s="142"/>
      <c r="CNG349" s="142"/>
      <c r="CNH349" s="142"/>
      <c r="CNI349" s="142"/>
      <c r="CNJ349" s="142"/>
      <c r="CNK349" s="142"/>
      <c r="CNL349" s="142"/>
      <c r="CNM349" s="142"/>
      <c r="CNN349" s="142"/>
      <c r="CNO349" s="142"/>
      <c r="CNP349" s="142"/>
      <c r="CNQ349" s="142"/>
      <c r="CNR349" s="142"/>
      <c r="CNS349" s="142"/>
      <c r="CNT349" s="142"/>
      <c r="CNU349" s="142"/>
      <c r="CNV349" s="142"/>
      <c r="CNW349" s="142"/>
      <c r="CNX349" s="142"/>
      <c r="CNY349" s="142"/>
      <c r="CNZ349" s="142"/>
      <c r="COA349" s="142"/>
      <c r="COB349" s="142"/>
      <c r="COC349" s="142"/>
      <c r="COD349" s="142"/>
      <c r="COE349" s="142"/>
      <c r="COF349" s="142"/>
      <c r="COG349" s="142"/>
      <c r="COH349" s="142"/>
      <c r="COI349" s="142"/>
      <c r="COJ349" s="142"/>
      <c r="COK349" s="142"/>
      <c r="COL349" s="142"/>
      <c r="COM349" s="142"/>
      <c r="CON349" s="142"/>
      <c r="COO349" s="142"/>
      <c r="COP349" s="142"/>
      <c r="COQ349" s="142"/>
      <c r="COR349" s="142"/>
      <c r="COS349" s="142"/>
      <c r="COT349" s="142"/>
      <c r="COU349" s="142"/>
      <c r="COV349" s="142"/>
      <c r="COW349" s="142"/>
      <c r="COX349" s="142"/>
      <c r="COY349" s="142"/>
      <c r="COZ349" s="142"/>
      <c r="CPA349" s="142"/>
      <c r="CPB349" s="142"/>
      <c r="CPC349" s="142"/>
      <c r="CPD349" s="142"/>
      <c r="CPE349" s="142"/>
      <c r="CPF349" s="142"/>
      <c r="CPG349" s="142"/>
      <c r="CPH349" s="142"/>
      <c r="CPI349" s="142"/>
      <c r="CPJ349" s="142"/>
      <c r="CPK349" s="142"/>
      <c r="CPL349" s="142"/>
      <c r="CPM349" s="142"/>
      <c r="CPN349" s="142"/>
      <c r="CPO349" s="142"/>
      <c r="CPP349" s="142"/>
      <c r="CPQ349" s="142"/>
      <c r="CPR349" s="142"/>
      <c r="CPS349" s="142"/>
      <c r="CPT349" s="142"/>
      <c r="CPU349" s="142"/>
      <c r="CPV349" s="142"/>
      <c r="CPW349" s="142"/>
      <c r="CPX349" s="142"/>
      <c r="CPY349" s="142"/>
      <c r="CPZ349" s="142"/>
      <c r="CQA349" s="142"/>
      <c r="CQB349" s="142"/>
      <c r="CQC349" s="142"/>
      <c r="CQD349" s="142"/>
      <c r="CQE349" s="142"/>
      <c r="CQF349" s="142"/>
      <c r="CQG349" s="142"/>
      <c r="CQH349" s="142"/>
      <c r="CQI349" s="142"/>
      <c r="CQJ349" s="142"/>
      <c r="CQK349" s="142"/>
      <c r="CQL349" s="142"/>
      <c r="CQM349" s="142"/>
      <c r="CQN349" s="142"/>
      <c r="CQO349" s="142"/>
      <c r="CQP349" s="142"/>
      <c r="CQQ349" s="142"/>
      <c r="CQR349" s="142"/>
      <c r="CQS349" s="142"/>
      <c r="CQT349" s="142"/>
      <c r="CQU349" s="142"/>
      <c r="CQV349" s="142"/>
      <c r="CQW349" s="142"/>
      <c r="CQX349" s="142"/>
      <c r="CQY349" s="142"/>
      <c r="CQZ349" s="142"/>
      <c r="CRA349" s="142"/>
      <c r="CRB349" s="142"/>
      <c r="CRC349" s="142"/>
      <c r="CRD349" s="142"/>
      <c r="CRE349" s="142"/>
      <c r="CRF349" s="142"/>
      <c r="CRG349" s="142"/>
      <c r="CRH349" s="142"/>
      <c r="CRI349" s="142"/>
      <c r="CRJ349" s="142"/>
      <c r="CRK349" s="142"/>
      <c r="CRL349" s="142"/>
      <c r="CRM349" s="142"/>
      <c r="CRN349" s="142"/>
      <c r="CRO349" s="142"/>
      <c r="CRP349" s="142"/>
      <c r="CRQ349" s="142"/>
      <c r="CRR349" s="142"/>
      <c r="CRS349" s="142"/>
      <c r="CRT349" s="142"/>
      <c r="CRU349" s="142"/>
      <c r="CRV349" s="142"/>
      <c r="CRW349" s="142"/>
      <c r="CRX349" s="142"/>
      <c r="CRY349" s="142"/>
      <c r="CRZ349" s="142"/>
      <c r="CSA349" s="142"/>
      <c r="CSB349" s="142"/>
      <c r="CSC349" s="142"/>
      <c r="CSD349" s="142"/>
      <c r="CSE349" s="142"/>
      <c r="CSF349" s="142"/>
      <c r="CSG349" s="142"/>
      <c r="CSH349" s="142"/>
      <c r="CSI349" s="142"/>
      <c r="CSJ349" s="142"/>
      <c r="CSK349" s="142"/>
      <c r="CSL349" s="142"/>
      <c r="CSM349" s="142"/>
      <c r="CSN349" s="142"/>
      <c r="CSO349" s="142"/>
      <c r="CSP349" s="142"/>
      <c r="CSQ349" s="142"/>
      <c r="CSR349" s="142"/>
      <c r="CSS349" s="142"/>
      <c r="CST349" s="142"/>
      <c r="CSU349" s="142"/>
      <c r="CSV349" s="142"/>
      <c r="CSW349" s="142"/>
      <c r="CSX349" s="142"/>
      <c r="CSY349" s="142"/>
      <c r="CSZ349" s="142"/>
      <c r="CTA349" s="142"/>
      <c r="CTB349" s="142"/>
      <c r="CTC349" s="142"/>
      <c r="CTD349" s="142"/>
      <c r="CTE349" s="142"/>
      <c r="CTF349" s="142"/>
      <c r="CTG349" s="142"/>
      <c r="CTH349" s="142"/>
      <c r="CTI349" s="142"/>
      <c r="CTJ349" s="142"/>
      <c r="CTK349" s="142"/>
      <c r="CTL349" s="142"/>
      <c r="CTM349" s="142"/>
      <c r="CTN349" s="142"/>
      <c r="CTO349" s="142"/>
      <c r="CTP349" s="142"/>
      <c r="CTQ349" s="142"/>
      <c r="CTR349" s="142"/>
      <c r="CTS349" s="142"/>
      <c r="CTT349" s="142"/>
      <c r="CTU349" s="142"/>
      <c r="CTV349" s="142"/>
      <c r="CTW349" s="142"/>
      <c r="CTX349" s="142"/>
      <c r="CTY349" s="142"/>
      <c r="CTZ349" s="142"/>
      <c r="CUA349" s="142"/>
      <c r="CUB349" s="142"/>
      <c r="CUC349" s="142"/>
      <c r="CUD349" s="142"/>
      <c r="CUE349" s="142"/>
      <c r="CUF349" s="142"/>
      <c r="CUG349" s="142"/>
      <c r="CUH349" s="142"/>
      <c r="CUI349" s="142"/>
      <c r="CUJ349" s="142"/>
      <c r="CUK349" s="142"/>
      <c r="CUL349" s="142"/>
      <c r="CUM349" s="142"/>
      <c r="CUN349" s="142"/>
      <c r="CUO349" s="142"/>
      <c r="CUP349" s="142"/>
      <c r="CUQ349" s="142"/>
      <c r="CUR349" s="142"/>
      <c r="CUS349" s="142"/>
      <c r="CUT349" s="142"/>
      <c r="CUU349" s="142"/>
      <c r="CUV349" s="142"/>
      <c r="CUW349" s="142"/>
      <c r="CUX349" s="142"/>
      <c r="CUY349" s="142"/>
      <c r="CUZ349" s="142"/>
      <c r="CVA349" s="142"/>
      <c r="CVB349" s="142"/>
      <c r="CVC349" s="142"/>
      <c r="CVD349" s="142"/>
      <c r="CVE349" s="142"/>
      <c r="CVF349" s="142"/>
      <c r="CVG349" s="142"/>
      <c r="CVH349" s="142"/>
      <c r="CVI349" s="142"/>
      <c r="CVJ349" s="142"/>
      <c r="CVK349" s="142"/>
      <c r="CVL349" s="142"/>
      <c r="CVM349" s="142"/>
      <c r="CVN349" s="142"/>
      <c r="CVO349" s="142"/>
      <c r="CVP349" s="142"/>
      <c r="CVQ349" s="142"/>
      <c r="CVR349" s="142"/>
      <c r="CVS349" s="142"/>
      <c r="CVT349" s="142"/>
      <c r="CVU349" s="142"/>
      <c r="CVV349" s="142"/>
      <c r="CVW349" s="142"/>
      <c r="CVX349" s="142"/>
      <c r="CVY349" s="142"/>
      <c r="CVZ349" s="142"/>
      <c r="CWA349" s="142"/>
      <c r="CWB349" s="142"/>
      <c r="CWC349" s="142"/>
      <c r="CWD349" s="142"/>
      <c r="CWE349" s="142"/>
      <c r="CWF349" s="142"/>
      <c r="CWG349" s="142"/>
      <c r="CWH349" s="142"/>
      <c r="CWI349" s="142"/>
      <c r="CWJ349" s="142"/>
      <c r="CWK349" s="142"/>
      <c r="CWL349" s="142"/>
      <c r="CWM349" s="142"/>
      <c r="CWN349" s="142"/>
      <c r="CWO349" s="142"/>
      <c r="CWP349" s="142"/>
      <c r="CWQ349" s="142"/>
      <c r="CWR349" s="142"/>
      <c r="CWS349" s="142"/>
      <c r="CWT349" s="142"/>
      <c r="CWU349" s="142"/>
      <c r="CWV349" s="142"/>
      <c r="CWW349" s="142"/>
      <c r="CWX349" s="142"/>
      <c r="CWY349" s="142"/>
      <c r="CWZ349" s="142"/>
      <c r="CXA349" s="142"/>
      <c r="CXB349" s="142"/>
      <c r="CXC349" s="142"/>
      <c r="CXD349" s="142"/>
      <c r="CXE349" s="142"/>
      <c r="CXF349" s="142"/>
      <c r="CXG349" s="142"/>
      <c r="CXH349" s="142"/>
      <c r="CXI349" s="142"/>
      <c r="CXJ349" s="142"/>
      <c r="CXK349" s="142"/>
      <c r="CXL349" s="142"/>
      <c r="CXM349" s="142"/>
      <c r="CXN349" s="142"/>
      <c r="CXO349" s="142"/>
      <c r="CXP349" s="142"/>
      <c r="CXQ349" s="142"/>
      <c r="CXR349" s="142"/>
      <c r="CXS349" s="142"/>
      <c r="CXT349" s="142"/>
      <c r="CXU349" s="142"/>
      <c r="CXV349" s="142"/>
      <c r="CXW349" s="142"/>
      <c r="CXX349" s="142"/>
      <c r="CXY349" s="142"/>
      <c r="CXZ349" s="142"/>
      <c r="CYA349" s="142"/>
      <c r="CYB349" s="142"/>
      <c r="CYC349" s="142"/>
      <c r="CYD349" s="142"/>
      <c r="CYE349" s="142"/>
      <c r="CYF349" s="142"/>
      <c r="CYG349" s="142"/>
      <c r="CYH349" s="142"/>
      <c r="CYI349" s="142"/>
      <c r="CYJ349" s="142"/>
      <c r="CYK349" s="142"/>
      <c r="CYL349" s="142"/>
      <c r="CYM349" s="142"/>
      <c r="CYN349" s="142"/>
      <c r="CYO349" s="142"/>
      <c r="CYP349" s="142"/>
      <c r="CYQ349" s="142"/>
      <c r="CYR349" s="142"/>
      <c r="CYS349" s="142"/>
      <c r="CYT349" s="142"/>
      <c r="CYU349" s="142"/>
      <c r="CYV349" s="142"/>
      <c r="CYW349" s="142"/>
      <c r="CYX349" s="142"/>
      <c r="CYY349" s="142"/>
      <c r="CYZ349" s="142"/>
      <c r="CZA349" s="142"/>
      <c r="CZB349" s="142"/>
      <c r="CZC349" s="142"/>
      <c r="CZD349" s="142"/>
      <c r="CZE349" s="142"/>
      <c r="CZF349" s="142"/>
      <c r="CZG349" s="142"/>
      <c r="CZH349" s="142"/>
      <c r="CZI349" s="142"/>
      <c r="CZJ349" s="142"/>
      <c r="CZK349" s="142"/>
      <c r="CZL349" s="142"/>
      <c r="CZM349" s="142"/>
      <c r="CZN349" s="142"/>
      <c r="CZO349" s="142"/>
      <c r="CZP349" s="142"/>
      <c r="CZQ349" s="142"/>
      <c r="CZR349" s="142"/>
      <c r="CZS349" s="142"/>
      <c r="CZT349" s="142"/>
      <c r="CZU349" s="142"/>
      <c r="CZV349" s="142"/>
      <c r="CZW349" s="142"/>
      <c r="CZX349" s="142"/>
      <c r="CZY349" s="142"/>
      <c r="CZZ349" s="142"/>
      <c r="DAA349" s="142"/>
      <c r="DAB349" s="142"/>
      <c r="DAC349" s="142"/>
      <c r="DAD349" s="142"/>
      <c r="DAE349" s="142"/>
      <c r="DAF349" s="142"/>
      <c r="DAG349" s="142"/>
      <c r="DAH349" s="142"/>
      <c r="DAI349" s="142"/>
      <c r="DAJ349" s="142"/>
      <c r="DAK349" s="142"/>
      <c r="DAL349" s="142"/>
      <c r="DAM349" s="142"/>
      <c r="DAN349" s="142"/>
      <c r="DAO349" s="142"/>
      <c r="DAP349" s="142"/>
      <c r="DAQ349" s="142"/>
      <c r="DAR349" s="142"/>
      <c r="DAS349" s="142"/>
      <c r="DAT349" s="142"/>
      <c r="DAU349" s="142"/>
      <c r="DAV349" s="142"/>
      <c r="DAW349" s="142"/>
      <c r="DAX349" s="142"/>
      <c r="DAY349" s="142"/>
      <c r="DAZ349" s="142"/>
      <c r="DBA349" s="142"/>
      <c r="DBB349" s="142"/>
      <c r="DBC349" s="142"/>
      <c r="DBD349" s="142"/>
      <c r="DBE349" s="142"/>
      <c r="DBF349" s="142"/>
      <c r="DBG349" s="142"/>
      <c r="DBH349" s="142"/>
      <c r="DBI349" s="142"/>
      <c r="DBJ349" s="142"/>
      <c r="DBK349" s="142"/>
      <c r="DBL349" s="142"/>
      <c r="DBM349" s="142"/>
      <c r="DBN349" s="142"/>
      <c r="DBO349" s="142"/>
      <c r="DBP349" s="142"/>
      <c r="DBQ349" s="142"/>
      <c r="DBR349" s="142"/>
      <c r="DBS349" s="142"/>
      <c r="DBT349" s="142"/>
      <c r="DBU349" s="142"/>
      <c r="DBV349" s="142"/>
      <c r="DBW349" s="142"/>
      <c r="DBX349" s="142"/>
      <c r="DBY349" s="142"/>
      <c r="DBZ349" s="142"/>
      <c r="DCA349" s="142"/>
      <c r="DCB349" s="142"/>
      <c r="DCC349" s="142"/>
      <c r="DCD349" s="142"/>
      <c r="DCE349" s="142"/>
      <c r="DCF349" s="142"/>
      <c r="DCG349" s="142"/>
      <c r="DCH349" s="142"/>
      <c r="DCI349" s="142"/>
      <c r="DCJ349" s="142"/>
      <c r="DCK349" s="142"/>
      <c r="DCL349" s="142"/>
      <c r="DCM349" s="142"/>
      <c r="DCN349" s="142"/>
      <c r="DCO349" s="142"/>
      <c r="DCP349" s="142"/>
      <c r="DCQ349" s="142"/>
      <c r="DCR349" s="142"/>
      <c r="DCS349" s="142"/>
      <c r="DCT349" s="142"/>
      <c r="DCU349" s="142"/>
      <c r="DCV349" s="142"/>
      <c r="DCW349" s="142"/>
      <c r="DCX349" s="142"/>
      <c r="DCY349" s="142"/>
      <c r="DCZ349" s="142"/>
      <c r="DDA349" s="142"/>
      <c r="DDB349" s="142"/>
      <c r="DDC349" s="142"/>
      <c r="DDD349" s="142"/>
      <c r="DDE349" s="142"/>
      <c r="DDF349" s="142"/>
      <c r="DDG349" s="142"/>
      <c r="DDH349" s="142"/>
      <c r="DDI349" s="142"/>
      <c r="DDJ349" s="142"/>
      <c r="DDK349" s="142"/>
      <c r="DDL349" s="142"/>
      <c r="DDM349" s="142"/>
      <c r="DDN349" s="142"/>
      <c r="DDO349" s="142"/>
      <c r="DDP349" s="142"/>
      <c r="DDQ349" s="142"/>
      <c r="DDR349" s="142"/>
      <c r="DDS349" s="142"/>
      <c r="DDT349" s="142"/>
      <c r="DDU349" s="142"/>
      <c r="DDV349" s="142"/>
      <c r="DDW349" s="142"/>
      <c r="DDX349" s="142"/>
      <c r="DDY349" s="142"/>
      <c r="DDZ349" s="142"/>
      <c r="DEA349" s="142"/>
      <c r="DEB349" s="142"/>
      <c r="DEC349" s="142"/>
      <c r="DED349" s="142"/>
      <c r="DEE349" s="142"/>
      <c r="DEF349" s="142"/>
      <c r="DEG349" s="142"/>
      <c r="DEH349" s="142"/>
      <c r="DEI349" s="142"/>
      <c r="DEJ349" s="142"/>
      <c r="DEK349" s="142"/>
      <c r="DEL349" s="142"/>
      <c r="DEM349" s="142"/>
      <c r="DEN349" s="142"/>
      <c r="DEO349" s="142"/>
      <c r="DEP349" s="142"/>
      <c r="DEQ349" s="142"/>
      <c r="DER349" s="142"/>
      <c r="DES349" s="142"/>
      <c r="DET349" s="142"/>
      <c r="DEU349" s="142"/>
      <c r="DEV349" s="142"/>
      <c r="DEW349" s="142"/>
      <c r="DEX349" s="142"/>
      <c r="DEY349" s="142"/>
      <c r="DEZ349" s="142"/>
      <c r="DFA349" s="142"/>
      <c r="DFB349" s="142"/>
      <c r="DFC349" s="142"/>
      <c r="DFD349" s="142"/>
      <c r="DFE349" s="142"/>
      <c r="DFF349" s="142"/>
      <c r="DFG349" s="142"/>
      <c r="DFH349" s="142"/>
      <c r="DFI349" s="142"/>
      <c r="DFJ349" s="142"/>
      <c r="DFK349" s="142"/>
      <c r="DFL349" s="142"/>
      <c r="DFM349" s="142"/>
      <c r="DFN349" s="142"/>
      <c r="DFO349" s="142"/>
      <c r="DFP349" s="142"/>
      <c r="DFQ349" s="142"/>
      <c r="DFR349" s="142"/>
      <c r="DFS349" s="142"/>
      <c r="DFT349" s="142"/>
      <c r="DFU349" s="142"/>
      <c r="DFV349" s="142"/>
      <c r="DFW349" s="142"/>
      <c r="DFX349" s="142"/>
      <c r="DFY349" s="142"/>
      <c r="DFZ349" s="142"/>
      <c r="DGA349" s="142"/>
      <c r="DGB349" s="142"/>
      <c r="DGC349" s="142"/>
      <c r="DGD349" s="142"/>
      <c r="DGE349" s="142"/>
      <c r="DGF349" s="142"/>
      <c r="DGG349" s="142"/>
      <c r="DGH349" s="142"/>
      <c r="DGI349" s="142"/>
      <c r="DGJ349" s="142"/>
      <c r="DGK349" s="142"/>
      <c r="DGL349" s="142"/>
      <c r="DGM349" s="142"/>
      <c r="DGN349" s="142"/>
      <c r="DGO349" s="142"/>
      <c r="DGP349" s="142"/>
      <c r="DGQ349" s="142"/>
      <c r="DGR349" s="142"/>
      <c r="DGS349" s="142"/>
      <c r="DGT349" s="142"/>
      <c r="DGU349" s="142"/>
      <c r="DGV349" s="142"/>
      <c r="DGW349" s="142"/>
      <c r="DGX349" s="142"/>
      <c r="DGY349" s="142"/>
      <c r="DGZ349" s="142"/>
      <c r="DHA349" s="142"/>
      <c r="DHB349" s="142"/>
      <c r="DHC349" s="142"/>
      <c r="DHD349" s="142"/>
      <c r="DHE349" s="142"/>
      <c r="DHF349" s="142"/>
      <c r="DHG349" s="142"/>
      <c r="DHH349" s="142"/>
      <c r="DHI349" s="142"/>
      <c r="DHJ349" s="142"/>
      <c r="DHK349" s="142"/>
      <c r="DHL349" s="142"/>
      <c r="DHM349" s="142"/>
      <c r="DHN349" s="142"/>
      <c r="DHO349" s="142"/>
      <c r="DHP349" s="142"/>
      <c r="DHQ349" s="142"/>
      <c r="DHR349" s="142"/>
      <c r="DHS349" s="142"/>
      <c r="DHT349" s="142"/>
      <c r="DHU349" s="142"/>
      <c r="DHV349" s="142"/>
      <c r="DHW349" s="142"/>
      <c r="DHX349" s="142"/>
      <c r="DHY349" s="142"/>
      <c r="DHZ349" s="142"/>
      <c r="DIA349" s="142"/>
      <c r="DIB349" s="142"/>
      <c r="DIC349" s="142"/>
      <c r="DID349" s="142"/>
      <c r="DIE349" s="142"/>
      <c r="DIF349" s="142"/>
      <c r="DIG349" s="142"/>
      <c r="DIH349" s="142"/>
      <c r="DII349" s="142"/>
      <c r="DIJ349" s="142"/>
      <c r="DIK349" s="142"/>
      <c r="DIL349" s="142"/>
      <c r="DIM349" s="142"/>
      <c r="DIN349" s="142"/>
      <c r="DIO349" s="142"/>
      <c r="DIP349" s="142"/>
      <c r="DIQ349" s="142"/>
      <c r="DIR349" s="142"/>
      <c r="DIS349" s="142"/>
      <c r="DIT349" s="142"/>
      <c r="DIU349" s="142"/>
      <c r="DIV349" s="142"/>
      <c r="DIW349" s="142"/>
      <c r="DIX349" s="142"/>
      <c r="DIY349" s="142"/>
      <c r="DIZ349" s="142"/>
      <c r="DJA349" s="142"/>
      <c r="DJB349" s="142"/>
      <c r="DJC349" s="142"/>
      <c r="DJD349" s="142"/>
      <c r="DJE349" s="142"/>
      <c r="DJF349" s="142"/>
      <c r="DJG349" s="142"/>
      <c r="DJH349" s="142"/>
      <c r="DJI349" s="142"/>
      <c r="DJJ349" s="142"/>
      <c r="DJK349" s="142"/>
      <c r="DJL349" s="142"/>
      <c r="DJM349" s="142"/>
      <c r="DJN349" s="142"/>
      <c r="DJO349" s="142"/>
      <c r="DJP349" s="142"/>
      <c r="DJQ349" s="142"/>
      <c r="DJR349" s="142"/>
      <c r="DJS349" s="142"/>
      <c r="DJT349" s="142"/>
      <c r="DJU349" s="142"/>
      <c r="DJV349" s="142"/>
      <c r="DJW349" s="142"/>
      <c r="DJX349" s="142"/>
      <c r="DJY349" s="142"/>
      <c r="DJZ349" s="142"/>
      <c r="DKA349" s="142"/>
      <c r="DKB349" s="142"/>
      <c r="DKC349" s="142"/>
      <c r="DKD349" s="142"/>
      <c r="DKE349" s="142"/>
      <c r="DKF349" s="142"/>
      <c r="DKG349" s="142"/>
      <c r="DKH349" s="142"/>
      <c r="DKI349" s="142"/>
      <c r="DKJ349" s="142"/>
      <c r="DKK349" s="142"/>
      <c r="DKL349" s="142"/>
      <c r="DKM349" s="142"/>
      <c r="DKN349" s="142"/>
      <c r="DKO349" s="142"/>
      <c r="DKP349" s="142"/>
      <c r="DKQ349" s="142"/>
      <c r="DKR349" s="142"/>
      <c r="DKS349" s="142"/>
      <c r="DKT349" s="142"/>
      <c r="DKU349" s="142"/>
      <c r="DKV349" s="142"/>
      <c r="DKW349" s="142"/>
      <c r="DKX349" s="142"/>
      <c r="DKY349" s="142"/>
      <c r="DKZ349" s="142"/>
      <c r="DLA349" s="142"/>
      <c r="DLB349" s="142"/>
      <c r="DLC349" s="142"/>
      <c r="DLD349" s="142"/>
      <c r="DLE349" s="142"/>
      <c r="DLF349" s="142"/>
      <c r="DLG349" s="142"/>
      <c r="DLH349" s="142"/>
      <c r="DLI349" s="142"/>
      <c r="DLJ349" s="142"/>
      <c r="DLK349" s="142"/>
      <c r="DLL349" s="142"/>
      <c r="DLM349" s="142"/>
      <c r="DLN349" s="142"/>
      <c r="DLO349" s="142"/>
      <c r="DLP349" s="142"/>
      <c r="DLQ349" s="142"/>
      <c r="DLR349" s="142"/>
      <c r="DLS349" s="142"/>
      <c r="DLT349" s="142"/>
      <c r="DLU349" s="142"/>
      <c r="DLV349" s="142"/>
      <c r="DLW349" s="142"/>
      <c r="DLX349" s="142"/>
      <c r="DLY349" s="142"/>
      <c r="DLZ349" s="142"/>
      <c r="DMA349" s="142"/>
      <c r="DMB349" s="142"/>
      <c r="DMC349" s="142"/>
      <c r="DMD349" s="142"/>
      <c r="DME349" s="142"/>
      <c r="DMF349" s="142"/>
      <c r="DMG349" s="142"/>
      <c r="DMH349" s="142"/>
      <c r="DMI349" s="142"/>
      <c r="DMJ349" s="142"/>
      <c r="DMK349" s="142"/>
      <c r="DML349" s="142"/>
      <c r="DMM349" s="142"/>
      <c r="DMN349" s="142"/>
      <c r="DMO349" s="142"/>
      <c r="DMP349" s="142"/>
      <c r="DMQ349" s="142"/>
      <c r="DMR349" s="142"/>
      <c r="DMS349" s="142"/>
      <c r="DMT349" s="142"/>
      <c r="DMU349" s="142"/>
      <c r="DMV349" s="142"/>
      <c r="DMW349" s="142"/>
      <c r="DMX349" s="142"/>
      <c r="DMY349" s="142"/>
      <c r="DMZ349" s="142"/>
      <c r="DNA349" s="142"/>
      <c r="DNB349" s="142"/>
      <c r="DNC349" s="142"/>
      <c r="DND349" s="142"/>
      <c r="DNE349" s="142"/>
      <c r="DNF349" s="142"/>
      <c r="DNG349" s="142"/>
      <c r="DNH349" s="142"/>
      <c r="DNI349" s="142"/>
      <c r="DNJ349" s="142"/>
      <c r="DNK349" s="142"/>
      <c r="DNL349" s="142"/>
      <c r="DNM349" s="142"/>
      <c r="DNN349" s="142"/>
      <c r="DNO349" s="142"/>
      <c r="DNP349" s="142"/>
      <c r="DNQ349" s="142"/>
      <c r="DNR349" s="142"/>
      <c r="DNS349" s="142"/>
      <c r="DNT349" s="142"/>
      <c r="DNU349" s="142"/>
      <c r="DNV349" s="142"/>
      <c r="DNW349" s="142"/>
      <c r="DNX349" s="142"/>
      <c r="DNY349" s="142"/>
      <c r="DNZ349" s="142"/>
      <c r="DOA349" s="142"/>
      <c r="DOB349" s="142"/>
      <c r="DOC349" s="142"/>
      <c r="DOD349" s="142"/>
      <c r="DOE349" s="142"/>
      <c r="DOF349" s="142"/>
      <c r="DOG349" s="142"/>
      <c r="DOH349" s="142"/>
      <c r="DOI349" s="142"/>
      <c r="DOJ349" s="142"/>
      <c r="DOK349" s="142"/>
      <c r="DOL349" s="142"/>
      <c r="DOM349" s="142"/>
      <c r="DON349" s="142"/>
      <c r="DOO349" s="142"/>
      <c r="DOP349" s="142"/>
      <c r="DOQ349" s="142"/>
      <c r="DOR349" s="142"/>
      <c r="DOS349" s="142"/>
      <c r="DOT349" s="142"/>
      <c r="DOU349" s="142"/>
      <c r="DOV349" s="142"/>
      <c r="DOW349" s="142"/>
      <c r="DOX349" s="142"/>
      <c r="DOY349" s="142"/>
      <c r="DOZ349" s="142"/>
      <c r="DPA349" s="142"/>
      <c r="DPB349" s="142"/>
      <c r="DPC349" s="142"/>
      <c r="DPD349" s="142"/>
      <c r="DPE349" s="142"/>
      <c r="DPF349" s="142"/>
      <c r="DPG349" s="142"/>
      <c r="DPH349" s="142"/>
      <c r="DPI349" s="142"/>
      <c r="DPJ349" s="142"/>
      <c r="DPK349" s="142"/>
      <c r="DPL349" s="142"/>
      <c r="DPM349" s="142"/>
      <c r="DPN349" s="142"/>
      <c r="DPO349" s="142"/>
      <c r="DPP349" s="142"/>
      <c r="DPQ349" s="142"/>
      <c r="DPR349" s="142"/>
      <c r="DPS349" s="142"/>
      <c r="DPT349" s="142"/>
      <c r="DPU349" s="142"/>
      <c r="DPV349" s="142"/>
      <c r="DPW349" s="142"/>
      <c r="DPX349" s="142"/>
      <c r="DPY349" s="142"/>
      <c r="DPZ349" s="142"/>
      <c r="DQA349" s="142"/>
      <c r="DQB349" s="142"/>
      <c r="DQC349" s="142"/>
      <c r="DQD349" s="142"/>
      <c r="DQE349" s="142"/>
      <c r="DQF349" s="142"/>
      <c r="DQG349" s="142"/>
      <c r="DQH349" s="142"/>
      <c r="DQI349" s="142"/>
      <c r="DQJ349" s="142"/>
      <c r="DQK349" s="142"/>
      <c r="DQL349" s="142"/>
      <c r="DQM349" s="142"/>
      <c r="DQN349" s="142"/>
      <c r="DQO349" s="142"/>
      <c r="DQP349" s="142"/>
      <c r="DQQ349" s="142"/>
      <c r="DQR349" s="142"/>
      <c r="DQS349" s="142"/>
      <c r="DQT349" s="142"/>
      <c r="DQU349" s="142"/>
      <c r="DQV349" s="142"/>
      <c r="DQW349" s="142"/>
      <c r="DQX349" s="142"/>
      <c r="DQY349" s="142"/>
      <c r="DQZ349" s="142"/>
      <c r="DRA349" s="142"/>
      <c r="DRB349" s="142"/>
      <c r="DRC349" s="142"/>
      <c r="DRD349" s="142"/>
      <c r="DRE349" s="142"/>
      <c r="DRF349" s="142"/>
      <c r="DRG349" s="142"/>
      <c r="DRH349" s="142"/>
      <c r="DRI349" s="142"/>
      <c r="DRJ349" s="142"/>
      <c r="DRK349" s="142"/>
      <c r="DRL349" s="142"/>
      <c r="DRM349" s="142"/>
      <c r="DRN349" s="142"/>
      <c r="DRO349" s="142"/>
      <c r="DRP349" s="142"/>
      <c r="DRQ349" s="142"/>
      <c r="DRR349" s="142"/>
      <c r="DRS349" s="142"/>
      <c r="DRT349" s="142"/>
      <c r="DRU349" s="142"/>
      <c r="DRV349" s="142"/>
      <c r="DRW349" s="142"/>
      <c r="DRX349" s="142"/>
      <c r="DRY349" s="142"/>
      <c r="DRZ349" s="142"/>
      <c r="DSA349" s="142"/>
      <c r="DSB349" s="142"/>
      <c r="DSC349" s="142"/>
      <c r="DSD349" s="142"/>
      <c r="DSE349" s="142"/>
      <c r="DSF349" s="142"/>
      <c r="DSG349" s="142"/>
      <c r="DSH349" s="142"/>
      <c r="DSI349" s="142"/>
      <c r="DSJ349" s="142"/>
      <c r="DSK349" s="142"/>
      <c r="DSL349" s="142"/>
      <c r="DSM349" s="142"/>
      <c r="DSN349" s="142"/>
      <c r="DSO349" s="142"/>
      <c r="DSP349" s="142"/>
      <c r="DSQ349" s="142"/>
      <c r="DSR349" s="142"/>
      <c r="DSS349" s="142"/>
      <c r="DST349" s="142"/>
      <c r="DSU349" s="142"/>
      <c r="DSV349" s="142"/>
      <c r="DSW349" s="142"/>
      <c r="DSX349" s="142"/>
      <c r="DSY349" s="142"/>
      <c r="DSZ349" s="142"/>
      <c r="DTA349" s="142"/>
      <c r="DTB349" s="142"/>
      <c r="DTC349" s="142"/>
      <c r="DTD349" s="142"/>
      <c r="DTE349" s="142"/>
      <c r="DTF349" s="142"/>
      <c r="DTG349" s="142"/>
      <c r="DTH349" s="142"/>
      <c r="DTI349" s="142"/>
      <c r="DTJ349" s="142"/>
      <c r="DTK349" s="142"/>
      <c r="DTL349" s="142"/>
      <c r="DTM349" s="142"/>
      <c r="DTN349" s="142"/>
      <c r="DTO349" s="142"/>
      <c r="DTP349" s="142"/>
      <c r="DTQ349" s="142"/>
      <c r="DTR349" s="142"/>
      <c r="DTS349" s="142"/>
      <c r="DTT349" s="142"/>
      <c r="DTU349" s="142"/>
      <c r="DTV349" s="142"/>
      <c r="DTW349" s="142"/>
      <c r="DTX349" s="142"/>
      <c r="DTY349" s="142"/>
      <c r="DTZ349" s="142"/>
      <c r="DUA349" s="142"/>
      <c r="DUB349" s="142"/>
      <c r="DUC349" s="142"/>
      <c r="DUD349" s="142"/>
      <c r="DUE349" s="142"/>
      <c r="DUF349" s="142"/>
      <c r="DUG349" s="142"/>
      <c r="DUH349" s="142"/>
      <c r="DUI349" s="142"/>
      <c r="DUJ349" s="142"/>
      <c r="DUK349" s="142"/>
      <c r="DUL349" s="142"/>
      <c r="DUM349" s="142"/>
      <c r="DUN349" s="142"/>
      <c r="DUO349" s="142"/>
      <c r="DUP349" s="142"/>
      <c r="DUQ349" s="142"/>
      <c r="DUR349" s="142"/>
      <c r="DUS349" s="142"/>
      <c r="DUT349" s="142"/>
      <c r="DUU349" s="142"/>
      <c r="DUV349" s="142"/>
      <c r="DUW349" s="142"/>
      <c r="DUX349" s="142"/>
      <c r="DUY349" s="142"/>
      <c r="DUZ349" s="142"/>
      <c r="DVA349" s="142"/>
      <c r="DVB349" s="142"/>
      <c r="DVC349" s="142"/>
      <c r="DVD349" s="142"/>
      <c r="DVE349" s="142"/>
      <c r="DVF349" s="142"/>
      <c r="DVG349" s="142"/>
      <c r="DVH349" s="142"/>
      <c r="DVI349" s="142"/>
      <c r="DVJ349" s="142"/>
      <c r="DVK349" s="142"/>
      <c r="DVL349" s="142"/>
      <c r="DVM349" s="142"/>
      <c r="DVN349" s="142"/>
      <c r="DVO349" s="142"/>
      <c r="DVP349" s="142"/>
      <c r="DVQ349" s="142"/>
      <c r="DVR349" s="142"/>
      <c r="DVS349" s="142"/>
      <c r="DVT349" s="142"/>
      <c r="DVU349" s="142"/>
      <c r="DVV349" s="142"/>
      <c r="DVW349" s="142"/>
      <c r="DVX349" s="142"/>
      <c r="DVY349" s="142"/>
      <c r="DVZ349" s="142"/>
      <c r="DWA349" s="142"/>
      <c r="DWB349" s="142"/>
      <c r="DWC349" s="142"/>
      <c r="DWD349" s="142"/>
      <c r="DWE349" s="142"/>
      <c r="DWF349" s="142"/>
      <c r="DWG349" s="142"/>
      <c r="DWH349" s="142"/>
      <c r="DWI349" s="142"/>
      <c r="DWJ349" s="142"/>
      <c r="DWK349" s="142"/>
      <c r="DWL349" s="142"/>
      <c r="DWM349" s="142"/>
      <c r="DWN349" s="142"/>
      <c r="DWO349" s="142"/>
      <c r="DWP349" s="142"/>
      <c r="DWQ349" s="142"/>
      <c r="DWR349" s="142"/>
      <c r="DWS349" s="142"/>
      <c r="DWT349" s="142"/>
      <c r="DWU349" s="142"/>
      <c r="DWV349" s="142"/>
      <c r="DWW349" s="142"/>
      <c r="DWX349" s="142"/>
      <c r="DWY349" s="142"/>
      <c r="DWZ349" s="142"/>
      <c r="DXA349" s="142"/>
      <c r="DXB349" s="142"/>
      <c r="DXC349" s="142"/>
      <c r="DXD349" s="142"/>
      <c r="DXE349" s="142"/>
      <c r="DXF349" s="142"/>
      <c r="DXG349" s="142"/>
      <c r="DXH349" s="142"/>
      <c r="DXI349" s="142"/>
      <c r="DXJ349" s="142"/>
      <c r="DXK349" s="142"/>
      <c r="DXL349" s="142"/>
      <c r="DXM349" s="142"/>
      <c r="DXN349" s="142"/>
      <c r="DXO349" s="142"/>
      <c r="DXP349" s="142"/>
      <c r="DXQ349" s="142"/>
      <c r="DXR349" s="142"/>
      <c r="DXS349" s="142"/>
      <c r="DXT349" s="142"/>
      <c r="DXU349" s="142"/>
      <c r="DXV349" s="142"/>
      <c r="DXW349" s="142"/>
      <c r="DXX349" s="142"/>
      <c r="DXY349" s="142"/>
      <c r="DXZ349" s="142"/>
      <c r="DYA349" s="142"/>
      <c r="DYB349" s="142"/>
      <c r="DYC349" s="142"/>
      <c r="DYD349" s="142"/>
      <c r="DYE349" s="142"/>
      <c r="DYF349" s="142"/>
      <c r="DYG349" s="142"/>
      <c r="DYH349" s="142"/>
      <c r="DYI349" s="142"/>
      <c r="DYJ349" s="142"/>
      <c r="DYK349" s="142"/>
      <c r="DYL349" s="142"/>
      <c r="DYM349" s="142"/>
      <c r="DYN349" s="142"/>
      <c r="DYO349" s="142"/>
      <c r="DYP349" s="142"/>
      <c r="DYQ349" s="142"/>
      <c r="DYR349" s="142"/>
      <c r="DYS349" s="142"/>
      <c r="DYT349" s="142"/>
      <c r="DYU349" s="142"/>
      <c r="DYV349" s="142"/>
      <c r="DYW349" s="142"/>
      <c r="DYX349" s="142"/>
      <c r="DYY349" s="142"/>
      <c r="DYZ349" s="142"/>
      <c r="DZA349" s="142"/>
      <c r="DZB349" s="142"/>
      <c r="DZC349" s="142"/>
      <c r="DZD349" s="142"/>
      <c r="DZE349" s="142"/>
      <c r="DZF349" s="142"/>
      <c r="DZG349" s="142"/>
      <c r="DZH349" s="142"/>
      <c r="DZI349" s="142"/>
      <c r="DZJ349" s="142"/>
      <c r="DZK349" s="142"/>
      <c r="DZL349" s="142"/>
      <c r="DZM349" s="142"/>
      <c r="DZN349" s="142"/>
      <c r="DZO349" s="142"/>
      <c r="DZP349" s="142"/>
      <c r="DZQ349" s="142"/>
      <c r="DZR349" s="142"/>
      <c r="DZS349" s="142"/>
      <c r="DZT349" s="142"/>
      <c r="DZU349" s="142"/>
      <c r="DZV349" s="142"/>
      <c r="DZW349" s="142"/>
      <c r="DZX349" s="142"/>
      <c r="DZY349" s="142"/>
      <c r="DZZ349" s="142"/>
      <c r="EAA349" s="142"/>
      <c r="EAB349" s="142"/>
      <c r="EAC349" s="142"/>
      <c r="EAD349" s="142"/>
      <c r="EAE349" s="142"/>
      <c r="EAF349" s="142"/>
      <c r="EAG349" s="142"/>
      <c r="EAH349" s="142"/>
      <c r="EAI349" s="142"/>
      <c r="EAJ349" s="142"/>
      <c r="EAK349" s="142"/>
      <c r="EAL349" s="142"/>
      <c r="EAM349" s="142"/>
      <c r="EAN349" s="142"/>
      <c r="EAO349" s="142"/>
      <c r="EAP349" s="142"/>
      <c r="EAQ349" s="142"/>
      <c r="EAR349" s="142"/>
      <c r="EAS349" s="142"/>
      <c r="EAT349" s="142"/>
      <c r="EAU349" s="142"/>
      <c r="EAV349" s="142"/>
      <c r="EAW349" s="142"/>
      <c r="EAX349" s="142"/>
      <c r="EAY349" s="142"/>
      <c r="EAZ349" s="142"/>
      <c r="EBA349" s="142"/>
      <c r="EBB349" s="142"/>
      <c r="EBC349" s="142"/>
      <c r="EBD349" s="142"/>
      <c r="EBE349" s="142"/>
      <c r="EBF349" s="142"/>
      <c r="EBG349" s="142"/>
      <c r="EBH349" s="142"/>
      <c r="EBI349" s="142"/>
      <c r="EBJ349" s="142"/>
      <c r="EBK349" s="142"/>
      <c r="EBL349" s="142"/>
      <c r="EBM349" s="142"/>
      <c r="EBN349" s="142"/>
      <c r="EBO349" s="142"/>
      <c r="EBP349" s="142"/>
      <c r="EBQ349" s="142"/>
      <c r="EBR349" s="142"/>
      <c r="EBS349" s="142"/>
      <c r="EBT349" s="142"/>
      <c r="EBU349" s="142"/>
      <c r="EBV349" s="142"/>
      <c r="EBW349" s="142"/>
      <c r="EBX349" s="142"/>
      <c r="EBY349" s="142"/>
      <c r="EBZ349" s="142"/>
      <c r="ECA349" s="142"/>
      <c r="ECB349" s="142"/>
      <c r="ECC349" s="142"/>
      <c r="ECD349" s="142"/>
      <c r="ECE349" s="142"/>
      <c r="ECF349" s="142"/>
      <c r="ECG349" s="142"/>
      <c r="ECH349" s="142"/>
      <c r="ECI349" s="142"/>
      <c r="ECJ349" s="142"/>
      <c r="ECK349" s="142"/>
      <c r="ECL349" s="142"/>
      <c r="ECM349" s="142"/>
      <c r="ECN349" s="142"/>
      <c r="ECO349" s="142"/>
      <c r="ECP349" s="142"/>
      <c r="ECQ349" s="142"/>
      <c r="ECR349" s="142"/>
      <c r="ECS349" s="142"/>
      <c r="ECT349" s="142"/>
      <c r="ECU349" s="142"/>
      <c r="ECV349" s="142"/>
      <c r="ECW349" s="142"/>
      <c r="ECX349" s="142"/>
      <c r="ECY349" s="142"/>
      <c r="ECZ349" s="142"/>
      <c r="EDA349" s="142"/>
      <c r="EDB349" s="142"/>
      <c r="EDC349" s="142"/>
      <c r="EDD349" s="142"/>
      <c r="EDE349" s="142"/>
      <c r="EDF349" s="142"/>
      <c r="EDG349" s="142"/>
      <c r="EDH349" s="142"/>
      <c r="EDI349" s="142"/>
      <c r="EDJ349" s="142"/>
      <c r="EDK349" s="142"/>
      <c r="EDL349" s="142"/>
      <c r="EDM349" s="142"/>
      <c r="EDN349" s="142"/>
      <c r="EDO349" s="142"/>
      <c r="EDP349" s="142"/>
      <c r="EDQ349" s="142"/>
      <c r="EDR349" s="142"/>
      <c r="EDS349" s="142"/>
      <c r="EDT349" s="142"/>
      <c r="EDU349" s="142"/>
      <c r="EDV349" s="142"/>
      <c r="EDW349" s="142"/>
      <c r="EDX349" s="142"/>
      <c r="EDY349" s="142"/>
      <c r="EDZ349" s="142"/>
      <c r="EEA349" s="142"/>
      <c r="EEB349" s="142"/>
      <c r="EEC349" s="142"/>
      <c r="EED349" s="142"/>
      <c r="EEE349" s="142"/>
      <c r="EEF349" s="142"/>
      <c r="EEG349" s="142"/>
      <c r="EEH349" s="142"/>
      <c r="EEI349" s="142"/>
      <c r="EEJ349" s="142"/>
      <c r="EEK349" s="142"/>
      <c r="EEL349" s="142"/>
      <c r="EEM349" s="142"/>
      <c r="EEN349" s="142"/>
      <c r="EEO349" s="142"/>
      <c r="EEP349" s="142"/>
      <c r="EEQ349" s="142"/>
      <c r="EER349" s="142"/>
      <c r="EES349" s="142"/>
      <c r="EET349" s="142"/>
      <c r="EEU349" s="142"/>
      <c r="EEV349" s="142"/>
      <c r="EEW349" s="142"/>
      <c r="EEX349" s="142"/>
      <c r="EEY349" s="142"/>
      <c r="EEZ349" s="142"/>
      <c r="EFA349" s="142"/>
      <c r="EFB349" s="142"/>
      <c r="EFC349" s="142"/>
      <c r="EFD349" s="142"/>
      <c r="EFE349" s="142"/>
      <c r="EFF349" s="142"/>
      <c r="EFG349" s="142"/>
      <c r="EFH349" s="142"/>
      <c r="EFI349" s="142"/>
      <c r="EFJ349" s="142"/>
      <c r="EFK349" s="142"/>
      <c r="EFL349" s="142"/>
      <c r="EFM349" s="142"/>
      <c r="EFN349" s="142"/>
      <c r="EFO349" s="142"/>
      <c r="EFP349" s="142"/>
      <c r="EFQ349" s="142"/>
      <c r="EFR349" s="142"/>
      <c r="EFS349" s="142"/>
      <c r="EFT349" s="142"/>
      <c r="EFU349" s="142"/>
      <c r="EFV349" s="142"/>
      <c r="EFW349" s="142"/>
      <c r="EFX349" s="142"/>
      <c r="EFY349" s="142"/>
      <c r="EFZ349" s="142"/>
      <c r="EGA349" s="142"/>
      <c r="EGB349" s="142"/>
      <c r="EGC349" s="142"/>
      <c r="EGD349" s="142"/>
      <c r="EGE349" s="142"/>
      <c r="EGF349" s="142"/>
      <c r="EGG349" s="142"/>
      <c r="EGH349" s="142"/>
      <c r="EGI349" s="142"/>
      <c r="EGJ349" s="142"/>
      <c r="EGK349" s="142"/>
      <c r="EGL349" s="142"/>
      <c r="EGM349" s="142"/>
      <c r="EGN349" s="142"/>
      <c r="EGO349" s="142"/>
      <c r="EGP349" s="142"/>
      <c r="EGQ349" s="142"/>
      <c r="EGR349" s="142"/>
      <c r="EGS349" s="142"/>
      <c r="EGT349" s="142"/>
      <c r="EGU349" s="142"/>
      <c r="EGV349" s="142"/>
      <c r="EGW349" s="142"/>
      <c r="EGX349" s="142"/>
      <c r="EGY349" s="142"/>
      <c r="EGZ349" s="142"/>
      <c r="EHA349" s="142"/>
      <c r="EHB349" s="142"/>
      <c r="EHC349" s="142"/>
      <c r="EHD349" s="142"/>
      <c r="EHE349" s="142"/>
      <c r="EHF349" s="142"/>
      <c r="EHG349" s="142"/>
      <c r="EHH349" s="142"/>
      <c r="EHI349" s="142"/>
      <c r="EHJ349" s="142"/>
      <c r="EHK349" s="142"/>
      <c r="EHL349" s="142"/>
      <c r="EHM349" s="142"/>
      <c r="EHN349" s="142"/>
      <c r="EHO349" s="142"/>
      <c r="EHP349" s="142"/>
      <c r="EHQ349" s="142"/>
      <c r="EHR349" s="142"/>
      <c r="EHS349" s="142"/>
      <c r="EHT349" s="142"/>
      <c r="EHU349" s="142"/>
      <c r="EHV349" s="142"/>
      <c r="EHW349" s="142"/>
      <c r="EHX349" s="142"/>
      <c r="EHY349" s="142"/>
      <c r="EHZ349" s="142"/>
      <c r="EIA349" s="142"/>
      <c r="EIB349" s="142"/>
      <c r="EIC349" s="142"/>
      <c r="EID349" s="142"/>
      <c r="EIE349" s="142"/>
      <c r="EIF349" s="142"/>
      <c r="EIG349" s="142"/>
      <c r="EIH349" s="142"/>
      <c r="EII349" s="142"/>
      <c r="EIJ349" s="142"/>
      <c r="EIK349" s="142"/>
      <c r="EIL349" s="142"/>
      <c r="EIM349" s="142"/>
      <c r="EIN349" s="142"/>
      <c r="EIO349" s="142"/>
      <c r="EIP349" s="142"/>
      <c r="EIQ349" s="142"/>
      <c r="EIR349" s="142"/>
      <c r="EIS349" s="142"/>
      <c r="EIT349" s="142"/>
      <c r="EIU349" s="142"/>
      <c r="EIV349" s="142"/>
      <c r="EIW349" s="142"/>
      <c r="EIX349" s="142"/>
      <c r="EIY349" s="142"/>
      <c r="EIZ349" s="142"/>
      <c r="EJA349" s="142"/>
      <c r="EJB349" s="142"/>
      <c r="EJC349" s="142"/>
      <c r="EJD349" s="142"/>
      <c r="EJE349" s="142"/>
      <c r="EJF349" s="142"/>
      <c r="EJG349" s="142"/>
      <c r="EJH349" s="142"/>
      <c r="EJI349" s="142"/>
      <c r="EJJ349" s="142"/>
      <c r="EJK349" s="142"/>
      <c r="EJL349" s="142"/>
      <c r="EJM349" s="142"/>
      <c r="EJN349" s="142"/>
      <c r="EJO349" s="142"/>
      <c r="EJP349" s="142"/>
      <c r="EJQ349" s="142"/>
      <c r="EJR349" s="142"/>
      <c r="EJS349" s="142"/>
      <c r="EJT349" s="142"/>
      <c r="EJU349" s="142"/>
      <c r="EJV349" s="142"/>
      <c r="EJW349" s="142"/>
      <c r="EJX349" s="142"/>
      <c r="EJY349" s="142"/>
      <c r="EJZ349" s="142"/>
      <c r="EKA349" s="142"/>
      <c r="EKB349" s="142"/>
      <c r="EKC349" s="142"/>
      <c r="EKD349" s="142"/>
      <c r="EKE349" s="142"/>
      <c r="EKF349" s="142"/>
      <c r="EKG349" s="142"/>
      <c r="EKH349" s="142"/>
      <c r="EKI349" s="142"/>
      <c r="EKJ349" s="142"/>
      <c r="EKK349" s="142"/>
      <c r="EKL349" s="142"/>
      <c r="EKM349" s="142"/>
      <c r="EKN349" s="142"/>
      <c r="EKO349" s="142"/>
      <c r="EKP349" s="142"/>
      <c r="EKQ349" s="142"/>
      <c r="EKR349" s="142"/>
      <c r="EKS349" s="142"/>
      <c r="EKT349" s="142"/>
      <c r="EKU349" s="142"/>
      <c r="EKV349" s="142"/>
      <c r="EKW349" s="142"/>
      <c r="EKX349" s="142"/>
      <c r="EKY349" s="142"/>
      <c r="EKZ349" s="142"/>
      <c r="ELA349" s="142"/>
      <c r="ELB349" s="142"/>
      <c r="ELC349" s="142"/>
      <c r="ELD349" s="142"/>
      <c r="ELE349" s="142"/>
      <c r="ELF349" s="142"/>
      <c r="ELG349" s="142"/>
      <c r="ELH349" s="142"/>
      <c r="ELI349" s="142"/>
      <c r="ELJ349" s="142"/>
      <c r="ELK349" s="142"/>
      <c r="ELL349" s="142"/>
      <c r="ELM349" s="142"/>
      <c r="ELN349" s="142"/>
      <c r="ELO349" s="142"/>
      <c r="ELP349" s="142"/>
      <c r="ELQ349" s="142"/>
      <c r="ELR349" s="142"/>
      <c r="ELS349" s="142"/>
      <c r="ELT349" s="142"/>
      <c r="ELU349" s="142"/>
      <c r="ELV349" s="142"/>
      <c r="ELW349" s="142"/>
      <c r="ELX349" s="142"/>
      <c r="ELY349" s="142"/>
      <c r="ELZ349" s="142"/>
      <c r="EMA349" s="142"/>
      <c r="EMB349" s="142"/>
      <c r="EMC349" s="142"/>
      <c r="EMD349" s="142"/>
      <c r="EME349" s="142"/>
      <c r="EMF349" s="142"/>
      <c r="EMG349" s="142"/>
      <c r="EMH349" s="142"/>
      <c r="EMI349" s="142"/>
      <c r="EMJ349" s="142"/>
      <c r="EMK349" s="142"/>
      <c r="EML349" s="142"/>
      <c r="EMM349" s="142"/>
      <c r="EMN349" s="142"/>
      <c r="EMO349" s="142"/>
      <c r="EMP349" s="142"/>
      <c r="EMQ349" s="142"/>
      <c r="EMR349" s="142"/>
      <c r="EMS349" s="142"/>
      <c r="EMT349" s="142"/>
      <c r="EMU349" s="142"/>
      <c r="EMV349" s="142"/>
      <c r="EMW349" s="142"/>
      <c r="EMX349" s="142"/>
      <c r="EMY349" s="142"/>
      <c r="EMZ349" s="142"/>
      <c r="ENA349" s="142"/>
      <c r="ENB349" s="142"/>
      <c r="ENC349" s="142"/>
      <c r="END349" s="142"/>
      <c r="ENE349" s="142"/>
      <c r="ENF349" s="142"/>
      <c r="ENG349" s="142"/>
      <c r="ENH349" s="142"/>
      <c r="ENI349" s="142"/>
      <c r="ENJ349" s="142"/>
      <c r="ENK349" s="142"/>
      <c r="ENL349" s="142"/>
      <c r="ENM349" s="142"/>
      <c r="ENN349" s="142"/>
      <c r="ENO349" s="142"/>
      <c r="ENP349" s="142"/>
      <c r="ENQ349" s="142"/>
      <c r="ENR349" s="142"/>
      <c r="ENS349" s="142"/>
      <c r="ENT349" s="142"/>
      <c r="ENU349" s="142"/>
      <c r="ENV349" s="142"/>
      <c r="ENW349" s="142"/>
      <c r="ENX349" s="142"/>
      <c r="ENY349" s="142"/>
      <c r="ENZ349" s="142"/>
      <c r="EOA349" s="142"/>
      <c r="EOB349" s="142"/>
      <c r="EOC349" s="142"/>
      <c r="EOD349" s="142"/>
      <c r="EOE349" s="142"/>
      <c r="EOF349" s="142"/>
      <c r="EOG349" s="142"/>
      <c r="EOH349" s="142"/>
      <c r="EOI349" s="142"/>
      <c r="EOJ349" s="142"/>
      <c r="EOK349" s="142"/>
      <c r="EOL349" s="142"/>
      <c r="EOM349" s="142"/>
      <c r="EON349" s="142"/>
      <c r="EOO349" s="142"/>
      <c r="EOP349" s="142"/>
      <c r="EOQ349" s="142"/>
      <c r="EOR349" s="142"/>
      <c r="EOS349" s="142"/>
      <c r="EOT349" s="142"/>
      <c r="EOU349" s="142"/>
      <c r="EOV349" s="142"/>
      <c r="EOW349" s="142"/>
      <c r="EOX349" s="142"/>
      <c r="EOY349" s="142"/>
      <c r="EOZ349" s="142"/>
      <c r="EPA349" s="142"/>
      <c r="EPB349" s="142"/>
      <c r="EPC349" s="142"/>
      <c r="EPD349" s="142"/>
      <c r="EPE349" s="142"/>
      <c r="EPF349" s="142"/>
      <c r="EPG349" s="142"/>
      <c r="EPH349" s="142"/>
      <c r="EPI349" s="142"/>
      <c r="EPJ349" s="142"/>
      <c r="EPK349" s="142"/>
      <c r="EPL349" s="142"/>
      <c r="EPM349" s="142"/>
      <c r="EPN349" s="142"/>
      <c r="EPO349" s="142"/>
      <c r="EPP349" s="142"/>
      <c r="EPQ349" s="142"/>
      <c r="EPR349" s="142"/>
      <c r="EPS349" s="142"/>
      <c r="EPT349" s="142"/>
      <c r="EPU349" s="142"/>
      <c r="EPV349" s="142"/>
      <c r="EPW349" s="142"/>
      <c r="EPX349" s="142"/>
      <c r="EPY349" s="142"/>
      <c r="EPZ349" s="142"/>
      <c r="EQA349" s="142"/>
      <c r="EQB349" s="142"/>
      <c r="EQC349" s="142"/>
      <c r="EQD349" s="142"/>
      <c r="EQE349" s="142"/>
      <c r="EQF349" s="142"/>
      <c r="EQG349" s="142"/>
      <c r="EQH349" s="142"/>
      <c r="EQI349" s="142"/>
      <c r="EQJ349" s="142"/>
      <c r="EQK349" s="142"/>
      <c r="EQL349" s="142"/>
      <c r="EQM349" s="142"/>
      <c r="EQN349" s="142"/>
      <c r="EQO349" s="142"/>
      <c r="EQP349" s="142"/>
      <c r="EQQ349" s="142"/>
      <c r="EQR349" s="142"/>
      <c r="EQS349" s="142"/>
      <c r="EQT349" s="142"/>
      <c r="EQU349" s="142"/>
      <c r="EQV349" s="142"/>
      <c r="EQW349" s="142"/>
      <c r="EQX349" s="142"/>
      <c r="EQY349" s="142"/>
      <c r="EQZ349" s="142"/>
      <c r="ERA349" s="142"/>
      <c r="ERB349" s="142"/>
      <c r="ERC349" s="142"/>
      <c r="ERD349" s="142"/>
      <c r="ERE349" s="142"/>
      <c r="ERF349" s="142"/>
      <c r="ERG349" s="142"/>
      <c r="ERH349" s="142"/>
      <c r="ERI349" s="142"/>
      <c r="ERJ349" s="142"/>
      <c r="ERK349" s="142"/>
      <c r="ERL349" s="142"/>
      <c r="ERM349" s="142"/>
      <c r="ERN349" s="142"/>
      <c r="ERO349" s="142"/>
      <c r="ERP349" s="142"/>
      <c r="ERQ349" s="142"/>
      <c r="ERR349" s="142"/>
      <c r="ERS349" s="142"/>
      <c r="ERT349" s="142"/>
      <c r="ERU349" s="142"/>
      <c r="ERV349" s="142"/>
      <c r="ERW349" s="142"/>
      <c r="ERX349" s="142"/>
      <c r="ERY349" s="142"/>
      <c r="ERZ349" s="142"/>
      <c r="ESA349" s="142"/>
      <c r="ESB349" s="142"/>
      <c r="ESC349" s="142"/>
      <c r="ESD349" s="142"/>
      <c r="ESE349" s="142"/>
      <c r="ESF349" s="142"/>
      <c r="ESG349" s="142"/>
      <c r="ESH349" s="142"/>
      <c r="ESI349" s="142"/>
      <c r="ESJ349" s="142"/>
      <c r="ESK349" s="142"/>
      <c r="ESL349" s="142"/>
      <c r="ESM349" s="142"/>
      <c r="ESN349" s="142"/>
      <c r="ESO349" s="142"/>
      <c r="ESP349" s="142"/>
      <c r="ESQ349" s="142"/>
      <c r="ESR349" s="142"/>
      <c r="ESS349" s="142"/>
      <c r="EST349" s="142"/>
      <c r="ESU349" s="142"/>
      <c r="ESV349" s="142"/>
      <c r="ESW349" s="142"/>
      <c r="ESX349" s="142"/>
      <c r="ESY349" s="142"/>
      <c r="ESZ349" s="142"/>
      <c r="ETA349" s="142"/>
      <c r="ETB349" s="142"/>
      <c r="ETC349" s="142"/>
      <c r="ETD349" s="142"/>
      <c r="ETE349" s="142"/>
      <c r="ETF349" s="142"/>
      <c r="ETG349" s="142"/>
      <c r="ETH349" s="142"/>
      <c r="ETI349" s="142"/>
      <c r="ETJ349" s="142"/>
      <c r="ETK349" s="142"/>
      <c r="ETL349" s="142"/>
      <c r="ETM349" s="142"/>
      <c r="ETN349" s="142"/>
      <c r="ETO349" s="142"/>
      <c r="ETP349" s="142"/>
      <c r="ETQ349" s="142"/>
      <c r="ETR349" s="142"/>
      <c r="ETS349" s="142"/>
      <c r="ETT349" s="142"/>
      <c r="ETU349" s="142"/>
      <c r="ETV349" s="142"/>
      <c r="ETW349" s="142"/>
      <c r="ETX349" s="142"/>
      <c r="ETY349" s="142"/>
      <c r="ETZ349" s="142"/>
      <c r="EUA349" s="142"/>
      <c r="EUB349" s="142"/>
      <c r="EUC349" s="142"/>
      <c r="EUD349" s="142"/>
      <c r="EUE349" s="142"/>
      <c r="EUF349" s="142"/>
      <c r="EUG349" s="142"/>
      <c r="EUH349" s="142"/>
      <c r="EUI349" s="142"/>
      <c r="EUJ349" s="142"/>
      <c r="EUK349" s="142"/>
      <c r="EUL349" s="142"/>
      <c r="EUM349" s="142"/>
      <c r="EUN349" s="142"/>
      <c r="EUO349" s="142"/>
      <c r="EUP349" s="142"/>
      <c r="EUQ349" s="142"/>
      <c r="EUR349" s="142"/>
      <c r="EUS349" s="142"/>
      <c r="EUT349" s="142"/>
      <c r="EUU349" s="142"/>
      <c r="EUV349" s="142"/>
      <c r="EUW349" s="142"/>
      <c r="EUX349" s="142"/>
      <c r="EUY349" s="142"/>
      <c r="EUZ349" s="142"/>
      <c r="EVA349" s="142"/>
      <c r="EVB349" s="142"/>
      <c r="EVC349" s="142"/>
      <c r="EVD349" s="142"/>
      <c r="EVE349" s="142"/>
      <c r="EVF349" s="142"/>
      <c r="EVG349" s="142"/>
      <c r="EVH349" s="142"/>
      <c r="EVI349" s="142"/>
      <c r="EVJ349" s="142"/>
      <c r="EVK349" s="142"/>
      <c r="EVL349" s="142"/>
      <c r="EVM349" s="142"/>
      <c r="EVN349" s="142"/>
      <c r="EVO349" s="142"/>
      <c r="EVP349" s="142"/>
      <c r="EVQ349" s="142"/>
      <c r="EVR349" s="142"/>
      <c r="EVS349" s="142"/>
      <c r="EVT349" s="142"/>
      <c r="EVU349" s="142"/>
      <c r="EVV349" s="142"/>
      <c r="EVW349" s="142"/>
      <c r="EVX349" s="142"/>
      <c r="EVY349" s="142"/>
      <c r="EVZ349" s="142"/>
      <c r="EWA349" s="142"/>
      <c r="EWB349" s="142"/>
      <c r="EWC349" s="142"/>
      <c r="EWD349" s="142"/>
      <c r="EWE349" s="142"/>
      <c r="EWF349" s="142"/>
      <c r="EWG349" s="142"/>
      <c r="EWH349" s="142"/>
      <c r="EWI349" s="142"/>
      <c r="EWJ349" s="142"/>
      <c r="EWK349" s="142"/>
      <c r="EWL349" s="142"/>
      <c r="EWM349" s="142"/>
      <c r="EWN349" s="142"/>
      <c r="EWO349" s="142"/>
      <c r="EWP349" s="142"/>
      <c r="EWQ349" s="142"/>
      <c r="EWR349" s="142"/>
      <c r="EWS349" s="142"/>
      <c r="EWT349" s="142"/>
      <c r="EWU349" s="142"/>
      <c r="EWV349" s="142"/>
      <c r="EWW349" s="142"/>
      <c r="EWX349" s="142"/>
      <c r="EWY349" s="142"/>
      <c r="EWZ349" s="142"/>
      <c r="EXA349" s="142"/>
      <c r="EXB349" s="142"/>
      <c r="EXC349" s="142"/>
      <c r="EXD349" s="142"/>
      <c r="EXE349" s="142"/>
      <c r="EXF349" s="142"/>
      <c r="EXG349" s="142"/>
      <c r="EXH349" s="142"/>
      <c r="EXI349" s="142"/>
      <c r="EXJ349" s="142"/>
      <c r="EXK349" s="142"/>
      <c r="EXL349" s="142"/>
      <c r="EXM349" s="142"/>
      <c r="EXN349" s="142"/>
      <c r="EXO349" s="142"/>
      <c r="EXP349" s="142"/>
      <c r="EXQ349" s="142"/>
      <c r="EXR349" s="142"/>
      <c r="EXS349" s="142"/>
      <c r="EXT349" s="142"/>
      <c r="EXU349" s="142"/>
      <c r="EXV349" s="142"/>
      <c r="EXW349" s="142"/>
      <c r="EXX349" s="142"/>
      <c r="EXY349" s="142"/>
      <c r="EXZ349" s="142"/>
      <c r="EYA349" s="142"/>
      <c r="EYB349" s="142"/>
      <c r="EYC349" s="142"/>
      <c r="EYD349" s="142"/>
      <c r="EYE349" s="142"/>
      <c r="EYF349" s="142"/>
      <c r="EYG349" s="142"/>
      <c r="EYH349" s="142"/>
      <c r="EYI349" s="142"/>
      <c r="EYJ349" s="142"/>
      <c r="EYK349" s="142"/>
      <c r="EYL349" s="142"/>
      <c r="EYM349" s="142"/>
      <c r="EYN349" s="142"/>
      <c r="EYO349" s="142"/>
      <c r="EYP349" s="142"/>
      <c r="EYQ349" s="142"/>
      <c r="EYR349" s="142"/>
      <c r="EYS349" s="142"/>
      <c r="EYT349" s="142"/>
      <c r="EYU349" s="142"/>
      <c r="EYV349" s="142"/>
      <c r="EYW349" s="142"/>
      <c r="EYX349" s="142"/>
      <c r="EYY349" s="142"/>
      <c r="EYZ349" s="142"/>
      <c r="EZA349" s="142"/>
      <c r="EZB349" s="142"/>
      <c r="EZC349" s="142"/>
      <c r="EZD349" s="142"/>
      <c r="EZE349" s="142"/>
      <c r="EZF349" s="142"/>
      <c r="EZG349" s="142"/>
      <c r="EZH349" s="142"/>
      <c r="EZI349" s="142"/>
      <c r="EZJ349" s="142"/>
      <c r="EZK349" s="142"/>
      <c r="EZL349" s="142"/>
      <c r="EZM349" s="142"/>
      <c r="EZN349" s="142"/>
      <c r="EZO349" s="142"/>
      <c r="EZP349" s="142"/>
      <c r="EZQ349" s="142"/>
      <c r="EZR349" s="142"/>
      <c r="EZS349" s="142"/>
      <c r="EZT349" s="142"/>
      <c r="EZU349" s="142"/>
      <c r="EZV349" s="142"/>
      <c r="EZW349" s="142"/>
      <c r="EZX349" s="142"/>
      <c r="EZY349" s="142"/>
      <c r="EZZ349" s="142"/>
      <c r="FAA349" s="142"/>
      <c r="FAB349" s="142"/>
      <c r="FAC349" s="142"/>
      <c r="FAD349" s="142"/>
      <c r="FAE349" s="142"/>
      <c r="FAF349" s="142"/>
      <c r="FAG349" s="142"/>
      <c r="FAH349" s="142"/>
      <c r="FAI349" s="142"/>
      <c r="FAJ349" s="142"/>
      <c r="FAK349" s="142"/>
      <c r="FAL349" s="142"/>
      <c r="FAM349" s="142"/>
      <c r="FAN349" s="142"/>
      <c r="FAO349" s="142"/>
      <c r="FAP349" s="142"/>
      <c r="FAQ349" s="142"/>
      <c r="FAR349" s="142"/>
      <c r="FAS349" s="142"/>
      <c r="FAT349" s="142"/>
      <c r="FAU349" s="142"/>
      <c r="FAV349" s="142"/>
      <c r="FAW349" s="142"/>
      <c r="FAX349" s="142"/>
      <c r="FAY349" s="142"/>
      <c r="FAZ349" s="142"/>
      <c r="FBA349" s="142"/>
      <c r="FBB349" s="142"/>
      <c r="FBC349" s="142"/>
      <c r="FBD349" s="142"/>
      <c r="FBE349" s="142"/>
      <c r="FBF349" s="142"/>
      <c r="FBG349" s="142"/>
      <c r="FBH349" s="142"/>
      <c r="FBI349" s="142"/>
      <c r="FBJ349" s="142"/>
      <c r="FBK349" s="142"/>
      <c r="FBL349" s="142"/>
      <c r="FBM349" s="142"/>
      <c r="FBN349" s="142"/>
      <c r="FBO349" s="142"/>
      <c r="FBP349" s="142"/>
      <c r="FBQ349" s="142"/>
      <c r="FBR349" s="142"/>
      <c r="FBS349" s="142"/>
      <c r="FBT349" s="142"/>
      <c r="FBU349" s="142"/>
      <c r="FBV349" s="142"/>
      <c r="FBW349" s="142"/>
      <c r="FBX349" s="142"/>
      <c r="FBY349" s="142"/>
      <c r="FBZ349" s="142"/>
      <c r="FCA349" s="142"/>
      <c r="FCB349" s="142"/>
      <c r="FCC349" s="142"/>
      <c r="FCD349" s="142"/>
      <c r="FCE349" s="142"/>
      <c r="FCF349" s="142"/>
      <c r="FCG349" s="142"/>
      <c r="FCH349" s="142"/>
      <c r="FCI349" s="142"/>
      <c r="FCJ349" s="142"/>
      <c r="FCK349" s="142"/>
      <c r="FCL349" s="142"/>
      <c r="FCM349" s="142"/>
      <c r="FCN349" s="142"/>
      <c r="FCO349" s="142"/>
      <c r="FCP349" s="142"/>
      <c r="FCQ349" s="142"/>
      <c r="FCR349" s="142"/>
      <c r="FCS349" s="142"/>
      <c r="FCT349" s="142"/>
      <c r="FCU349" s="142"/>
      <c r="FCV349" s="142"/>
      <c r="FCW349" s="142"/>
      <c r="FCX349" s="142"/>
      <c r="FCY349" s="142"/>
      <c r="FCZ349" s="142"/>
      <c r="FDA349" s="142"/>
      <c r="FDB349" s="142"/>
      <c r="FDC349" s="142"/>
      <c r="FDD349" s="142"/>
      <c r="FDE349" s="142"/>
      <c r="FDF349" s="142"/>
      <c r="FDG349" s="142"/>
      <c r="FDH349" s="142"/>
      <c r="FDI349" s="142"/>
      <c r="FDJ349" s="142"/>
      <c r="FDK349" s="142"/>
      <c r="FDL349" s="142"/>
      <c r="FDM349" s="142"/>
      <c r="FDN349" s="142"/>
      <c r="FDO349" s="142"/>
      <c r="FDP349" s="142"/>
      <c r="FDQ349" s="142"/>
      <c r="FDR349" s="142"/>
      <c r="FDS349" s="142"/>
      <c r="FDT349" s="142"/>
      <c r="FDU349" s="142"/>
      <c r="FDV349" s="142"/>
      <c r="FDW349" s="142"/>
      <c r="FDX349" s="142"/>
      <c r="FDY349" s="142"/>
      <c r="FDZ349" s="142"/>
      <c r="FEA349" s="142"/>
      <c r="FEB349" s="142"/>
      <c r="FEC349" s="142"/>
      <c r="FED349" s="142"/>
      <c r="FEE349" s="142"/>
      <c r="FEF349" s="142"/>
      <c r="FEG349" s="142"/>
      <c r="FEH349" s="142"/>
      <c r="FEI349" s="142"/>
      <c r="FEJ349" s="142"/>
      <c r="FEK349" s="142"/>
      <c r="FEL349" s="142"/>
      <c r="FEM349" s="142"/>
      <c r="FEN349" s="142"/>
      <c r="FEO349" s="142"/>
      <c r="FEP349" s="142"/>
      <c r="FEQ349" s="142"/>
      <c r="FER349" s="142"/>
      <c r="FES349" s="142"/>
      <c r="FET349" s="142"/>
      <c r="FEU349" s="142"/>
      <c r="FEV349" s="142"/>
      <c r="FEW349" s="142"/>
      <c r="FEX349" s="142"/>
      <c r="FEY349" s="142"/>
      <c r="FEZ349" s="142"/>
      <c r="FFA349" s="142"/>
      <c r="FFB349" s="142"/>
      <c r="FFC349" s="142"/>
      <c r="FFD349" s="142"/>
      <c r="FFE349" s="142"/>
      <c r="FFF349" s="142"/>
      <c r="FFG349" s="142"/>
      <c r="FFH349" s="142"/>
      <c r="FFI349" s="142"/>
      <c r="FFJ349" s="142"/>
      <c r="FFK349" s="142"/>
      <c r="FFL349" s="142"/>
      <c r="FFM349" s="142"/>
      <c r="FFN349" s="142"/>
      <c r="FFO349" s="142"/>
      <c r="FFP349" s="142"/>
      <c r="FFQ349" s="142"/>
      <c r="FFR349" s="142"/>
      <c r="FFS349" s="142"/>
      <c r="FFT349" s="142"/>
      <c r="FFU349" s="142"/>
      <c r="FFV349" s="142"/>
      <c r="FFW349" s="142"/>
      <c r="FFX349" s="142"/>
      <c r="FFY349" s="142"/>
      <c r="FFZ349" s="142"/>
      <c r="FGA349" s="142"/>
      <c r="FGB349" s="142"/>
      <c r="FGC349" s="142"/>
      <c r="FGD349" s="142"/>
      <c r="FGE349" s="142"/>
      <c r="FGF349" s="142"/>
      <c r="FGG349" s="142"/>
      <c r="FGH349" s="142"/>
      <c r="FGI349" s="142"/>
      <c r="FGJ349" s="142"/>
      <c r="FGK349" s="142"/>
      <c r="FGL349" s="142"/>
      <c r="FGM349" s="142"/>
      <c r="FGN349" s="142"/>
      <c r="FGO349" s="142"/>
      <c r="FGP349" s="142"/>
      <c r="FGQ349" s="142"/>
      <c r="FGR349" s="142"/>
      <c r="FGS349" s="142"/>
      <c r="FGT349" s="142"/>
      <c r="FGU349" s="142"/>
      <c r="FGV349" s="142"/>
      <c r="FGW349" s="142"/>
      <c r="FGX349" s="142"/>
      <c r="FGY349" s="142"/>
      <c r="FGZ349" s="142"/>
      <c r="FHA349" s="142"/>
      <c r="FHB349" s="142"/>
      <c r="FHC349" s="142"/>
      <c r="FHD349" s="142"/>
      <c r="FHE349" s="142"/>
      <c r="FHF349" s="142"/>
      <c r="FHG349" s="142"/>
      <c r="FHH349" s="142"/>
      <c r="FHI349" s="142"/>
      <c r="FHJ349" s="142"/>
      <c r="FHK349" s="142"/>
      <c r="FHL349" s="142"/>
      <c r="FHM349" s="142"/>
      <c r="FHN349" s="142"/>
      <c r="FHO349" s="142"/>
      <c r="FHP349" s="142"/>
      <c r="FHQ349" s="142"/>
      <c r="FHR349" s="142"/>
      <c r="FHS349" s="142"/>
      <c r="FHT349" s="142"/>
      <c r="FHU349" s="142"/>
      <c r="FHV349" s="142"/>
      <c r="FHW349" s="142"/>
      <c r="FHX349" s="142"/>
      <c r="FHY349" s="142"/>
      <c r="FHZ349" s="142"/>
      <c r="FIA349" s="142"/>
      <c r="FIB349" s="142"/>
      <c r="FIC349" s="142"/>
      <c r="FID349" s="142"/>
      <c r="FIE349" s="142"/>
      <c r="FIF349" s="142"/>
      <c r="FIG349" s="142"/>
      <c r="FIH349" s="142"/>
      <c r="FII349" s="142"/>
      <c r="FIJ349" s="142"/>
      <c r="FIK349" s="142"/>
      <c r="FIL349" s="142"/>
      <c r="FIM349" s="142"/>
      <c r="FIN349" s="142"/>
      <c r="FIO349" s="142"/>
      <c r="FIP349" s="142"/>
      <c r="FIQ349" s="142"/>
      <c r="FIR349" s="142"/>
      <c r="FIS349" s="142"/>
      <c r="FIT349" s="142"/>
      <c r="FIU349" s="142"/>
      <c r="FIV349" s="142"/>
      <c r="FIW349" s="142"/>
      <c r="FIX349" s="142"/>
      <c r="FIY349" s="142"/>
      <c r="FIZ349" s="142"/>
      <c r="FJA349" s="142"/>
      <c r="FJB349" s="142"/>
      <c r="FJC349" s="142"/>
      <c r="FJD349" s="142"/>
      <c r="FJE349" s="142"/>
      <c r="FJF349" s="142"/>
      <c r="FJG349" s="142"/>
      <c r="FJH349" s="142"/>
      <c r="FJI349" s="142"/>
      <c r="FJJ349" s="142"/>
      <c r="FJK349" s="142"/>
      <c r="FJL349" s="142"/>
      <c r="FJM349" s="142"/>
      <c r="FJN349" s="142"/>
      <c r="FJO349" s="142"/>
      <c r="FJP349" s="142"/>
      <c r="FJQ349" s="142"/>
      <c r="FJR349" s="142"/>
      <c r="FJS349" s="142"/>
      <c r="FJT349" s="142"/>
      <c r="FJU349" s="142"/>
      <c r="FJV349" s="142"/>
      <c r="FJW349" s="142"/>
      <c r="FJX349" s="142"/>
      <c r="FJY349" s="142"/>
      <c r="FJZ349" s="142"/>
      <c r="FKA349" s="142"/>
      <c r="FKB349" s="142"/>
      <c r="FKC349" s="142"/>
      <c r="FKD349" s="142"/>
      <c r="FKE349" s="142"/>
      <c r="FKF349" s="142"/>
      <c r="FKG349" s="142"/>
      <c r="FKH349" s="142"/>
      <c r="FKI349" s="142"/>
      <c r="FKJ349" s="142"/>
      <c r="FKK349" s="142"/>
      <c r="FKL349" s="142"/>
      <c r="FKM349" s="142"/>
      <c r="FKN349" s="142"/>
      <c r="FKO349" s="142"/>
      <c r="FKP349" s="142"/>
      <c r="FKQ349" s="142"/>
      <c r="FKR349" s="142"/>
      <c r="FKS349" s="142"/>
      <c r="FKT349" s="142"/>
      <c r="FKU349" s="142"/>
      <c r="FKV349" s="142"/>
      <c r="FKW349" s="142"/>
      <c r="FKX349" s="142"/>
      <c r="FKY349" s="142"/>
      <c r="FKZ349" s="142"/>
      <c r="FLA349" s="142"/>
      <c r="FLB349" s="142"/>
      <c r="FLC349" s="142"/>
      <c r="FLD349" s="142"/>
      <c r="FLE349" s="142"/>
      <c r="FLF349" s="142"/>
      <c r="FLG349" s="142"/>
      <c r="FLH349" s="142"/>
      <c r="FLI349" s="142"/>
      <c r="FLJ349" s="142"/>
      <c r="FLK349" s="142"/>
      <c r="FLL349" s="142"/>
      <c r="FLM349" s="142"/>
      <c r="FLN349" s="142"/>
      <c r="FLO349" s="142"/>
      <c r="FLP349" s="142"/>
      <c r="FLQ349" s="142"/>
      <c r="FLR349" s="142"/>
      <c r="FLS349" s="142"/>
      <c r="FLT349" s="142"/>
      <c r="FLU349" s="142"/>
      <c r="FLV349" s="142"/>
      <c r="FLW349" s="142"/>
      <c r="FLX349" s="142"/>
      <c r="FLY349" s="142"/>
      <c r="FLZ349" s="142"/>
      <c r="FMA349" s="142"/>
      <c r="FMB349" s="142"/>
      <c r="FMC349" s="142"/>
      <c r="FMD349" s="142"/>
      <c r="FME349" s="142"/>
      <c r="FMF349" s="142"/>
      <c r="FMG349" s="142"/>
      <c r="FMH349" s="142"/>
      <c r="FMI349" s="142"/>
      <c r="FMJ349" s="142"/>
      <c r="FMK349" s="142"/>
      <c r="FML349" s="142"/>
      <c r="FMM349" s="142"/>
      <c r="FMN349" s="142"/>
      <c r="FMO349" s="142"/>
      <c r="FMP349" s="142"/>
      <c r="FMQ349" s="142"/>
      <c r="FMR349" s="142"/>
      <c r="FMS349" s="142"/>
      <c r="FMT349" s="142"/>
      <c r="FMU349" s="142"/>
      <c r="FMV349" s="142"/>
      <c r="FMW349" s="142"/>
      <c r="FMX349" s="142"/>
      <c r="FMY349" s="142"/>
      <c r="FMZ349" s="142"/>
      <c r="FNA349" s="142"/>
      <c r="FNB349" s="142"/>
      <c r="FNC349" s="142"/>
      <c r="FND349" s="142"/>
      <c r="FNE349" s="142"/>
      <c r="FNF349" s="142"/>
      <c r="FNG349" s="142"/>
      <c r="FNH349" s="142"/>
      <c r="FNI349" s="142"/>
      <c r="FNJ349" s="142"/>
      <c r="FNK349" s="142"/>
      <c r="FNL349" s="142"/>
      <c r="FNM349" s="142"/>
      <c r="FNN349" s="142"/>
      <c r="FNO349" s="142"/>
      <c r="FNP349" s="142"/>
      <c r="FNQ349" s="142"/>
      <c r="FNR349" s="142"/>
      <c r="FNS349" s="142"/>
      <c r="FNT349" s="142"/>
      <c r="FNU349" s="142"/>
      <c r="FNV349" s="142"/>
      <c r="FNW349" s="142"/>
      <c r="FNX349" s="142"/>
      <c r="FNY349" s="142"/>
      <c r="FNZ349" s="142"/>
      <c r="FOA349" s="142"/>
      <c r="FOB349" s="142"/>
      <c r="FOC349" s="142"/>
      <c r="FOD349" s="142"/>
      <c r="FOE349" s="142"/>
      <c r="FOF349" s="142"/>
      <c r="FOG349" s="142"/>
      <c r="FOH349" s="142"/>
      <c r="FOI349" s="142"/>
      <c r="FOJ349" s="142"/>
      <c r="FOK349" s="142"/>
      <c r="FOL349" s="142"/>
      <c r="FOM349" s="142"/>
      <c r="FON349" s="142"/>
      <c r="FOO349" s="142"/>
      <c r="FOP349" s="142"/>
      <c r="FOQ349" s="142"/>
      <c r="FOR349" s="142"/>
      <c r="FOS349" s="142"/>
      <c r="FOT349" s="142"/>
      <c r="FOU349" s="142"/>
      <c r="FOV349" s="142"/>
      <c r="FOW349" s="142"/>
      <c r="FOX349" s="142"/>
      <c r="FOY349" s="142"/>
      <c r="FOZ349" s="142"/>
      <c r="FPA349" s="142"/>
      <c r="FPB349" s="142"/>
      <c r="FPC349" s="142"/>
      <c r="FPD349" s="142"/>
      <c r="FPE349" s="142"/>
      <c r="FPF349" s="142"/>
      <c r="FPG349" s="142"/>
      <c r="FPH349" s="142"/>
      <c r="FPI349" s="142"/>
      <c r="FPJ349" s="142"/>
      <c r="FPK349" s="142"/>
      <c r="FPL349" s="142"/>
      <c r="FPM349" s="142"/>
      <c r="FPN349" s="142"/>
      <c r="FPO349" s="142"/>
      <c r="FPP349" s="142"/>
      <c r="FPQ349" s="142"/>
      <c r="FPR349" s="142"/>
      <c r="FPS349" s="142"/>
      <c r="FPT349" s="142"/>
      <c r="FPU349" s="142"/>
      <c r="FPV349" s="142"/>
      <c r="FPW349" s="142"/>
      <c r="FPX349" s="142"/>
      <c r="FPY349" s="142"/>
      <c r="FPZ349" s="142"/>
      <c r="FQA349" s="142"/>
      <c r="FQB349" s="142"/>
      <c r="FQC349" s="142"/>
      <c r="FQD349" s="142"/>
      <c r="FQE349" s="142"/>
      <c r="FQF349" s="142"/>
      <c r="FQG349" s="142"/>
      <c r="FQH349" s="142"/>
      <c r="FQI349" s="142"/>
      <c r="FQJ349" s="142"/>
      <c r="FQK349" s="142"/>
      <c r="FQL349" s="142"/>
      <c r="FQM349" s="142"/>
      <c r="FQN349" s="142"/>
      <c r="FQO349" s="142"/>
      <c r="FQP349" s="142"/>
      <c r="FQQ349" s="142"/>
      <c r="FQR349" s="142"/>
      <c r="FQS349" s="142"/>
      <c r="FQT349" s="142"/>
      <c r="FQU349" s="142"/>
      <c r="FQV349" s="142"/>
      <c r="FQW349" s="142"/>
      <c r="FQX349" s="142"/>
      <c r="FQY349" s="142"/>
      <c r="FQZ349" s="142"/>
      <c r="FRA349" s="142"/>
      <c r="FRB349" s="142"/>
      <c r="FRC349" s="142"/>
      <c r="FRD349" s="142"/>
      <c r="FRE349" s="142"/>
      <c r="FRF349" s="142"/>
      <c r="FRG349" s="142"/>
      <c r="FRH349" s="142"/>
      <c r="FRI349" s="142"/>
      <c r="FRJ349" s="142"/>
      <c r="FRK349" s="142"/>
      <c r="FRL349" s="142"/>
      <c r="FRM349" s="142"/>
      <c r="FRN349" s="142"/>
      <c r="FRO349" s="142"/>
      <c r="FRP349" s="142"/>
      <c r="FRQ349" s="142"/>
      <c r="FRR349" s="142"/>
      <c r="FRS349" s="142"/>
      <c r="FRT349" s="142"/>
      <c r="FRU349" s="142"/>
      <c r="FRV349" s="142"/>
      <c r="FRW349" s="142"/>
      <c r="FRX349" s="142"/>
      <c r="FRY349" s="142"/>
      <c r="FRZ349" s="142"/>
      <c r="FSA349" s="142"/>
      <c r="FSB349" s="142"/>
      <c r="FSC349" s="142"/>
      <c r="FSD349" s="142"/>
      <c r="FSE349" s="142"/>
      <c r="FSF349" s="142"/>
      <c r="FSG349" s="142"/>
      <c r="FSH349" s="142"/>
      <c r="FSI349" s="142"/>
      <c r="FSJ349" s="142"/>
      <c r="FSK349" s="142"/>
      <c r="FSL349" s="142"/>
      <c r="FSM349" s="142"/>
      <c r="FSN349" s="142"/>
      <c r="FSO349" s="142"/>
      <c r="FSP349" s="142"/>
      <c r="FSQ349" s="142"/>
      <c r="FSR349" s="142"/>
      <c r="FSS349" s="142"/>
      <c r="FST349" s="142"/>
      <c r="FSU349" s="142"/>
      <c r="FSV349" s="142"/>
      <c r="FSW349" s="142"/>
      <c r="FSX349" s="142"/>
      <c r="FSY349" s="142"/>
      <c r="FSZ349" s="142"/>
      <c r="FTA349" s="142"/>
      <c r="FTB349" s="142"/>
      <c r="FTC349" s="142"/>
      <c r="FTD349" s="142"/>
      <c r="FTE349" s="142"/>
      <c r="FTF349" s="142"/>
      <c r="FTG349" s="142"/>
      <c r="FTH349" s="142"/>
      <c r="FTI349" s="142"/>
      <c r="FTJ349" s="142"/>
      <c r="FTK349" s="142"/>
      <c r="FTL349" s="142"/>
      <c r="FTM349" s="142"/>
      <c r="FTN349" s="142"/>
      <c r="FTO349" s="142"/>
      <c r="FTP349" s="142"/>
      <c r="FTQ349" s="142"/>
      <c r="FTR349" s="142"/>
      <c r="FTS349" s="142"/>
      <c r="FTT349" s="142"/>
      <c r="FTU349" s="142"/>
      <c r="FTV349" s="142"/>
      <c r="FTW349" s="142"/>
      <c r="FTX349" s="142"/>
      <c r="FTY349" s="142"/>
      <c r="FTZ349" s="142"/>
      <c r="FUA349" s="142"/>
      <c r="FUB349" s="142"/>
      <c r="FUC349" s="142"/>
      <c r="FUD349" s="142"/>
      <c r="FUE349" s="142"/>
      <c r="FUF349" s="142"/>
      <c r="FUG349" s="142"/>
      <c r="FUH349" s="142"/>
      <c r="FUI349" s="142"/>
      <c r="FUJ349" s="142"/>
      <c r="FUK349" s="142"/>
      <c r="FUL349" s="142"/>
      <c r="FUM349" s="142"/>
      <c r="FUN349" s="142"/>
      <c r="FUO349" s="142"/>
      <c r="FUP349" s="142"/>
      <c r="FUQ349" s="142"/>
      <c r="FUR349" s="142"/>
      <c r="FUS349" s="142"/>
      <c r="FUT349" s="142"/>
      <c r="FUU349" s="142"/>
      <c r="FUV349" s="142"/>
      <c r="FUW349" s="142"/>
      <c r="FUX349" s="142"/>
      <c r="FUY349" s="142"/>
      <c r="FUZ349" s="142"/>
      <c r="FVA349" s="142"/>
      <c r="FVB349" s="142"/>
      <c r="FVC349" s="142"/>
      <c r="FVD349" s="142"/>
      <c r="FVE349" s="142"/>
      <c r="FVF349" s="142"/>
      <c r="FVG349" s="142"/>
      <c r="FVH349" s="142"/>
      <c r="FVI349" s="142"/>
      <c r="FVJ349" s="142"/>
      <c r="FVK349" s="142"/>
      <c r="FVL349" s="142"/>
      <c r="FVM349" s="142"/>
      <c r="FVN349" s="142"/>
      <c r="FVO349" s="142"/>
      <c r="FVP349" s="142"/>
      <c r="FVQ349" s="142"/>
      <c r="FVR349" s="142"/>
      <c r="FVS349" s="142"/>
      <c r="FVT349" s="142"/>
      <c r="FVU349" s="142"/>
      <c r="FVV349" s="142"/>
      <c r="FVW349" s="142"/>
      <c r="FVX349" s="142"/>
      <c r="FVY349" s="142"/>
      <c r="FVZ349" s="142"/>
      <c r="FWA349" s="142"/>
      <c r="FWB349" s="142"/>
      <c r="FWC349" s="142"/>
      <c r="FWD349" s="142"/>
      <c r="FWE349" s="142"/>
      <c r="FWF349" s="142"/>
      <c r="FWG349" s="142"/>
      <c r="FWH349" s="142"/>
      <c r="FWI349" s="142"/>
      <c r="FWJ349" s="142"/>
      <c r="FWK349" s="142"/>
      <c r="FWL349" s="142"/>
      <c r="FWM349" s="142"/>
      <c r="FWN349" s="142"/>
      <c r="FWO349" s="142"/>
      <c r="FWP349" s="142"/>
      <c r="FWQ349" s="142"/>
      <c r="FWR349" s="142"/>
      <c r="FWS349" s="142"/>
      <c r="FWT349" s="142"/>
      <c r="FWU349" s="142"/>
      <c r="FWV349" s="142"/>
      <c r="FWW349" s="142"/>
      <c r="FWX349" s="142"/>
      <c r="FWY349" s="142"/>
      <c r="FWZ349" s="142"/>
      <c r="FXA349" s="142"/>
      <c r="FXB349" s="142"/>
      <c r="FXC349" s="142"/>
      <c r="FXD349" s="142"/>
      <c r="FXE349" s="142"/>
      <c r="FXF349" s="142"/>
      <c r="FXG349" s="142"/>
      <c r="FXH349" s="142"/>
      <c r="FXI349" s="142"/>
      <c r="FXJ349" s="142"/>
      <c r="FXK349" s="142"/>
      <c r="FXL349" s="142"/>
      <c r="FXM349" s="142"/>
      <c r="FXN349" s="142"/>
      <c r="FXO349" s="142"/>
      <c r="FXP349" s="142"/>
      <c r="FXQ349" s="142"/>
      <c r="FXR349" s="142"/>
      <c r="FXS349" s="142"/>
      <c r="FXT349" s="142"/>
      <c r="FXU349" s="142"/>
      <c r="FXV349" s="142"/>
      <c r="FXW349" s="142"/>
      <c r="FXX349" s="142"/>
      <c r="FXY349" s="142"/>
      <c r="FXZ349" s="142"/>
      <c r="FYA349" s="142"/>
      <c r="FYB349" s="142"/>
      <c r="FYC349" s="142"/>
      <c r="FYD349" s="142"/>
      <c r="FYE349" s="142"/>
      <c r="FYF349" s="142"/>
      <c r="FYG349" s="142"/>
      <c r="FYH349" s="142"/>
      <c r="FYI349" s="142"/>
      <c r="FYJ349" s="142"/>
      <c r="FYK349" s="142"/>
      <c r="FYL349" s="142"/>
      <c r="FYM349" s="142"/>
      <c r="FYN349" s="142"/>
      <c r="FYO349" s="142"/>
      <c r="FYP349" s="142"/>
      <c r="FYQ349" s="142"/>
      <c r="FYR349" s="142"/>
      <c r="FYS349" s="142"/>
      <c r="FYT349" s="142"/>
      <c r="FYU349" s="142"/>
      <c r="FYV349" s="142"/>
      <c r="FYW349" s="142"/>
      <c r="FYX349" s="142"/>
      <c r="FYY349" s="142"/>
      <c r="FYZ349" s="142"/>
      <c r="FZA349" s="142"/>
      <c r="FZB349" s="142"/>
      <c r="FZC349" s="142"/>
      <c r="FZD349" s="142"/>
      <c r="FZE349" s="142"/>
      <c r="FZF349" s="142"/>
      <c r="FZG349" s="142"/>
      <c r="FZH349" s="142"/>
      <c r="FZI349" s="142"/>
      <c r="FZJ349" s="142"/>
      <c r="FZK349" s="142"/>
      <c r="FZL349" s="142"/>
      <c r="FZM349" s="142"/>
      <c r="FZN349" s="142"/>
      <c r="FZO349" s="142"/>
      <c r="FZP349" s="142"/>
      <c r="FZQ349" s="142"/>
      <c r="FZR349" s="142"/>
      <c r="FZS349" s="142"/>
      <c r="FZT349" s="142"/>
      <c r="FZU349" s="142"/>
      <c r="FZV349" s="142"/>
      <c r="FZW349" s="142"/>
      <c r="FZX349" s="142"/>
      <c r="FZY349" s="142"/>
      <c r="FZZ349" s="142"/>
      <c r="GAA349" s="142"/>
      <c r="GAB349" s="142"/>
      <c r="GAC349" s="142"/>
      <c r="GAD349" s="142"/>
      <c r="GAE349" s="142"/>
      <c r="GAF349" s="142"/>
      <c r="GAG349" s="142"/>
      <c r="GAH349" s="142"/>
      <c r="GAI349" s="142"/>
      <c r="GAJ349" s="142"/>
      <c r="GAK349" s="142"/>
      <c r="GAL349" s="142"/>
      <c r="GAM349" s="142"/>
      <c r="GAN349" s="142"/>
      <c r="GAO349" s="142"/>
      <c r="GAP349" s="142"/>
      <c r="GAQ349" s="142"/>
      <c r="GAR349" s="142"/>
      <c r="GAS349" s="142"/>
      <c r="GAT349" s="142"/>
      <c r="GAU349" s="142"/>
      <c r="GAV349" s="142"/>
      <c r="GAW349" s="142"/>
      <c r="GAX349" s="142"/>
      <c r="GAY349" s="142"/>
      <c r="GAZ349" s="142"/>
      <c r="GBA349" s="142"/>
      <c r="GBB349" s="142"/>
      <c r="GBC349" s="142"/>
      <c r="GBD349" s="142"/>
      <c r="GBE349" s="142"/>
      <c r="GBF349" s="142"/>
      <c r="GBG349" s="142"/>
      <c r="GBH349" s="142"/>
      <c r="GBI349" s="142"/>
      <c r="GBJ349" s="142"/>
      <c r="GBK349" s="142"/>
      <c r="GBL349" s="142"/>
      <c r="GBM349" s="142"/>
      <c r="GBN349" s="142"/>
      <c r="GBO349" s="142"/>
      <c r="GBP349" s="142"/>
      <c r="GBQ349" s="142"/>
      <c r="GBR349" s="142"/>
      <c r="GBS349" s="142"/>
      <c r="GBT349" s="142"/>
      <c r="GBU349" s="142"/>
      <c r="GBV349" s="142"/>
      <c r="GBW349" s="142"/>
      <c r="GBX349" s="142"/>
      <c r="GBY349" s="142"/>
      <c r="GBZ349" s="142"/>
      <c r="GCA349" s="142"/>
      <c r="GCB349" s="142"/>
      <c r="GCC349" s="142"/>
      <c r="GCD349" s="142"/>
      <c r="GCE349" s="142"/>
      <c r="GCF349" s="142"/>
      <c r="GCG349" s="142"/>
      <c r="GCH349" s="142"/>
      <c r="GCI349" s="142"/>
      <c r="GCJ349" s="142"/>
      <c r="GCK349" s="142"/>
      <c r="GCL349" s="142"/>
      <c r="GCM349" s="142"/>
      <c r="GCN349" s="142"/>
      <c r="GCO349" s="142"/>
      <c r="GCP349" s="142"/>
      <c r="GCQ349" s="142"/>
      <c r="GCR349" s="142"/>
      <c r="GCS349" s="142"/>
      <c r="GCT349" s="142"/>
      <c r="GCU349" s="142"/>
      <c r="GCV349" s="142"/>
      <c r="GCW349" s="142"/>
      <c r="GCX349" s="142"/>
      <c r="GCY349" s="142"/>
      <c r="GCZ349" s="142"/>
      <c r="GDA349" s="142"/>
      <c r="GDB349" s="142"/>
      <c r="GDC349" s="142"/>
      <c r="GDD349" s="142"/>
      <c r="GDE349" s="142"/>
      <c r="GDF349" s="142"/>
      <c r="GDG349" s="142"/>
      <c r="GDH349" s="142"/>
      <c r="GDI349" s="142"/>
      <c r="GDJ349" s="142"/>
      <c r="GDK349" s="142"/>
      <c r="GDL349" s="142"/>
      <c r="GDM349" s="142"/>
      <c r="GDN349" s="142"/>
      <c r="GDO349" s="142"/>
      <c r="GDP349" s="142"/>
      <c r="GDQ349" s="142"/>
      <c r="GDR349" s="142"/>
      <c r="GDS349" s="142"/>
      <c r="GDT349" s="142"/>
      <c r="GDU349" s="142"/>
      <c r="GDV349" s="142"/>
      <c r="GDW349" s="142"/>
      <c r="GDX349" s="142"/>
      <c r="GDY349" s="142"/>
      <c r="GDZ349" s="142"/>
      <c r="GEA349" s="142"/>
      <c r="GEB349" s="142"/>
      <c r="GEC349" s="142"/>
      <c r="GED349" s="142"/>
      <c r="GEE349" s="142"/>
      <c r="GEF349" s="142"/>
      <c r="GEG349" s="142"/>
      <c r="GEH349" s="142"/>
      <c r="GEI349" s="142"/>
      <c r="GEJ349" s="142"/>
      <c r="GEK349" s="142"/>
      <c r="GEL349" s="142"/>
      <c r="GEM349" s="142"/>
      <c r="GEN349" s="142"/>
      <c r="GEO349" s="142"/>
      <c r="GEP349" s="142"/>
      <c r="GEQ349" s="142"/>
      <c r="GER349" s="142"/>
      <c r="GES349" s="142"/>
      <c r="GET349" s="142"/>
      <c r="GEU349" s="142"/>
      <c r="GEV349" s="142"/>
      <c r="GEW349" s="142"/>
      <c r="GEX349" s="142"/>
      <c r="GEY349" s="142"/>
      <c r="GEZ349" s="142"/>
      <c r="GFA349" s="142"/>
      <c r="GFB349" s="142"/>
      <c r="GFC349" s="142"/>
      <c r="GFD349" s="142"/>
      <c r="GFE349" s="142"/>
      <c r="GFF349" s="142"/>
      <c r="GFG349" s="142"/>
      <c r="GFH349" s="142"/>
      <c r="GFI349" s="142"/>
      <c r="GFJ349" s="142"/>
      <c r="GFK349" s="142"/>
      <c r="GFL349" s="142"/>
      <c r="GFM349" s="142"/>
      <c r="GFN349" s="142"/>
      <c r="GFO349" s="142"/>
      <c r="GFP349" s="142"/>
      <c r="GFQ349" s="142"/>
      <c r="GFR349" s="142"/>
      <c r="GFS349" s="142"/>
      <c r="GFT349" s="142"/>
      <c r="GFU349" s="142"/>
      <c r="GFV349" s="142"/>
      <c r="GFW349" s="142"/>
      <c r="GFX349" s="142"/>
      <c r="GFY349" s="142"/>
      <c r="GFZ349" s="142"/>
      <c r="GGA349" s="142"/>
      <c r="GGB349" s="142"/>
      <c r="GGC349" s="142"/>
      <c r="GGD349" s="142"/>
      <c r="GGE349" s="142"/>
      <c r="GGF349" s="142"/>
      <c r="GGG349" s="142"/>
      <c r="GGH349" s="142"/>
      <c r="GGI349" s="142"/>
      <c r="GGJ349" s="142"/>
      <c r="GGK349" s="142"/>
      <c r="GGL349" s="142"/>
      <c r="GGM349" s="142"/>
      <c r="GGN349" s="142"/>
      <c r="GGO349" s="142"/>
      <c r="GGP349" s="142"/>
      <c r="GGQ349" s="142"/>
      <c r="GGR349" s="142"/>
      <c r="GGS349" s="142"/>
      <c r="GGT349" s="142"/>
      <c r="GGU349" s="142"/>
      <c r="GGV349" s="142"/>
      <c r="GGW349" s="142"/>
      <c r="GGX349" s="142"/>
      <c r="GGY349" s="142"/>
      <c r="GGZ349" s="142"/>
      <c r="GHA349" s="142"/>
      <c r="GHB349" s="142"/>
      <c r="GHC349" s="142"/>
      <c r="GHD349" s="142"/>
      <c r="GHE349" s="142"/>
      <c r="GHF349" s="142"/>
      <c r="GHG349" s="142"/>
      <c r="GHH349" s="142"/>
      <c r="GHI349" s="142"/>
      <c r="GHJ349" s="142"/>
      <c r="GHK349" s="142"/>
      <c r="GHL349" s="142"/>
      <c r="GHM349" s="142"/>
      <c r="GHN349" s="142"/>
      <c r="GHO349" s="142"/>
      <c r="GHP349" s="142"/>
      <c r="GHQ349" s="142"/>
      <c r="GHR349" s="142"/>
      <c r="GHS349" s="142"/>
      <c r="GHT349" s="142"/>
      <c r="GHU349" s="142"/>
      <c r="GHV349" s="142"/>
      <c r="GHW349" s="142"/>
      <c r="GHX349" s="142"/>
      <c r="GHY349" s="142"/>
      <c r="GHZ349" s="142"/>
      <c r="GIA349" s="142"/>
      <c r="GIB349" s="142"/>
      <c r="GIC349" s="142"/>
      <c r="GID349" s="142"/>
      <c r="GIE349" s="142"/>
      <c r="GIF349" s="142"/>
      <c r="GIG349" s="142"/>
      <c r="GIH349" s="142"/>
      <c r="GII349" s="142"/>
      <c r="GIJ349" s="142"/>
      <c r="GIK349" s="142"/>
      <c r="GIL349" s="142"/>
      <c r="GIM349" s="142"/>
      <c r="GIN349" s="142"/>
      <c r="GIO349" s="142"/>
      <c r="GIP349" s="142"/>
      <c r="GIQ349" s="142"/>
      <c r="GIR349" s="142"/>
      <c r="GIS349" s="142"/>
      <c r="GIT349" s="142"/>
      <c r="GIU349" s="142"/>
      <c r="GIV349" s="142"/>
      <c r="GIW349" s="142"/>
      <c r="GIX349" s="142"/>
      <c r="GIY349" s="142"/>
      <c r="GIZ349" s="142"/>
      <c r="GJA349" s="142"/>
      <c r="GJB349" s="142"/>
      <c r="GJC349" s="142"/>
      <c r="GJD349" s="142"/>
      <c r="GJE349" s="142"/>
      <c r="GJF349" s="142"/>
      <c r="GJG349" s="142"/>
      <c r="GJH349" s="142"/>
      <c r="GJI349" s="142"/>
      <c r="GJJ349" s="142"/>
      <c r="GJK349" s="142"/>
      <c r="GJL349" s="142"/>
      <c r="GJM349" s="142"/>
      <c r="GJN349" s="142"/>
      <c r="GJO349" s="142"/>
      <c r="GJP349" s="142"/>
      <c r="GJQ349" s="142"/>
      <c r="GJR349" s="142"/>
      <c r="GJS349" s="142"/>
      <c r="GJT349" s="142"/>
      <c r="GJU349" s="142"/>
      <c r="GJV349" s="142"/>
      <c r="GJW349" s="142"/>
      <c r="GJX349" s="142"/>
      <c r="GJY349" s="142"/>
      <c r="GJZ349" s="142"/>
      <c r="GKA349" s="142"/>
      <c r="GKB349" s="142"/>
      <c r="GKC349" s="142"/>
      <c r="GKD349" s="142"/>
      <c r="GKE349" s="142"/>
      <c r="GKF349" s="142"/>
      <c r="GKG349" s="142"/>
      <c r="GKH349" s="142"/>
      <c r="GKI349" s="142"/>
      <c r="GKJ349" s="142"/>
      <c r="GKK349" s="142"/>
      <c r="GKL349" s="142"/>
      <c r="GKM349" s="142"/>
      <c r="GKN349" s="142"/>
      <c r="GKO349" s="142"/>
      <c r="GKP349" s="142"/>
      <c r="GKQ349" s="142"/>
      <c r="GKR349" s="142"/>
      <c r="GKS349" s="142"/>
      <c r="GKT349" s="142"/>
      <c r="GKU349" s="142"/>
      <c r="GKV349" s="142"/>
      <c r="GKW349" s="142"/>
      <c r="GKX349" s="142"/>
      <c r="GKY349" s="142"/>
      <c r="GKZ349" s="142"/>
      <c r="GLA349" s="142"/>
      <c r="GLB349" s="142"/>
      <c r="GLC349" s="142"/>
      <c r="GLD349" s="142"/>
      <c r="GLE349" s="142"/>
      <c r="GLF349" s="142"/>
      <c r="GLG349" s="142"/>
      <c r="GLH349" s="142"/>
      <c r="GLI349" s="142"/>
      <c r="GLJ349" s="142"/>
      <c r="GLK349" s="142"/>
      <c r="GLL349" s="142"/>
      <c r="GLM349" s="142"/>
      <c r="GLN349" s="142"/>
      <c r="GLO349" s="142"/>
      <c r="GLP349" s="142"/>
      <c r="GLQ349" s="142"/>
      <c r="GLR349" s="142"/>
      <c r="GLS349" s="142"/>
      <c r="GLT349" s="142"/>
      <c r="GLU349" s="142"/>
      <c r="GLV349" s="142"/>
      <c r="GLW349" s="142"/>
      <c r="GLX349" s="142"/>
      <c r="GLY349" s="142"/>
      <c r="GLZ349" s="142"/>
      <c r="GMA349" s="142"/>
      <c r="GMB349" s="142"/>
      <c r="GMC349" s="142"/>
      <c r="GMD349" s="142"/>
      <c r="GME349" s="142"/>
      <c r="GMF349" s="142"/>
      <c r="GMG349" s="142"/>
      <c r="GMH349" s="142"/>
      <c r="GMI349" s="142"/>
      <c r="GMJ349" s="142"/>
      <c r="GMK349" s="142"/>
      <c r="GML349" s="142"/>
      <c r="GMM349" s="142"/>
      <c r="GMN349" s="142"/>
      <c r="GMO349" s="142"/>
      <c r="GMP349" s="142"/>
      <c r="GMQ349" s="142"/>
      <c r="GMR349" s="142"/>
      <c r="GMS349" s="142"/>
      <c r="GMT349" s="142"/>
      <c r="GMU349" s="142"/>
      <c r="GMV349" s="142"/>
      <c r="GMW349" s="142"/>
      <c r="GMX349" s="142"/>
      <c r="GMY349" s="142"/>
      <c r="GMZ349" s="142"/>
      <c r="GNA349" s="142"/>
      <c r="GNB349" s="142"/>
      <c r="GNC349" s="142"/>
      <c r="GND349" s="142"/>
      <c r="GNE349" s="142"/>
      <c r="GNF349" s="142"/>
      <c r="GNG349" s="142"/>
      <c r="GNH349" s="142"/>
      <c r="GNI349" s="142"/>
      <c r="GNJ349" s="142"/>
      <c r="GNK349" s="142"/>
      <c r="GNL349" s="142"/>
      <c r="GNM349" s="142"/>
      <c r="GNN349" s="142"/>
      <c r="GNO349" s="142"/>
      <c r="GNP349" s="142"/>
      <c r="GNQ349" s="142"/>
      <c r="GNR349" s="142"/>
      <c r="GNS349" s="142"/>
      <c r="GNT349" s="142"/>
      <c r="GNU349" s="142"/>
      <c r="GNV349" s="142"/>
      <c r="GNW349" s="142"/>
      <c r="GNX349" s="142"/>
      <c r="GNY349" s="142"/>
      <c r="GNZ349" s="142"/>
      <c r="GOA349" s="142"/>
      <c r="GOB349" s="142"/>
      <c r="GOC349" s="142"/>
      <c r="GOD349" s="142"/>
      <c r="GOE349" s="142"/>
      <c r="GOF349" s="142"/>
      <c r="GOG349" s="142"/>
      <c r="GOH349" s="142"/>
      <c r="GOI349" s="142"/>
      <c r="GOJ349" s="142"/>
      <c r="GOK349" s="142"/>
      <c r="GOL349" s="142"/>
      <c r="GOM349" s="142"/>
      <c r="GON349" s="142"/>
      <c r="GOO349" s="142"/>
      <c r="GOP349" s="142"/>
      <c r="GOQ349" s="142"/>
      <c r="GOR349" s="142"/>
      <c r="GOS349" s="142"/>
      <c r="GOT349" s="142"/>
      <c r="GOU349" s="142"/>
      <c r="GOV349" s="142"/>
      <c r="GOW349" s="142"/>
      <c r="GOX349" s="142"/>
      <c r="GOY349" s="142"/>
      <c r="GOZ349" s="142"/>
      <c r="GPA349" s="142"/>
      <c r="GPB349" s="142"/>
      <c r="GPC349" s="142"/>
      <c r="GPD349" s="142"/>
      <c r="GPE349" s="142"/>
      <c r="GPF349" s="142"/>
      <c r="GPG349" s="142"/>
      <c r="GPH349" s="142"/>
      <c r="GPI349" s="142"/>
      <c r="GPJ349" s="142"/>
      <c r="GPK349" s="142"/>
      <c r="GPL349" s="142"/>
      <c r="GPM349" s="142"/>
      <c r="GPN349" s="142"/>
      <c r="GPO349" s="142"/>
      <c r="GPP349" s="142"/>
      <c r="GPQ349" s="142"/>
      <c r="GPR349" s="142"/>
      <c r="GPS349" s="142"/>
      <c r="GPT349" s="142"/>
      <c r="GPU349" s="142"/>
      <c r="GPV349" s="142"/>
      <c r="GPW349" s="142"/>
      <c r="GPX349" s="142"/>
      <c r="GPY349" s="142"/>
      <c r="GPZ349" s="142"/>
      <c r="GQA349" s="142"/>
      <c r="GQB349" s="142"/>
      <c r="GQC349" s="142"/>
      <c r="GQD349" s="142"/>
      <c r="GQE349" s="142"/>
      <c r="GQF349" s="142"/>
      <c r="GQG349" s="142"/>
      <c r="GQH349" s="142"/>
      <c r="GQI349" s="142"/>
      <c r="GQJ349" s="142"/>
      <c r="GQK349" s="142"/>
      <c r="GQL349" s="142"/>
      <c r="GQM349" s="142"/>
      <c r="GQN349" s="142"/>
      <c r="GQO349" s="142"/>
      <c r="GQP349" s="142"/>
      <c r="GQQ349" s="142"/>
      <c r="GQR349" s="142"/>
      <c r="GQS349" s="142"/>
      <c r="GQT349" s="142"/>
      <c r="GQU349" s="142"/>
      <c r="GQV349" s="142"/>
      <c r="GQW349" s="142"/>
      <c r="GQX349" s="142"/>
      <c r="GQY349" s="142"/>
      <c r="GQZ349" s="142"/>
      <c r="GRA349" s="142"/>
      <c r="GRB349" s="142"/>
      <c r="GRC349" s="142"/>
      <c r="GRD349" s="142"/>
      <c r="GRE349" s="142"/>
      <c r="GRF349" s="142"/>
      <c r="GRG349" s="142"/>
      <c r="GRH349" s="142"/>
      <c r="GRI349" s="142"/>
      <c r="GRJ349" s="142"/>
      <c r="GRK349" s="142"/>
      <c r="GRL349" s="142"/>
      <c r="GRM349" s="142"/>
      <c r="GRN349" s="142"/>
      <c r="GRO349" s="142"/>
      <c r="GRP349" s="142"/>
      <c r="GRQ349" s="142"/>
      <c r="GRR349" s="142"/>
      <c r="GRS349" s="142"/>
      <c r="GRT349" s="142"/>
      <c r="GRU349" s="142"/>
      <c r="GRV349" s="142"/>
      <c r="GRW349" s="142"/>
      <c r="GRX349" s="142"/>
      <c r="GRY349" s="142"/>
      <c r="GRZ349" s="142"/>
      <c r="GSA349" s="142"/>
      <c r="GSB349" s="142"/>
      <c r="GSC349" s="142"/>
      <c r="GSD349" s="142"/>
      <c r="GSE349" s="142"/>
      <c r="GSF349" s="142"/>
      <c r="GSG349" s="142"/>
      <c r="GSH349" s="142"/>
      <c r="GSI349" s="142"/>
      <c r="GSJ349" s="142"/>
      <c r="GSK349" s="142"/>
      <c r="GSL349" s="142"/>
      <c r="GSM349" s="142"/>
      <c r="GSN349" s="142"/>
      <c r="GSO349" s="142"/>
      <c r="GSP349" s="142"/>
      <c r="GSQ349" s="142"/>
      <c r="GSR349" s="142"/>
      <c r="GSS349" s="142"/>
      <c r="GST349" s="142"/>
      <c r="GSU349" s="142"/>
      <c r="GSV349" s="142"/>
      <c r="GSW349" s="142"/>
      <c r="GSX349" s="142"/>
      <c r="GSY349" s="142"/>
      <c r="GSZ349" s="142"/>
      <c r="GTA349" s="142"/>
      <c r="GTB349" s="142"/>
      <c r="GTC349" s="142"/>
      <c r="GTD349" s="142"/>
      <c r="GTE349" s="142"/>
      <c r="GTF349" s="142"/>
      <c r="GTG349" s="142"/>
      <c r="GTH349" s="142"/>
      <c r="GTI349" s="142"/>
      <c r="GTJ349" s="142"/>
      <c r="GTK349" s="142"/>
      <c r="GTL349" s="142"/>
      <c r="GTM349" s="142"/>
      <c r="GTN349" s="142"/>
      <c r="GTO349" s="142"/>
      <c r="GTP349" s="142"/>
      <c r="GTQ349" s="142"/>
      <c r="GTR349" s="142"/>
      <c r="GTS349" s="142"/>
      <c r="GTT349" s="142"/>
      <c r="GTU349" s="142"/>
      <c r="GTV349" s="142"/>
      <c r="GTW349" s="142"/>
      <c r="GTX349" s="142"/>
      <c r="GTY349" s="142"/>
      <c r="GTZ349" s="142"/>
      <c r="GUA349" s="142"/>
      <c r="GUB349" s="142"/>
      <c r="GUC349" s="142"/>
      <c r="GUD349" s="142"/>
      <c r="GUE349" s="142"/>
      <c r="GUF349" s="142"/>
      <c r="GUG349" s="142"/>
      <c r="GUH349" s="142"/>
      <c r="GUI349" s="142"/>
      <c r="GUJ349" s="142"/>
      <c r="GUK349" s="142"/>
      <c r="GUL349" s="142"/>
      <c r="GUM349" s="142"/>
      <c r="GUN349" s="142"/>
      <c r="GUO349" s="142"/>
      <c r="GUP349" s="142"/>
      <c r="GUQ349" s="142"/>
      <c r="GUR349" s="142"/>
      <c r="GUS349" s="142"/>
      <c r="GUT349" s="142"/>
      <c r="GUU349" s="142"/>
      <c r="GUV349" s="142"/>
      <c r="GUW349" s="142"/>
      <c r="GUX349" s="142"/>
      <c r="GUY349" s="142"/>
      <c r="GUZ349" s="142"/>
      <c r="GVA349" s="142"/>
      <c r="GVB349" s="142"/>
      <c r="GVC349" s="142"/>
      <c r="GVD349" s="142"/>
      <c r="GVE349" s="142"/>
      <c r="GVF349" s="142"/>
      <c r="GVG349" s="142"/>
      <c r="GVH349" s="142"/>
      <c r="GVI349" s="142"/>
      <c r="GVJ349" s="142"/>
      <c r="GVK349" s="142"/>
      <c r="GVL349" s="142"/>
      <c r="GVM349" s="142"/>
      <c r="GVN349" s="142"/>
      <c r="GVO349" s="142"/>
      <c r="GVP349" s="142"/>
      <c r="GVQ349" s="142"/>
      <c r="GVR349" s="142"/>
      <c r="GVS349" s="142"/>
      <c r="GVT349" s="142"/>
      <c r="GVU349" s="142"/>
      <c r="GVV349" s="142"/>
      <c r="GVW349" s="142"/>
      <c r="GVX349" s="142"/>
      <c r="GVY349" s="142"/>
      <c r="GVZ349" s="142"/>
      <c r="GWA349" s="142"/>
      <c r="GWB349" s="142"/>
      <c r="GWC349" s="142"/>
      <c r="GWD349" s="142"/>
      <c r="GWE349" s="142"/>
      <c r="GWF349" s="142"/>
      <c r="GWG349" s="142"/>
      <c r="GWH349" s="142"/>
      <c r="GWI349" s="142"/>
      <c r="GWJ349" s="142"/>
      <c r="GWK349" s="142"/>
      <c r="GWL349" s="142"/>
      <c r="GWM349" s="142"/>
      <c r="GWN349" s="142"/>
      <c r="GWO349" s="142"/>
      <c r="GWP349" s="142"/>
      <c r="GWQ349" s="142"/>
      <c r="GWR349" s="142"/>
      <c r="GWS349" s="142"/>
      <c r="GWT349" s="142"/>
      <c r="GWU349" s="142"/>
      <c r="GWV349" s="142"/>
      <c r="GWW349" s="142"/>
      <c r="GWX349" s="142"/>
      <c r="GWY349" s="142"/>
      <c r="GWZ349" s="142"/>
      <c r="GXA349" s="142"/>
      <c r="GXB349" s="142"/>
      <c r="GXC349" s="142"/>
      <c r="GXD349" s="142"/>
      <c r="GXE349" s="142"/>
      <c r="GXF349" s="142"/>
      <c r="GXG349" s="142"/>
      <c r="GXH349" s="142"/>
      <c r="GXI349" s="142"/>
      <c r="GXJ349" s="142"/>
      <c r="GXK349" s="142"/>
      <c r="GXL349" s="142"/>
      <c r="GXM349" s="142"/>
      <c r="GXN349" s="142"/>
      <c r="GXO349" s="142"/>
      <c r="GXP349" s="142"/>
      <c r="GXQ349" s="142"/>
      <c r="GXR349" s="142"/>
      <c r="GXS349" s="142"/>
      <c r="GXT349" s="142"/>
      <c r="GXU349" s="142"/>
      <c r="GXV349" s="142"/>
      <c r="GXW349" s="142"/>
      <c r="GXX349" s="142"/>
      <c r="GXY349" s="142"/>
      <c r="GXZ349" s="142"/>
      <c r="GYA349" s="142"/>
      <c r="GYB349" s="142"/>
      <c r="GYC349" s="142"/>
      <c r="GYD349" s="142"/>
      <c r="GYE349" s="142"/>
      <c r="GYF349" s="142"/>
      <c r="GYG349" s="142"/>
      <c r="GYH349" s="142"/>
      <c r="GYI349" s="142"/>
      <c r="GYJ349" s="142"/>
      <c r="GYK349" s="142"/>
      <c r="GYL349" s="142"/>
      <c r="GYM349" s="142"/>
      <c r="GYN349" s="142"/>
      <c r="GYO349" s="142"/>
      <c r="GYP349" s="142"/>
      <c r="GYQ349" s="142"/>
      <c r="GYR349" s="142"/>
      <c r="GYS349" s="142"/>
      <c r="GYT349" s="142"/>
      <c r="GYU349" s="142"/>
      <c r="GYV349" s="142"/>
      <c r="GYW349" s="142"/>
      <c r="GYX349" s="142"/>
      <c r="GYY349" s="142"/>
      <c r="GYZ349" s="142"/>
      <c r="GZA349" s="142"/>
      <c r="GZB349" s="142"/>
      <c r="GZC349" s="142"/>
      <c r="GZD349" s="142"/>
      <c r="GZE349" s="142"/>
      <c r="GZF349" s="142"/>
      <c r="GZG349" s="142"/>
      <c r="GZH349" s="142"/>
      <c r="GZI349" s="142"/>
      <c r="GZJ349" s="142"/>
      <c r="GZK349" s="142"/>
      <c r="GZL349" s="142"/>
      <c r="GZM349" s="142"/>
      <c r="GZN349" s="142"/>
      <c r="GZO349" s="142"/>
      <c r="GZP349" s="142"/>
      <c r="GZQ349" s="142"/>
      <c r="GZR349" s="142"/>
      <c r="GZS349" s="142"/>
      <c r="GZT349" s="142"/>
      <c r="GZU349" s="142"/>
      <c r="GZV349" s="142"/>
      <c r="GZW349" s="142"/>
      <c r="GZX349" s="142"/>
      <c r="GZY349" s="142"/>
      <c r="GZZ349" s="142"/>
      <c r="HAA349" s="142"/>
      <c r="HAB349" s="142"/>
      <c r="HAC349" s="142"/>
      <c r="HAD349" s="142"/>
      <c r="HAE349" s="142"/>
      <c r="HAF349" s="142"/>
      <c r="HAG349" s="142"/>
      <c r="HAH349" s="142"/>
      <c r="HAI349" s="142"/>
      <c r="HAJ349" s="142"/>
      <c r="HAK349" s="142"/>
      <c r="HAL349" s="142"/>
      <c r="HAM349" s="142"/>
      <c r="HAN349" s="142"/>
      <c r="HAO349" s="142"/>
      <c r="HAP349" s="142"/>
      <c r="HAQ349" s="142"/>
      <c r="HAR349" s="142"/>
      <c r="HAS349" s="142"/>
      <c r="HAT349" s="142"/>
      <c r="HAU349" s="142"/>
      <c r="HAV349" s="142"/>
      <c r="HAW349" s="142"/>
      <c r="HAX349" s="142"/>
      <c r="HAY349" s="142"/>
      <c r="HAZ349" s="142"/>
      <c r="HBA349" s="142"/>
      <c r="HBB349" s="142"/>
      <c r="HBC349" s="142"/>
      <c r="HBD349" s="142"/>
      <c r="HBE349" s="142"/>
      <c r="HBF349" s="142"/>
      <c r="HBG349" s="142"/>
      <c r="HBH349" s="142"/>
      <c r="HBI349" s="142"/>
      <c r="HBJ349" s="142"/>
      <c r="HBK349" s="142"/>
      <c r="HBL349" s="142"/>
      <c r="HBM349" s="142"/>
      <c r="HBN349" s="142"/>
      <c r="HBO349" s="142"/>
      <c r="HBP349" s="142"/>
      <c r="HBQ349" s="142"/>
      <c r="HBR349" s="142"/>
      <c r="HBS349" s="142"/>
      <c r="HBT349" s="142"/>
      <c r="HBU349" s="142"/>
      <c r="HBV349" s="142"/>
      <c r="HBW349" s="142"/>
      <c r="HBX349" s="142"/>
      <c r="HBY349" s="142"/>
      <c r="HBZ349" s="142"/>
      <c r="HCA349" s="142"/>
      <c r="HCB349" s="142"/>
      <c r="HCC349" s="142"/>
      <c r="HCD349" s="142"/>
      <c r="HCE349" s="142"/>
      <c r="HCF349" s="142"/>
      <c r="HCG349" s="142"/>
      <c r="HCH349" s="142"/>
      <c r="HCI349" s="142"/>
      <c r="HCJ349" s="142"/>
      <c r="HCK349" s="142"/>
      <c r="HCL349" s="142"/>
      <c r="HCM349" s="142"/>
      <c r="HCN349" s="142"/>
      <c r="HCO349" s="142"/>
      <c r="HCP349" s="142"/>
      <c r="HCQ349" s="142"/>
      <c r="HCR349" s="142"/>
      <c r="HCS349" s="142"/>
      <c r="HCT349" s="142"/>
      <c r="HCU349" s="142"/>
      <c r="HCV349" s="142"/>
      <c r="HCW349" s="142"/>
      <c r="HCX349" s="142"/>
      <c r="HCY349" s="142"/>
      <c r="HCZ349" s="142"/>
      <c r="HDA349" s="142"/>
      <c r="HDB349" s="142"/>
      <c r="HDC349" s="142"/>
      <c r="HDD349" s="142"/>
      <c r="HDE349" s="142"/>
      <c r="HDF349" s="142"/>
      <c r="HDG349" s="142"/>
      <c r="HDH349" s="142"/>
      <c r="HDI349" s="142"/>
      <c r="HDJ349" s="142"/>
      <c r="HDK349" s="142"/>
      <c r="HDL349" s="142"/>
      <c r="HDM349" s="142"/>
      <c r="HDN349" s="142"/>
      <c r="HDO349" s="142"/>
      <c r="HDP349" s="142"/>
      <c r="HDQ349" s="142"/>
      <c r="HDR349" s="142"/>
      <c r="HDS349" s="142"/>
      <c r="HDT349" s="142"/>
      <c r="HDU349" s="142"/>
      <c r="HDV349" s="142"/>
      <c r="HDW349" s="142"/>
      <c r="HDX349" s="142"/>
      <c r="HDY349" s="142"/>
      <c r="HDZ349" s="142"/>
      <c r="HEA349" s="142"/>
      <c r="HEB349" s="142"/>
      <c r="HEC349" s="142"/>
      <c r="HED349" s="142"/>
      <c r="HEE349" s="142"/>
      <c r="HEF349" s="142"/>
      <c r="HEG349" s="142"/>
      <c r="HEH349" s="142"/>
      <c r="HEI349" s="142"/>
      <c r="HEJ349" s="142"/>
      <c r="HEK349" s="142"/>
      <c r="HEL349" s="142"/>
      <c r="HEM349" s="142"/>
      <c r="HEN349" s="142"/>
      <c r="HEO349" s="142"/>
      <c r="HEP349" s="142"/>
      <c r="HEQ349" s="142"/>
      <c r="HER349" s="142"/>
      <c r="HES349" s="142"/>
      <c r="HET349" s="142"/>
      <c r="HEU349" s="142"/>
      <c r="HEV349" s="142"/>
      <c r="HEW349" s="142"/>
      <c r="HEX349" s="142"/>
      <c r="HEY349" s="142"/>
      <c r="HEZ349" s="142"/>
      <c r="HFA349" s="142"/>
      <c r="HFB349" s="142"/>
      <c r="HFC349" s="142"/>
      <c r="HFD349" s="142"/>
      <c r="HFE349" s="142"/>
      <c r="HFF349" s="142"/>
      <c r="HFG349" s="142"/>
      <c r="HFH349" s="142"/>
      <c r="HFI349" s="142"/>
      <c r="HFJ349" s="142"/>
      <c r="HFK349" s="142"/>
      <c r="HFL349" s="142"/>
      <c r="HFM349" s="142"/>
      <c r="HFN349" s="142"/>
      <c r="HFO349" s="142"/>
      <c r="HFP349" s="142"/>
      <c r="HFQ349" s="142"/>
      <c r="HFR349" s="142"/>
      <c r="HFS349" s="142"/>
      <c r="HFT349" s="142"/>
      <c r="HFU349" s="142"/>
      <c r="HFV349" s="142"/>
      <c r="HFW349" s="142"/>
      <c r="HFX349" s="142"/>
      <c r="HFY349" s="142"/>
      <c r="HFZ349" s="142"/>
      <c r="HGA349" s="142"/>
      <c r="HGB349" s="142"/>
      <c r="HGC349" s="142"/>
      <c r="HGD349" s="142"/>
      <c r="HGE349" s="142"/>
      <c r="HGF349" s="142"/>
      <c r="HGG349" s="142"/>
      <c r="HGH349" s="142"/>
      <c r="HGI349" s="142"/>
      <c r="HGJ349" s="142"/>
      <c r="HGK349" s="142"/>
      <c r="HGL349" s="142"/>
      <c r="HGM349" s="142"/>
      <c r="HGN349" s="142"/>
      <c r="HGO349" s="142"/>
      <c r="HGP349" s="142"/>
      <c r="HGQ349" s="142"/>
      <c r="HGR349" s="142"/>
      <c r="HGS349" s="142"/>
      <c r="HGT349" s="142"/>
      <c r="HGU349" s="142"/>
      <c r="HGV349" s="142"/>
      <c r="HGW349" s="142"/>
      <c r="HGX349" s="142"/>
      <c r="HGY349" s="142"/>
      <c r="HGZ349" s="142"/>
      <c r="HHA349" s="142"/>
      <c r="HHB349" s="142"/>
      <c r="HHC349" s="142"/>
      <c r="HHD349" s="142"/>
      <c r="HHE349" s="142"/>
      <c r="HHF349" s="142"/>
      <c r="HHG349" s="142"/>
      <c r="HHH349" s="142"/>
      <c r="HHI349" s="142"/>
      <c r="HHJ349" s="142"/>
      <c r="HHK349" s="142"/>
      <c r="HHL349" s="142"/>
      <c r="HHM349" s="142"/>
      <c r="HHN349" s="142"/>
      <c r="HHO349" s="142"/>
      <c r="HHP349" s="142"/>
      <c r="HHQ349" s="142"/>
      <c r="HHR349" s="142"/>
      <c r="HHS349" s="142"/>
      <c r="HHT349" s="142"/>
      <c r="HHU349" s="142"/>
      <c r="HHV349" s="142"/>
      <c r="HHW349" s="142"/>
      <c r="HHX349" s="142"/>
      <c r="HHY349" s="142"/>
      <c r="HHZ349" s="142"/>
      <c r="HIA349" s="142"/>
      <c r="HIB349" s="142"/>
      <c r="HIC349" s="142"/>
      <c r="HID349" s="142"/>
      <c r="HIE349" s="142"/>
      <c r="HIF349" s="142"/>
      <c r="HIG349" s="142"/>
      <c r="HIH349" s="142"/>
      <c r="HII349" s="142"/>
      <c r="HIJ349" s="142"/>
      <c r="HIK349" s="142"/>
      <c r="HIL349" s="142"/>
      <c r="HIM349" s="142"/>
      <c r="HIN349" s="142"/>
      <c r="HIO349" s="142"/>
      <c r="HIP349" s="142"/>
      <c r="HIQ349" s="142"/>
      <c r="HIR349" s="142"/>
      <c r="HIS349" s="142"/>
      <c r="HIT349" s="142"/>
      <c r="HIU349" s="142"/>
      <c r="HIV349" s="142"/>
      <c r="HIW349" s="142"/>
      <c r="HIX349" s="142"/>
      <c r="HIY349" s="142"/>
      <c r="HIZ349" s="142"/>
      <c r="HJA349" s="142"/>
      <c r="HJB349" s="142"/>
      <c r="HJC349" s="142"/>
      <c r="HJD349" s="142"/>
      <c r="HJE349" s="142"/>
      <c r="HJF349" s="142"/>
      <c r="HJG349" s="142"/>
      <c r="HJH349" s="142"/>
      <c r="HJI349" s="142"/>
      <c r="HJJ349" s="142"/>
      <c r="HJK349" s="142"/>
      <c r="HJL349" s="142"/>
      <c r="HJM349" s="142"/>
      <c r="HJN349" s="142"/>
      <c r="HJO349" s="142"/>
      <c r="HJP349" s="142"/>
      <c r="HJQ349" s="142"/>
      <c r="HJR349" s="142"/>
      <c r="HJS349" s="142"/>
      <c r="HJT349" s="142"/>
      <c r="HJU349" s="142"/>
      <c r="HJV349" s="142"/>
      <c r="HJW349" s="142"/>
      <c r="HJX349" s="142"/>
      <c r="HJY349" s="142"/>
      <c r="HJZ349" s="142"/>
      <c r="HKA349" s="142"/>
      <c r="HKB349" s="142"/>
      <c r="HKC349" s="142"/>
      <c r="HKD349" s="142"/>
      <c r="HKE349" s="142"/>
      <c r="HKF349" s="142"/>
      <c r="HKG349" s="142"/>
      <c r="HKH349" s="142"/>
      <c r="HKI349" s="142"/>
      <c r="HKJ349" s="142"/>
      <c r="HKK349" s="142"/>
      <c r="HKL349" s="142"/>
      <c r="HKM349" s="142"/>
      <c r="HKN349" s="142"/>
      <c r="HKO349" s="142"/>
      <c r="HKP349" s="142"/>
      <c r="HKQ349" s="142"/>
      <c r="HKR349" s="142"/>
      <c r="HKS349" s="142"/>
      <c r="HKT349" s="142"/>
      <c r="HKU349" s="142"/>
      <c r="HKV349" s="142"/>
      <c r="HKW349" s="142"/>
      <c r="HKX349" s="142"/>
      <c r="HKY349" s="142"/>
      <c r="HKZ349" s="142"/>
      <c r="HLA349" s="142"/>
      <c r="HLB349" s="142"/>
      <c r="HLC349" s="142"/>
      <c r="HLD349" s="142"/>
      <c r="HLE349" s="142"/>
      <c r="HLF349" s="142"/>
      <c r="HLG349" s="142"/>
      <c r="HLH349" s="142"/>
      <c r="HLI349" s="142"/>
      <c r="HLJ349" s="142"/>
      <c r="HLK349" s="142"/>
      <c r="HLL349" s="142"/>
      <c r="HLM349" s="142"/>
      <c r="HLN349" s="142"/>
      <c r="HLO349" s="142"/>
      <c r="HLP349" s="142"/>
      <c r="HLQ349" s="142"/>
      <c r="HLR349" s="142"/>
      <c r="HLS349" s="142"/>
      <c r="HLT349" s="142"/>
      <c r="HLU349" s="142"/>
      <c r="HLV349" s="142"/>
      <c r="HLW349" s="142"/>
      <c r="HLX349" s="142"/>
      <c r="HLY349" s="142"/>
      <c r="HLZ349" s="142"/>
      <c r="HMA349" s="142"/>
      <c r="HMB349" s="142"/>
      <c r="HMC349" s="142"/>
      <c r="HMD349" s="142"/>
      <c r="HME349" s="142"/>
      <c r="HMF349" s="142"/>
      <c r="HMG349" s="142"/>
      <c r="HMH349" s="142"/>
      <c r="HMI349" s="142"/>
      <c r="HMJ349" s="142"/>
      <c r="HMK349" s="142"/>
      <c r="HML349" s="142"/>
      <c r="HMM349" s="142"/>
      <c r="HMN349" s="142"/>
      <c r="HMO349" s="142"/>
      <c r="HMP349" s="142"/>
      <c r="HMQ349" s="142"/>
      <c r="HMR349" s="142"/>
      <c r="HMS349" s="142"/>
      <c r="HMT349" s="142"/>
      <c r="HMU349" s="142"/>
      <c r="HMV349" s="142"/>
      <c r="HMW349" s="142"/>
      <c r="HMX349" s="142"/>
      <c r="HMY349" s="142"/>
      <c r="HMZ349" s="142"/>
      <c r="HNA349" s="142"/>
      <c r="HNB349" s="142"/>
      <c r="HNC349" s="142"/>
      <c r="HND349" s="142"/>
      <c r="HNE349" s="142"/>
      <c r="HNF349" s="142"/>
      <c r="HNG349" s="142"/>
      <c r="HNH349" s="142"/>
      <c r="HNI349" s="142"/>
      <c r="HNJ349" s="142"/>
      <c r="HNK349" s="142"/>
      <c r="HNL349" s="142"/>
      <c r="HNM349" s="142"/>
      <c r="HNN349" s="142"/>
      <c r="HNO349" s="142"/>
      <c r="HNP349" s="142"/>
      <c r="HNQ349" s="142"/>
      <c r="HNR349" s="142"/>
      <c r="HNS349" s="142"/>
      <c r="HNT349" s="142"/>
      <c r="HNU349" s="142"/>
      <c r="HNV349" s="142"/>
      <c r="HNW349" s="142"/>
      <c r="HNX349" s="142"/>
      <c r="HNY349" s="142"/>
      <c r="HNZ349" s="142"/>
      <c r="HOA349" s="142"/>
      <c r="HOB349" s="142"/>
      <c r="HOC349" s="142"/>
      <c r="HOD349" s="142"/>
      <c r="HOE349" s="142"/>
      <c r="HOF349" s="142"/>
      <c r="HOG349" s="142"/>
      <c r="HOH349" s="142"/>
      <c r="HOI349" s="142"/>
      <c r="HOJ349" s="142"/>
      <c r="HOK349" s="142"/>
      <c r="HOL349" s="142"/>
      <c r="HOM349" s="142"/>
      <c r="HON349" s="142"/>
      <c r="HOO349" s="142"/>
      <c r="HOP349" s="142"/>
      <c r="HOQ349" s="142"/>
      <c r="HOR349" s="142"/>
      <c r="HOS349" s="142"/>
      <c r="HOT349" s="142"/>
      <c r="HOU349" s="142"/>
      <c r="HOV349" s="142"/>
      <c r="HOW349" s="142"/>
      <c r="HOX349" s="142"/>
      <c r="HOY349" s="142"/>
      <c r="HOZ349" s="142"/>
      <c r="HPA349" s="142"/>
      <c r="HPB349" s="142"/>
      <c r="HPC349" s="142"/>
      <c r="HPD349" s="142"/>
      <c r="HPE349" s="142"/>
      <c r="HPF349" s="142"/>
      <c r="HPG349" s="142"/>
      <c r="HPH349" s="142"/>
      <c r="HPI349" s="142"/>
      <c r="HPJ349" s="142"/>
      <c r="HPK349" s="142"/>
      <c r="HPL349" s="142"/>
      <c r="HPM349" s="142"/>
      <c r="HPN349" s="142"/>
      <c r="HPO349" s="142"/>
      <c r="HPP349" s="142"/>
      <c r="HPQ349" s="142"/>
      <c r="HPR349" s="142"/>
      <c r="HPS349" s="142"/>
      <c r="HPT349" s="142"/>
      <c r="HPU349" s="142"/>
      <c r="HPV349" s="142"/>
      <c r="HPW349" s="142"/>
      <c r="HPX349" s="142"/>
      <c r="HPY349" s="142"/>
      <c r="HPZ349" s="142"/>
      <c r="HQA349" s="142"/>
      <c r="HQB349" s="142"/>
      <c r="HQC349" s="142"/>
      <c r="HQD349" s="142"/>
      <c r="HQE349" s="142"/>
      <c r="HQF349" s="142"/>
      <c r="HQG349" s="142"/>
      <c r="HQH349" s="142"/>
      <c r="HQI349" s="142"/>
      <c r="HQJ349" s="142"/>
      <c r="HQK349" s="142"/>
      <c r="HQL349" s="142"/>
      <c r="HQM349" s="142"/>
      <c r="HQN349" s="142"/>
      <c r="HQO349" s="142"/>
      <c r="HQP349" s="142"/>
      <c r="HQQ349" s="142"/>
      <c r="HQR349" s="142"/>
      <c r="HQS349" s="142"/>
      <c r="HQT349" s="142"/>
      <c r="HQU349" s="142"/>
      <c r="HQV349" s="142"/>
      <c r="HQW349" s="142"/>
      <c r="HQX349" s="142"/>
      <c r="HQY349" s="142"/>
      <c r="HQZ349" s="142"/>
      <c r="HRA349" s="142"/>
      <c r="HRB349" s="142"/>
      <c r="HRC349" s="142"/>
      <c r="HRD349" s="142"/>
      <c r="HRE349" s="142"/>
      <c r="HRF349" s="142"/>
      <c r="HRG349" s="142"/>
      <c r="HRH349" s="142"/>
      <c r="HRI349" s="142"/>
      <c r="HRJ349" s="142"/>
      <c r="HRK349" s="142"/>
      <c r="HRL349" s="142"/>
      <c r="HRM349" s="142"/>
      <c r="HRN349" s="142"/>
      <c r="HRO349" s="142"/>
      <c r="HRP349" s="142"/>
      <c r="HRQ349" s="142"/>
      <c r="HRR349" s="142"/>
      <c r="HRS349" s="142"/>
      <c r="HRT349" s="142"/>
      <c r="HRU349" s="142"/>
      <c r="HRV349" s="142"/>
      <c r="HRW349" s="142"/>
      <c r="HRX349" s="142"/>
      <c r="HRY349" s="142"/>
      <c r="HRZ349" s="142"/>
      <c r="HSA349" s="142"/>
      <c r="HSB349" s="142"/>
      <c r="HSC349" s="142"/>
      <c r="HSD349" s="142"/>
      <c r="HSE349" s="142"/>
      <c r="HSF349" s="142"/>
      <c r="HSG349" s="142"/>
      <c r="HSH349" s="142"/>
      <c r="HSI349" s="142"/>
      <c r="HSJ349" s="142"/>
      <c r="HSK349" s="142"/>
      <c r="HSL349" s="142"/>
      <c r="HSM349" s="142"/>
      <c r="HSN349" s="142"/>
      <c r="HSO349" s="142"/>
      <c r="HSP349" s="142"/>
      <c r="HSQ349" s="142"/>
      <c r="HSR349" s="142"/>
      <c r="HSS349" s="142"/>
      <c r="HST349" s="142"/>
      <c r="HSU349" s="142"/>
      <c r="HSV349" s="142"/>
      <c r="HSW349" s="142"/>
      <c r="HSX349" s="142"/>
      <c r="HSY349" s="142"/>
      <c r="HSZ349" s="142"/>
      <c r="HTA349" s="142"/>
      <c r="HTB349" s="142"/>
      <c r="HTC349" s="142"/>
      <c r="HTD349" s="142"/>
      <c r="HTE349" s="142"/>
      <c r="HTF349" s="142"/>
      <c r="HTG349" s="142"/>
      <c r="HTH349" s="142"/>
      <c r="HTI349" s="142"/>
      <c r="HTJ349" s="142"/>
      <c r="HTK349" s="142"/>
      <c r="HTL349" s="142"/>
      <c r="HTM349" s="142"/>
      <c r="HTN349" s="142"/>
      <c r="HTO349" s="142"/>
      <c r="HTP349" s="142"/>
      <c r="HTQ349" s="142"/>
      <c r="HTR349" s="142"/>
      <c r="HTS349" s="142"/>
      <c r="HTT349" s="142"/>
      <c r="HTU349" s="142"/>
      <c r="HTV349" s="142"/>
      <c r="HTW349" s="142"/>
      <c r="HTX349" s="142"/>
      <c r="HTY349" s="142"/>
      <c r="HTZ349" s="142"/>
      <c r="HUA349" s="142"/>
      <c r="HUB349" s="142"/>
      <c r="HUC349" s="142"/>
      <c r="HUD349" s="142"/>
      <c r="HUE349" s="142"/>
      <c r="HUF349" s="142"/>
      <c r="HUG349" s="142"/>
      <c r="HUH349" s="142"/>
      <c r="HUI349" s="142"/>
      <c r="HUJ349" s="142"/>
      <c r="HUK349" s="142"/>
      <c r="HUL349" s="142"/>
      <c r="HUM349" s="142"/>
      <c r="HUN349" s="142"/>
      <c r="HUO349" s="142"/>
      <c r="HUP349" s="142"/>
      <c r="HUQ349" s="142"/>
      <c r="HUR349" s="142"/>
      <c r="HUS349" s="142"/>
      <c r="HUT349" s="142"/>
      <c r="HUU349" s="142"/>
      <c r="HUV349" s="142"/>
      <c r="HUW349" s="142"/>
      <c r="HUX349" s="142"/>
      <c r="HUY349" s="142"/>
      <c r="HUZ349" s="142"/>
      <c r="HVA349" s="142"/>
      <c r="HVB349" s="142"/>
      <c r="HVC349" s="142"/>
      <c r="HVD349" s="142"/>
      <c r="HVE349" s="142"/>
      <c r="HVF349" s="142"/>
      <c r="HVG349" s="142"/>
      <c r="HVH349" s="142"/>
      <c r="HVI349" s="142"/>
      <c r="HVJ349" s="142"/>
      <c r="HVK349" s="142"/>
      <c r="HVL349" s="142"/>
      <c r="HVM349" s="142"/>
      <c r="HVN349" s="142"/>
      <c r="HVO349" s="142"/>
      <c r="HVP349" s="142"/>
      <c r="HVQ349" s="142"/>
      <c r="HVR349" s="142"/>
      <c r="HVS349" s="142"/>
      <c r="HVT349" s="142"/>
      <c r="HVU349" s="142"/>
      <c r="HVV349" s="142"/>
      <c r="HVW349" s="142"/>
      <c r="HVX349" s="142"/>
      <c r="HVY349" s="142"/>
      <c r="HVZ349" s="142"/>
      <c r="HWA349" s="142"/>
      <c r="HWB349" s="142"/>
      <c r="HWC349" s="142"/>
      <c r="HWD349" s="142"/>
      <c r="HWE349" s="142"/>
      <c r="HWF349" s="142"/>
      <c r="HWG349" s="142"/>
      <c r="HWH349" s="142"/>
      <c r="HWI349" s="142"/>
      <c r="HWJ349" s="142"/>
      <c r="HWK349" s="142"/>
      <c r="HWL349" s="142"/>
      <c r="HWM349" s="142"/>
      <c r="HWN349" s="142"/>
      <c r="HWO349" s="142"/>
      <c r="HWP349" s="142"/>
      <c r="HWQ349" s="142"/>
      <c r="HWR349" s="142"/>
      <c r="HWS349" s="142"/>
      <c r="HWT349" s="142"/>
      <c r="HWU349" s="142"/>
      <c r="HWV349" s="142"/>
      <c r="HWW349" s="142"/>
      <c r="HWX349" s="142"/>
      <c r="HWY349" s="142"/>
      <c r="HWZ349" s="142"/>
      <c r="HXA349" s="142"/>
      <c r="HXB349" s="142"/>
      <c r="HXC349" s="142"/>
      <c r="HXD349" s="142"/>
      <c r="HXE349" s="142"/>
      <c r="HXF349" s="142"/>
      <c r="HXG349" s="142"/>
      <c r="HXH349" s="142"/>
      <c r="HXI349" s="142"/>
      <c r="HXJ349" s="142"/>
      <c r="HXK349" s="142"/>
      <c r="HXL349" s="142"/>
      <c r="HXM349" s="142"/>
      <c r="HXN349" s="142"/>
      <c r="HXO349" s="142"/>
      <c r="HXP349" s="142"/>
      <c r="HXQ349" s="142"/>
      <c r="HXR349" s="142"/>
      <c r="HXS349" s="142"/>
      <c r="HXT349" s="142"/>
      <c r="HXU349" s="142"/>
      <c r="HXV349" s="142"/>
      <c r="HXW349" s="142"/>
      <c r="HXX349" s="142"/>
      <c r="HXY349" s="142"/>
      <c r="HXZ349" s="142"/>
      <c r="HYA349" s="142"/>
      <c r="HYB349" s="142"/>
      <c r="HYC349" s="142"/>
      <c r="HYD349" s="142"/>
      <c r="HYE349" s="142"/>
      <c r="HYF349" s="142"/>
      <c r="HYG349" s="142"/>
      <c r="HYH349" s="142"/>
      <c r="HYI349" s="142"/>
      <c r="HYJ349" s="142"/>
      <c r="HYK349" s="142"/>
      <c r="HYL349" s="142"/>
      <c r="HYM349" s="142"/>
      <c r="HYN349" s="142"/>
      <c r="HYO349" s="142"/>
      <c r="HYP349" s="142"/>
      <c r="HYQ349" s="142"/>
      <c r="HYR349" s="142"/>
      <c r="HYS349" s="142"/>
      <c r="HYT349" s="142"/>
      <c r="HYU349" s="142"/>
      <c r="HYV349" s="142"/>
      <c r="HYW349" s="142"/>
      <c r="HYX349" s="142"/>
      <c r="HYY349" s="142"/>
      <c r="HYZ349" s="142"/>
      <c r="HZA349" s="142"/>
      <c r="HZB349" s="142"/>
      <c r="HZC349" s="142"/>
      <c r="HZD349" s="142"/>
      <c r="HZE349" s="142"/>
      <c r="HZF349" s="142"/>
      <c r="HZG349" s="142"/>
      <c r="HZH349" s="142"/>
      <c r="HZI349" s="142"/>
      <c r="HZJ349" s="142"/>
      <c r="HZK349" s="142"/>
      <c r="HZL349" s="142"/>
      <c r="HZM349" s="142"/>
      <c r="HZN349" s="142"/>
      <c r="HZO349" s="142"/>
      <c r="HZP349" s="142"/>
      <c r="HZQ349" s="142"/>
      <c r="HZR349" s="142"/>
      <c r="HZS349" s="142"/>
      <c r="HZT349" s="142"/>
      <c r="HZU349" s="142"/>
      <c r="HZV349" s="142"/>
      <c r="HZW349" s="142"/>
      <c r="HZX349" s="142"/>
      <c r="HZY349" s="142"/>
      <c r="HZZ349" s="142"/>
      <c r="IAA349" s="142"/>
      <c r="IAB349" s="142"/>
      <c r="IAC349" s="142"/>
      <c r="IAD349" s="142"/>
      <c r="IAE349" s="142"/>
      <c r="IAF349" s="142"/>
      <c r="IAG349" s="142"/>
      <c r="IAH349" s="142"/>
      <c r="IAI349" s="142"/>
      <c r="IAJ349" s="142"/>
      <c r="IAK349" s="142"/>
      <c r="IAL349" s="142"/>
      <c r="IAM349" s="142"/>
      <c r="IAN349" s="142"/>
      <c r="IAO349" s="142"/>
      <c r="IAP349" s="142"/>
      <c r="IAQ349" s="142"/>
      <c r="IAR349" s="142"/>
      <c r="IAS349" s="142"/>
      <c r="IAT349" s="142"/>
      <c r="IAU349" s="142"/>
      <c r="IAV349" s="142"/>
      <c r="IAW349" s="142"/>
      <c r="IAX349" s="142"/>
      <c r="IAY349" s="142"/>
      <c r="IAZ349" s="142"/>
      <c r="IBA349" s="142"/>
      <c r="IBB349" s="142"/>
      <c r="IBC349" s="142"/>
      <c r="IBD349" s="142"/>
      <c r="IBE349" s="142"/>
      <c r="IBF349" s="142"/>
      <c r="IBG349" s="142"/>
      <c r="IBH349" s="142"/>
      <c r="IBI349" s="142"/>
      <c r="IBJ349" s="142"/>
      <c r="IBK349" s="142"/>
      <c r="IBL349" s="142"/>
      <c r="IBM349" s="142"/>
      <c r="IBN349" s="142"/>
      <c r="IBO349" s="142"/>
      <c r="IBP349" s="142"/>
      <c r="IBQ349" s="142"/>
      <c r="IBR349" s="142"/>
      <c r="IBS349" s="142"/>
      <c r="IBT349" s="142"/>
      <c r="IBU349" s="142"/>
      <c r="IBV349" s="142"/>
      <c r="IBW349" s="142"/>
      <c r="IBX349" s="142"/>
      <c r="IBY349" s="142"/>
      <c r="IBZ349" s="142"/>
      <c r="ICA349" s="142"/>
      <c r="ICB349" s="142"/>
      <c r="ICC349" s="142"/>
      <c r="ICD349" s="142"/>
      <c r="ICE349" s="142"/>
      <c r="ICF349" s="142"/>
      <c r="ICG349" s="142"/>
      <c r="ICH349" s="142"/>
      <c r="ICI349" s="142"/>
      <c r="ICJ349" s="142"/>
      <c r="ICK349" s="142"/>
      <c r="ICL349" s="142"/>
      <c r="ICM349" s="142"/>
      <c r="ICN349" s="142"/>
      <c r="ICO349" s="142"/>
      <c r="ICP349" s="142"/>
      <c r="ICQ349" s="142"/>
      <c r="ICR349" s="142"/>
      <c r="ICS349" s="142"/>
      <c r="ICT349" s="142"/>
      <c r="ICU349" s="142"/>
      <c r="ICV349" s="142"/>
      <c r="ICW349" s="142"/>
      <c r="ICX349" s="142"/>
      <c r="ICY349" s="142"/>
      <c r="ICZ349" s="142"/>
      <c r="IDA349" s="142"/>
      <c r="IDB349" s="142"/>
      <c r="IDC349" s="142"/>
      <c r="IDD349" s="142"/>
      <c r="IDE349" s="142"/>
      <c r="IDF349" s="142"/>
      <c r="IDG349" s="142"/>
      <c r="IDH349" s="142"/>
      <c r="IDI349" s="142"/>
      <c r="IDJ349" s="142"/>
      <c r="IDK349" s="142"/>
      <c r="IDL349" s="142"/>
      <c r="IDM349" s="142"/>
      <c r="IDN349" s="142"/>
      <c r="IDO349" s="142"/>
      <c r="IDP349" s="142"/>
      <c r="IDQ349" s="142"/>
      <c r="IDR349" s="142"/>
      <c r="IDS349" s="142"/>
      <c r="IDT349" s="142"/>
      <c r="IDU349" s="142"/>
      <c r="IDV349" s="142"/>
      <c r="IDW349" s="142"/>
      <c r="IDX349" s="142"/>
      <c r="IDY349" s="142"/>
      <c r="IDZ349" s="142"/>
      <c r="IEA349" s="142"/>
      <c r="IEB349" s="142"/>
      <c r="IEC349" s="142"/>
      <c r="IED349" s="142"/>
      <c r="IEE349" s="142"/>
      <c r="IEF349" s="142"/>
      <c r="IEG349" s="142"/>
      <c r="IEH349" s="142"/>
      <c r="IEI349" s="142"/>
      <c r="IEJ349" s="142"/>
      <c r="IEK349" s="142"/>
      <c r="IEL349" s="142"/>
      <c r="IEM349" s="142"/>
      <c r="IEN349" s="142"/>
      <c r="IEO349" s="142"/>
      <c r="IEP349" s="142"/>
      <c r="IEQ349" s="142"/>
      <c r="IER349" s="142"/>
      <c r="IES349" s="142"/>
      <c r="IET349" s="142"/>
      <c r="IEU349" s="142"/>
      <c r="IEV349" s="142"/>
      <c r="IEW349" s="142"/>
      <c r="IEX349" s="142"/>
      <c r="IEY349" s="142"/>
      <c r="IEZ349" s="142"/>
      <c r="IFA349" s="142"/>
      <c r="IFB349" s="142"/>
      <c r="IFC349" s="142"/>
      <c r="IFD349" s="142"/>
      <c r="IFE349" s="142"/>
      <c r="IFF349" s="142"/>
      <c r="IFG349" s="142"/>
      <c r="IFH349" s="142"/>
      <c r="IFI349" s="142"/>
      <c r="IFJ349" s="142"/>
      <c r="IFK349" s="142"/>
      <c r="IFL349" s="142"/>
      <c r="IFM349" s="142"/>
      <c r="IFN349" s="142"/>
      <c r="IFO349" s="142"/>
      <c r="IFP349" s="142"/>
      <c r="IFQ349" s="142"/>
      <c r="IFR349" s="142"/>
      <c r="IFS349" s="142"/>
      <c r="IFT349" s="142"/>
      <c r="IFU349" s="142"/>
      <c r="IFV349" s="142"/>
      <c r="IFW349" s="142"/>
      <c r="IFX349" s="142"/>
      <c r="IFY349" s="142"/>
      <c r="IFZ349" s="142"/>
      <c r="IGA349" s="142"/>
      <c r="IGB349" s="142"/>
      <c r="IGC349" s="142"/>
      <c r="IGD349" s="142"/>
      <c r="IGE349" s="142"/>
      <c r="IGF349" s="142"/>
      <c r="IGG349" s="142"/>
      <c r="IGH349" s="142"/>
      <c r="IGI349" s="142"/>
      <c r="IGJ349" s="142"/>
      <c r="IGK349" s="142"/>
      <c r="IGL349" s="142"/>
      <c r="IGM349" s="142"/>
      <c r="IGN349" s="142"/>
      <c r="IGO349" s="142"/>
      <c r="IGP349" s="142"/>
      <c r="IGQ349" s="142"/>
      <c r="IGR349" s="142"/>
      <c r="IGS349" s="142"/>
      <c r="IGT349" s="142"/>
      <c r="IGU349" s="142"/>
      <c r="IGV349" s="142"/>
      <c r="IGW349" s="142"/>
      <c r="IGX349" s="142"/>
      <c r="IGY349" s="142"/>
      <c r="IGZ349" s="142"/>
      <c r="IHA349" s="142"/>
      <c r="IHB349" s="142"/>
      <c r="IHC349" s="142"/>
      <c r="IHD349" s="142"/>
      <c r="IHE349" s="142"/>
      <c r="IHF349" s="142"/>
      <c r="IHG349" s="142"/>
      <c r="IHH349" s="142"/>
      <c r="IHI349" s="142"/>
      <c r="IHJ349" s="142"/>
      <c r="IHK349" s="142"/>
      <c r="IHL349" s="142"/>
      <c r="IHM349" s="142"/>
      <c r="IHN349" s="142"/>
      <c r="IHO349" s="142"/>
      <c r="IHP349" s="142"/>
      <c r="IHQ349" s="142"/>
      <c r="IHR349" s="142"/>
      <c r="IHS349" s="142"/>
      <c r="IHT349" s="142"/>
      <c r="IHU349" s="142"/>
      <c r="IHV349" s="142"/>
      <c r="IHW349" s="142"/>
      <c r="IHX349" s="142"/>
      <c r="IHY349" s="142"/>
      <c r="IHZ349" s="142"/>
      <c r="IIA349" s="142"/>
      <c r="IIB349" s="142"/>
      <c r="IIC349" s="142"/>
      <c r="IID349" s="142"/>
      <c r="IIE349" s="142"/>
      <c r="IIF349" s="142"/>
      <c r="IIG349" s="142"/>
      <c r="IIH349" s="142"/>
      <c r="III349" s="142"/>
      <c r="IIJ349" s="142"/>
      <c r="IIK349" s="142"/>
      <c r="IIL349" s="142"/>
      <c r="IIM349" s="142"/>
      <c r="IIN349" s="142"/>
      <c r="IIO349" s="142"/>
      <c r="IIP349" s="142"/>
      <c r="IIQ349" s="142"/>
      <c r="IIR349" s="142"/>
      <c r="IIS349" s="142"/>
      <c r="IIT349" s="142"/>
      <c r="IIU349" s="142"/>
      <c r="IIV349" s="142"/>
      <c r="IIW349" s="142"/>
      <c r="IIX349" s="142"/>
      <c r="IIY349" s="142"/>
      <c r="IIZ349" s="142"/>
      <c r="IJA349" s="142"/>
      <c r="IJB349" s="142"/>
      <c r="IJC349" s="142"/>
      <c r="IJD349" s="142"/>
      <c r="IJE349" s="142"/>
      <c r="IJF349" s="142"/>
      <c r="IJG349" s="142"/>
      <c r="IJH349" s="142"/>
      <c r="IJI349" s="142"/>
      <c r="IJJ349" s="142"/>
      <c r="IJK349" s="142"/>
      <c r="IJL349" s="142"/>
      <c r="IJM349" s="142"/>
      <c r="IJN349" s="142"/>
      <c r="IJO349" s="142"/>
      <c r="IJP349" s="142"/>
      <c r="IJQ349" s="142"/>
      <c r="IJR349" s="142"/>
      <c r="IJS349" s="142"/>
      <c r="IJT349" s="142"/>
      <c r="IJU349" s="142"/>
      <c r="IJV349" s="142"/>
      <c r="IJW349" s="142"/>
      <c r="IJX349" s="142"/>
      <c r="IJY349" s="142"/>
      <c r="IJZ349" s="142"/>
      <c r="IKA349" s="142"/>
      <c r="IKB349" s="142"/>
      <c r="IKC349" s="142"/>
      <c r="IKD349" s="142"/>
      <c r="IKE349" s="142"/>
      <c r="IKF349" s="142"/>
      <c r="IKG349" s="142"/>
      <c r="IKH349" s="142"/>
      <c r="IKI349" s="142"/>
      <c r="IKJ349" s="142"/>
      <c r="IKK349" s="142"/>
      <c r="IKL349" s="142"/>
      <c r="IKM349" s="142"/>
      <c r="IKN349" s="142"/>
      <c r="IKO349" s="142"/>
      <c r="IKP349" s="142"/>
      <c r="IKQ349" s="142"/>
      <c r="IKR349" s="142"/>
      <c r="IKS349" s="142"/>
      <c r="IKT349" s="142"/>
      <c r="IKU349" s="142"/>
      <c r="IKV349" s="142"/>
      <c r="IKW349" s="142"/>
      <c r="IKX349" s="142"/>
      <c r="IKY349" s="142"/>
      <c r="IKZ349" s="142"/>
      <c r="ILA349" s="142"/>
      <c r="ILB349" s="142"/>
      <c r="ILC349" s="142"/>
      <c r="ILD349" s="142"/>
      <c r="ILE349" s="142"/>
      <c r="ILF349" s="142"/>
      <c r="ILG349" s="142"/>
      <c r="ILH349" s="142"/>
      <c r="ILI349" s="142"/>
      <c r="ILJ349" s="142"/>
      <c r="ILK349" s="142"/>
      <c r="ILL349" s="142"/>
      <c r="ILM349" s="142"/>
      <c r="ILN349" s="142"/>
      <c r="ILO349" s="142"/>
      <c r="ILP349" s="142"/>
      <c r="ILQ349" s="142"/>
      <c r="ILR349" s="142"/>
      <c r="ILS349" s="142"/>
      <c r="ILT349" s="142"/>
      <c r="ILU349" s="142"/>
      <c r="ILV349" s="142"/>
      <c r="ILW349" s="142"/>
      <c r="ILX349" s="142"/>
      <c r="ILY349" s="142"/>
      <c r="ILZ349" s="142"/>
      <c r="IMA349" s="142"/>
      <c r="IMB349" s="142"/>
      <c r="IMC349" s="142"/>
      <c r="IMD349" s="142"/>
      <c r="IME349" s="142"/>
      <c r="IMF349" s="142"/>
      <c r="IMG349" s="142"/>
      <c r="IMH349" s="142"/>
      <c r="IMI349" s="142"/>
      <c r="IMJ349" s="142"/>
      <c r="IMK349" s="142"/>
      <c r="IML349" s="142"/>
      <c r="IMM349" s="142"/>
      <c r="IMN349" s="142"/>
      <c r="IMO349" s="142"/>
      <c r="IMP349" s="142"/>
      <c r="IMQ349" s="142"/>
      <c r="IMR349" s="142"/>
      <c r="IMS349" s="142"/>
      <c r="IMT349" s="142"/>
      <c r="IMU349" s="142"/>
      <c r="IMV349" s="142"/>
      <c r="IMW349" s="142"/>
      <c r="IMX349" s="142"/>
      <c r="IMY349" s="142"/>
      <c r="IMZ349" s="142"/>
      <c r="INA349" s="142"/>
      <c r="INB349" s="142"/>
      <c r="INC349" s="142"/>
      <c r="IND349" s="142"/>
      <c r="INE349" s="142"/>
      <c r="INF349" s="142"/>
      <c r="ING349" s="142"/>
      <c r="INH349" s="142"/>
      <c r="INI349" s="142"/>
      <c r="INJ349" s="142"/>
      <c r="INK349" s="142"/>
      <c r="INL349" s="142"/>
      <c r="INM349" s="142"/>
      <c r="INN349" s="142"/>
      <c r="INO349" s="142"/>
      <c r="INP349" s="142"/>
      <c r="INQ349" s="142"/>
      <c r="INR349" s="142"/>
      <c r="INS349" s="142"/>
      <c r="INT349" s="142"/>
      <c r="INU349" s="142"/>
      <c r="INV349" s="142"/>
      <c r="INW349" s="142"/>
      <c r="INX349" s="142"/>
      <c r="INY349" s="142"/>
      <c r="INZ349" s="142"/>
      <c r="IOA349" s="142"/>
      <c r="IOB349" s="142"/>
      <c r="IOC349" s="142"/>
      <c r="IOD349" s="142"/>
      <c r="IOE349" s="142"/>
      <c r="IOF349" s="142"/>
      <c r="IOG349" s="142"/>
      <c r="IOH349" s="142"/>
      <c r="IOI349" s="142"/>
      <c r="IOJ349" s="142"/>
      <c r="IOK349" s="142"/>
      <c r="IOL349" s="142"/>
      <c r="IOM349" s="142"/>
      <c r="ION349" s="142"/>
      <c r="IOO349" s="142"/>
      <c r="IOP349" s="142"/>
      <c r="IOQ349" s="142"/>
      <c r="IOR349" s="142"/>
      <c r="IOS349" s="142"/>
      <c r="IOT349" s="142"/>
      <c r="IOU349" s="142"/>
      <c r="IOV349" s="142"/>
      <c r="IOW349" s="142"/>
      <c r="IOX349" s="142"/>
      <c r="IOY349" s="142"/>
      <c r="IOZ349" s="142"/>
      <c r="IPA349" s="142"/>
      <c r="IPB349" s="142"/>
      <c r="IPC349" s="142"/>
      <c r="IPD349" s="142"/>
      <c r="IPE349" s="142"/>
      <c r="IPF349" s="142"/>
      <c r="IPG349" s="142"/>
      <c r="IPH349" s="142"/>
      <c r="IPI349" s="142"/>
      <c r="IPJ349" s="142"/>
      <c r="IPK349" s="142"/>
      <c r="IPL349" s="142"/>
      <c r="IPM349" s="142"/>
      <c r="IPN349" s="142"/>
      <c r="IPO349" s="142"/>
      <c r="IPP349" s="142"/>
      <c r="IPQ349" s="142"/>
      <c r="IPR349" s="142"/>
      <c r="IPS349" s="142"/>
      <c r="IPT349" s="142"/>
      <c r="IPU349" s="142"/>
      <c r="IPV349" s="142"/>
      <c r="IPW349" s="142"/>
      <c r="IPX349" s="142"/>
      <c r="IPY349" s="142"/>
      <c r="IPZ349" s="142"/>
      <c r="IQA349" s="142"/>
      <c r="IQB349" s="142"/>
      <c r="IQC349" s="142"/>
      <c r="IQD349" s="142"/>
      <c r="IQE349" s="142"/>
      <c r="IQF349" s="142"/>
      <c r="IQG349" s="142"/>
      <c r="IQH349" s="142"/>
      <c r="IQI349" s="142"/>
      <c r="IQJ349" s="142"/>
      <c r="IQK349" s="142"/>
      <c r="IQL349" s="142"/>
      <c r="IQM349" s="142"/>
      <c r="IQN349" s="142"/>
      <c r="IQO349" s="142"/>
      <c r="IQP349" s="142"/>
      <c r="IQQ349" s="142"/>
      <c r="IQR349" s="142"/>
      <c r="IQS349" s="142"/>
      <c r="IQT349" s="142"/>
      <c r="IQU349" s="142"/>
      <c r="IQV349" s="142"/>
      <c r="IQW349" s="142"/>
      <c r="IQX349" s="142"/>
      <c r="IQY349" s="142"/>
      <c r="IQZ349" s="142"/>
      <c r="IRA349" s="142"/>
      <c r="IRB349" s="142"/>
      <c r="IRC349" s="142"/>
      <c r="IRD349" s="142"/>
      <c r="IRE349" s="142"/>
      <c r="IRF349" s="142"/>
      <c r="IRG349" s="142"/>
      <c r="IRH349" s="142"/>
      <c r="IRI349" s="142"/>
      <c r="IRJ349" s="142"/>
      <c r="IRK349" s="142"/>
      <c r="IRL349" s="142"/>
      <c r="IRM349" s="142"/>
      <c r="IRN349" s="142"/>
      <c r="IRO349" s="142"/>
      <c r="IRP349" s="142"/>
      <c r="IRQ349" s="142"/>
      <c r="IRR349" s="142"/>
      <c r="IRS349" s="142"/>
      <c r="IRT349" s="142"/>
      <c r="IRU349" s="142"/>
      <c r="IRV349" s="142"/>
      <c r="IRW349" s="142"/>
      <c r="IRX349" s="142"/>
      <c r="IRY349" s="142"/>
      <c r="IRZ349" s="142"/>
      <c r="ISA349" s="142"/>
      <c r="ISB349" s="142"/>
      <c r="ISC349" s="142"/>
      <c r="ISD349" s="142"/>
      <c r="ISE349" s="142"/>
      <c r="ISF349" s="142"/>
      <c r="ISG349" s="142"/>
      <c r="ISH349" s="142"/>
      <c r="ISI349" s="142"/>
      <c r="ISJ349" s="142"/>
      <c r="ISK349" s="142"/>
      <c r="ISL349" s="142"/>
      <c r="ISM349" s="142"/>
      <c r="ISN349" s="142"/>
      <c r="ISO349" s="142"/>
      <c r="ISP349" s="142"/>
      <c r="ISQ349" s="142"/>
      <c r="ISR349" s="142"/>
      <c r="ISS349" s="142"/>
      <c r="IST349" s="142"/>
      <c r="ISU349" s="142"/>
      <c r="ISV349" s="142"/>
      <c r="ISW349" s="142"/>
      <c r="ISX349" s="142"/>
      <c r="ISY349" s="142"/>
      <c r="ISZ349" s="142"/>
      <c r="ITA349" s="142"/>
      <c r="ITB349" s="142"/>
      <c r="ITC349" s="142"/>
      <c r="ITD349" s="142"/>
      <c r="ITE349" s="142"/>
      <c r="ITF349" s="142"/>
      <c r="ITG349" s="142"/>
      <c r="ITH349" s="142"/>
      <c r="ITI349" s="142"/>
      <c r="ITJ349" s="142"/>
      <c r="ITK349" s="142"/>
      <c r="ITL349" s="142"/>
      <c r="ITM349" s="142"/>
      <c r="ITN349" s="142"/>
      <c r="ITO349" s="142"/>
      <c r="ITP349" s="142"/>
      <c r="ITQ349" s="142"/>
      <c r="ITR349" s="142"/>
      <c r="ITS349" s="142"/>
      <c r="ITT349" s="142"/>
      <c r="ITU349" s="142"/>
      <c r="ITV349" s="142"/>
      <c r="ITW349" s="142"/>
      <c r="ITX349" s="142"/>
      <c r="ITY349" s="142"/>
      <c r="ITZ349" s="142"/>
      <c r="IUA349" s="142"/>
      <c r="IUB349" s="142"/>
      <c r="IUC349" s="142"/>
      <c r="IUD349" s="142"/>
      <c r="IUE349" s="142"/>
      <c r="IUF349" s="142"/>
      <c r="IUG349" s="142"/>
      <c r="IUH349" s="142"/>
      <c r="IUI349" s="142"/>
      <c r="IUJ349" s="142"/>
      <c r="IUK349" s="142"/>
      <c r="IUL349" s="142"/>
      <c r="IUM349" s="142"/>
      <c r="IUN349" s="142"/>
      <c r="IUO349" s="142"/>
      <c r="IUP349" s="142"/>
      <c r="IUQ349" s="142"/>
      <c r="IUR349" s="142"/>
      <c r="IUS349" s="142"/>
      <c r="IUT349" s="142"/>
      <c r="IUU349" s="142"/>
      <c r="IUV349" s="142"/>
      <c r="IUW349" s="142"/>
      <c r="IUX349" s="142"/>
      <c r="IUY349" s="142"/>
      <c r="IUZ349" s="142"/>
      <c r="IVA349" s="142"/>
      <c r="IVB349" s="142"/>
      <c r="IVC349" s="142"/>
      <c r="IVD349" s="142"/>
      <c r="IVE349" s="142"/>
      <c r="IVF349" s="142"/>
      <c r="IVG349" s="142"/>
      <c r="IVH349" s="142"/>
      <c r="IVI349" s="142"/>
      <c r="IVJ349" s="142"/>
      <c r="IVK349" s="142"/>
      <c r="IVL349" s="142"/>
      <c r="IVM349" s="142"/>
      <c r="IVN349" s="142"/>
      <c r="IVO349" s="142"/>
      <c r="IVP349" s="142"/>
      <c r="IVQ349" s="142"/>
      <c r="IVR349" s="142"/>
      <c r="IVS349" s="142"/>
      <c r="IVT349" s="142"/>
      <c r="IVU349" s="142"/>
      <c r="IVV349" s="142"/>
      <c r="IVW349" s="142"/>
      <c r="IVX349" s="142"/>
      <c r="IVY349" s="142"/>
      <c r="IVZ349" s="142"/>
      <c r="IWA349" s="142"/>
      <c r="IWB349" s="142"/>
      <c r="IWC349" s="142"/>
      <c r="IWD349" s="142"/>
      <c r="IWE349" s="142"/>
      <c r="IWF349" s="142"/>
      <c r="IWG349" s="142"/>
      <c r="IWH349" s="142"/>
      <c r="IWI349" s="142"/>
      <c r="IWJ349" s="142"/>
      <c r="IWK349" s="142"/>
      <c r="IWL349" s="142"/>
      <c r="IWM349" s="142"/>
      <c r="IWN349" s="142"/>
      <c r="IWO349" s="142"/>
      <c r="IWP349" s="142"/>
      <c r="IWQ349" s="142"/>
      <c r="IWR349" s="142"/>
      <c r="IWS349" s="142"/>
      <c r="IWT349" s="142"/>
      <c r="IWU349" s="142"/>
      <c r="IWV349" s="142"/>
      <c r="IWW349" s="142"/>
      <c r="IWX349" s="142"/>
      <c r="IWY349" s="142"/>
      <c r="IWZ349" s="142"/>
      <c r="IXA349" s="142"/>
      <c r="IXB349" s="142"/>
      <c r="IXC349" s="142"/>
      <c r="IXD349" s="142"/>
      <c r="IXE349" s="142"/>
      <c r="IXF349" s="142"/>
      <c r="IXG349" s="142"/>
      <c r="IXH349" s="142"/>
      <c r="IXI349" s="142"/>
      <c r="IXJ349" s="142"/>
      <c r="IXK349" s="142"/>
      <c r="IXL349" s="142"/>
      <c r="IXM349" s="142"/>
      <c r="IXN349" s="142"/>
      <c r="IXO349" s="142"/>
      <c r="IXP349" s="142"/>
      <c r="IXQ349" s="142"/>
      <c r="IXR349" s="142"/>
      <c r="IXS349" s="142"/>
      <c r="IXT349" s="142"/>
      <c r="IXU349" s="142"/>
      <c r="IXV349" s="142"/>
      <c r="IXW349" s="142"/>
      <c r="IXX349" s="142"/>
      <c r="IXY349" s="142"/>
      <c r="IXZ349" s="142"/>
      <c r="IYA349" s="142"/>
      <c r="IYB349" s="142"/>
      <c r="IYC349" s="142"/>
      <c r="IYD349" s="142"/>
      <c r="IYE349" s="142"/>
      <c r="IYF349" s="142"/>
      <c r="IYG349" s="142"/>
      <c r="IYH349" s="142"/>
      <c r="IYI349" s="142"/>
      <c r="IYJ349" s="142"/>
      <c r="IYK349" s="142"/>
      <c r="IYL349" s="142"/>
      <c r="IYM349" s="142"/>
      <c r="IYN349" s="142"/>
      <c r="IYO349" s="142"/>
      <c r="IYP349" s="142"/>
      <c r="IYQ349" s="142"/>
      <c r="IYR349" s="142"/>
      <c r="IYS349" s="142"/>
      <c r="IYT349" s="142"/>
      <c r="IYU349" s="142"/>
      <c r="IYV349" s="142"/>
      <c r="IYW349" s="142"/>
      <c r="IYX349" s="142"/>
      <c r="IYY349" s="142"/>
      <c r="IYZ349" s="142"/>
      <c r="IZA349" s="142"/>
      <c r="IZB349" s="142"/>
      <c r="IZC349" s="142"/>
      <c r="IZD349" s="142"/>
      <c r="IZE349" s="142"/>
      <c r="IZF349" s="142"/>
      <c r="IZG349" s="142"/>
      <c r="IZH349" s="142"/>
      <c r="IZI349" s="142"/>
      <c r="IZJ349" s="142"/>
      <c r="IZK349" s="142"/>
      <c r="IZL349" s="142"/>
      <c r="IZM349" s="142"/>
      <c r="IZN349" s="142"/>
      <c r="IZO349" s="142"/>
      <c r="IZP349" s="142"/>
      <c r="IZQ349" s="142"/>
      <c r="IZR349" s="142"/>
      <c r="IZS349" s="142"/>
      <c r="IZT349" s="142"/>
      <c r="IZU349" s="142"/>
      <c r="IZV349" s="142"/>
      <c r="IZW349" s="142"/>
      <c r="IZX349" s="142"/>
      <c r="IZY349" s="142"/>
      <c r="IZZ349" s="142"/>
      <c r="JAA349" s="142"/>
      <c r="JAB349" s="142"/>
      <c r="JAC349" s="142"/>
      <c r="JAD349" s="142"/>
      <c r="JAE349" s="142"/>
      <c r="JAF349" s="142"/>
      <c r="JAG349" s="142"/>
      <c r="JAH349" s="142"/>
      <c r="JAI349" s="142"/>
      <c r="JAJ349" s="142"/>
      <c r="JAK349" s="142"/>
      <c r="JAL349" s="142"/>
      <c r="JAM349" s="142"/>
      <c r="JAN349" s="142"/>
      <c r="JAO349" s="142"/>
      <c r="JAP349" s="142"/>
      <c r="JAQ349" s="142"/>
      <c r="JAR349" s="142"/>
      <c r="JAS349" s="142"/>
      <c r="JAT349" s="142"/>
      <c r="JAU349" s="142"/>
      <c r="JAV349" s="142"/>
      <c r="JAW349" s="142"/>
      <c r="JAX349" s="142"/>
      <c r="JAY349" s="142"/>
      <c r="JAZ349" s="142"/>
      <c r="JBA349" s="142"/>
      <c r="JBB349" s="142"/>
      <c r="JBC349" s="142"/>
      <c r="JBD349" s="142"/>
      <c r="JBE349" s="142"/>
      <c r="JBF349" s="142"/>
      <c r="JBG349" s="142"/>
      <c r="JBH349" s="142"/>
      <c r="JBI349" s="142"/>
      <c r="JBJ349" s="142"/>
      <c r="JBK349" s="142"/>
      <c r="JBL349" s="142"/>
      <c r="JBM349" s="142"/>
      <c r="JBN349" s="142"/>
      <c r="JBO349" s="142"/>
      <c r="JBP349" s="142"/>
      <c r="JBQ349" s="142"/>
      <c r="JBR349" s="142"/>
      <c r="JBS349" s="142"/>
      <c r="JBT349" s="142"/>
      <c r="JBU349" s="142"/>
      <c r="JBV349" s="142"/>
      <c r="JBW349" s="142"/>
      <c r="JBX349" s="142"/>
      <c r="JBY349" s="142"/>
      <c r="JBZ349" s="142"/>
      <c r="JCA349" s="142"/>
      <c r="JCB349" s="142"/>
      <c r="JCC349" s="142"/>
      <c r="JCD349" s="142"/>
      <c r="JCE349" s="142"/>
      <c r="JCF349" s="142"/>
      <c r="JCG349" s="142"/>
      <c r="JCH349" s="142"/>
      <c r="JCI349" s="142"/>
      <c r="JCJ349" s="142"/>
      <c r="JCK349" s="142"/>
      <c r="JCL349" s="142"/>
      <c r="JCM349" s="142"/>
      <c r="JCN349" s="142"/>
      <c r="JCO349" s="142"/>
      <c r="JCP349" s="142"/>
      <c r="JCQ349" s="142"/>
      <c r="JCR349" s="142"/>
      <c r="JCS349" s="142"/>
      <c r="JCT349" s="142"/>
      <c r="JCU349" s="142"/>
      <c r="JCV349" s="142"/>
      <c r="JCW349" s="142"/>
      <c r="JCX349" s="142"/>
      <c r="JCY349" s="142"/>
      <c r="JCZ349" s="142"/>
      <c r="JDA349" s="142"/>
      <c r="JDB349" s="142"/>
      <c r="JDC349" s="142"/>
      <c r="JDD349" s="142"/>
      <c r="JDE349" s="142"/>
      <c r="JDF349" s="142"/>
      <c r="JDG349" s="142"/>
      <c r="JDH349" s="142"/>
      <c r="JDI349" s="142"/>
      <c r="JDJ349" s="142"/>
      <c r="JDK349" s="142"/>
      <c r="JDL349" s="142"/>
      <c r="JDM349" s="142"/>
      <c r="JDN349" s="142"/>
      <c r="JDO349" s="142"/>
      <c r="JDP349" s="142"/>
      <c r="JDQ349" s="142"/>
      <c r="JDR349" s="142"/>
      <c r="JDS349" s="142"/>
      <c r="JDT349" s="142"/>
      <c r="JDU349" s="142"/>
      <c r="JDV349" s="142"/>
      <c r="JDW349" s="142"/>
      <c r="JDX349" s="142"/>
      <c r="JDY349" s="142"/>
      <c r="JDZ349" s="142"/>
      <c r="JEA349" s="142"/>
      <c r="JEB349" s="142"/>
      <c r="JEC349" s="142"/>
      <c r="JED349" s="142"/>
      <c r="JEE349" s="142"/>
      <c r="JEF349" s="142"/>
      <c r="JEG349" s="142"/>
      <c r="JEH349" s="142"/>
      <c r="JEI349" s="142"/>
      <c r="JEJ349" s="142"/>
      <c r="JEK349" s="142"/>
      <c r="JEL349" s="142"/>
      <c r="JEM349" s="142"/>
      <c r="JEN349" s="142"/>
      <c r="JEO349" s="142"/>
      <c r="JEP349" s="142"/>
      <c r="JEQ349" s="142"/>
      <c r="JER349" s="142"/>
      <c r="JES349" s="142"/>
      <c r="JET349" s="142"/>
      <c r="JEU349" s="142"/>
      <c r="JEV349" s="142"/>
      <c r="JEW349" s="142"/>
      <c r="JEX349" s="142"/>
      <c r="JEY349" s="142"/>
      <c r="JEZ349" s="142"/>
      <c r="JFA349" s="142"/>
      <c r="JFB349" s="142"/>
      <c r="JFC349" s="142"/>
      <c r="JFD349" s="142"/>
      <c r="JFE349" s="142"/>
      <c r="JFF349" s="142"/>
      <c r="JFG349" s="142"/>
      <c r="JFH349" s="142"/>
      <c r="JFI349" s="142"/>
      <c r="JFJ349" s="142"/>
      <c r="JFK349" s="142"/>
      <c r="JFL349" s="142"/>
      <c r="JFM349" s="142"/>
      <c r="JFN349" s="142"/>
      <c r="JFO349" s="142"/>
      <c r="JFP349" s="142"/>
      <c r="JFQ349" s="142"/>
      <c r="JFR349" s="142"/>
      <c r="JFS349" s="142"/>
      <c r="JFT349" s="142"/>
      <c r="JFU349" s="142"/>
      <c r="JFV349" s="142"/>
      <c r="JFW349" s="142"/>
      <c r="JFX349" s="142"/>
      <c r="JFY349" s="142"/>
      <c r="JFZ349" s="142"/>
      <c r="JGA349" s="142"/>
      <c r="JGB349" s="142"/>
      <c r="JGC349" s="142"/>
      <c r="JGD349" s="142"/>
      <c r="JGE349" s="142"/>
      <c r="JGF349" s="142"/>
      <c r="JGG349" s="142"/>
      <c r="JGH349" s="142"/>
      <c r="JGI349" s="142"/>
      <c r="JGJ349" s="142"/>
      <c r="JGK349" s="142"/>
      <c r="JGL349" s="142"/>
      <c r="JGM349" s="142"/>
      <c r="JGN349" s="142"/>
      <c r="JGO349" s="142"/>
      <c r="JGP349" s="142"/>
      <c r="JGQ349" s="142"/>
      <c r="JGR349" s="142"/>
      <c r="JGS349" s="142"/>
      <c r="JGT349" s="142"/>
      <c r="JGU349" s="142"/>
      <c r="JGV349" s="142"/>
      <c r="JGW349" s="142"/>
      <c r="JGX349" s="142"/>
      <c r="JGY349" s="142"/>
      <c r="JGZ349" s="142"/>
      <c r="JHA349" s="142"/>
      <c r="JHB349" s="142"/>
      <c r="JHC349" s="142"/>
      <c r="JHD349" s="142"/>
      <c r="JHE349" s="142"/>
      <c r="JHF349" s="142"/>
      <c r="JHG349" s="142"/>
      <c r="JHH349" s="142"/>
      <c r="JHI349" s="142"/>
      <c r="JHJ349" s="142"/>
      <c r="JHK349" s="142"/>
      <c r="JHL349" s="142"/>
      <c r="JHM349" s="142"/>
      <c r="JHN349" s="142"/>
      <c r="JHO349" s="142"/>
      <c r="JHP349" s="142"/>
      <c r="JHQ349" s="142"/>
      <c r="JHR349" s="142"/>
      <c r="JHS349" s="142"/>
      <c r="JHT349" s="142"/>
      <c r="JHU349" s="142"/>
      <c r="JHV349" s="142"/>
      <c r="JHW349" s="142"/>
      <c r="JHX349" s="142"/>
      <c r="JHY349" s="142"/>
      <c r="JHZ349" s="142"/>
      <c r="JIA349" s="142"/>
      <c r="JIB349" s="142"/>
      <c r="JIC349" s="142"/>
      <c r="JID349" s="142"/>
      <c r="JIE349" s="142"/>
      <c r="JIF349" s="142"/>
      <c r="JIG349" s="142"/>
      <c r="JIH349" s="142"/>
      <c r="JII349" s="142"/>
      <c r="JIJ349" s="142"/>
      <c r="JIK349" s="142"/>
      <c r="JIL349" s="142"/>
      <c r="JIM349" s="142"/>
      <c r="JIN349" s="142"/>
      <c r="JIO349" s="142"/>
      <c r="JIP349" s="142"/>
      <c r="JIQ349" s="142"/>
      <c r="JIR349" s="142"/>
      <c r="JIS349" s="142"/>
      <c r="JIT349" s="142"/>
      <c r="JIU349" s="142"/>
      <c r="JIV349" s="142"/>
      <c r="JIW349" s="142"/>
      <c r="JIX349" s="142"/>
      <c r="JIY349" s="142"/>
      <c r="JIZ349" s="142"/>
      <c r="JJA349" s="142"/>
      <c r="JJB349" s="142"/>
      <c r="JJC349" s="142"/>
      <c r="JJD349" s="142"/>
      <c r="JJE349" s="142"/>
      <c r="JJF349" s="142"/>
      <c r="JJG349" s="142"/>
      <c r="JJH349" s="142"/>
      <c r="JJI349" s="142"/>
      <c r="JJJ349" s="142"/>
      <c r="JJK349" s="142"/>
      <c r="JJL349" s="142"/>
      <c r="JJM349" s="142"/>
      <c r="JJN349" s="142"/>
      <c r="JJO349" s="142"/>
      <c r="JJP349" s="142"/>
      <c r="JJQ349" s="142"/>
      <c r="JJR349" s="142"/>
      <c r="JJS349" s="142"/>
      <c r="JJT349" s="142"/>
      <c r="JJU349" s="142"/>
      <c r="JJV349" s="142"/>
      <c r="JJW349" s="142"/>
      <c r="JJX349" s="142"/>
      <c r="JJY349" s="142"/>
      <c r="JJZ349" s="142"/>
      <c r="JKA349" s="142"/>
      <c r="JKB349" s="142"/>
      <c r="JKC349" s="142"/>
      <c r="JKD349" s="142"/>
      <c r="JKE349" s="142"/>
      <c r="JKF349" s="142"/>
      <c r="JKG349" s="142"/>
      <c r="JKH349" s="142"/>
      <c r="JKI349" s="142"/>
      <c r="JKJ349" s="142"/>
      <c r="JKK349" s="142"/>
      <c r="JKL349" s="142"/>
      <c r="JKM349" s="142"/>
      <c r="JKN349" s="142"/>
      <c r="JKO349" s="142"/>
      <c r="JKP349" s="142"/>
      <c r="JKQ349" s="142"/>
      <c r="JKR349" s="142"/>
      <c r="JKS349" s="142"/>
      <c r="JKT349" s="142"/>
      <c r="JKU349" s="142"/>
      <c r="JKV349" s="142"/>
      <c r="JKW349" s="142"/>
      <c r="JKX349" s="142"/>
      <c r="JKY349" s="142"/>
      <c r="JKZ349" s="142"/>
      <c r="JLA349" s="142"/>
      <c r="JLB349" s="142"/>
      <c r="JLC349" s="142"/>
      <c r="JLD349" s="142"/>
      <c r="JLE349" s="142"/>
      <c r="JLF349" s="142"/>
      <c r="JLG349" s="142"/>
      <c r="JLH349" s="142"/>
      <c r="JLI349" s="142"/>
      <c r="JLJ349" s="142"/>
      <c r="JLK349" s="142"/>
      <c r="JLL349" s="142"/>
      <c r="JLM349" s="142"/>
      <c r="JLN349" s="142"/>
      <c r="JLO349" s="142"/>
      <c r="JLP349" s="142"/>
      <c r="JLQ349" s="142"/>
      <c r="JLR349" s="142"/>
      <c r="JLS349" s="142"/>
      <c r="JLT349" s="142"/>
      <c r="JLU349" s="142"/>
      <c r="JLV349" s="142"/>
      <c r="JLW349" s="142"/>
      <c r="JLX349" s="142"/>
      <c r="JLY349" s="142"/>
      <c r="JLZ349" s="142"/>
      <c r="JMA349" s="142"/>
      <c r="JMB349" s="142"/>
      <c r="JMC349" s="142"/>
      <c r="JMD349" s="142"/>
      <c r="JME349" s="142"/>
      <c r="JMF349" s="142"/>
      <c r="JMG349" s="142"/>
      <c r="JMH349" s="142"/>
      <c r="JMI349" s="142"/>
      <c r="JMJ349" s="142"/>
      <c r="JMK349" s="142"/>
      <c r="JML349" s="142"/>
      <c r="JMM349" s="142"/>
      <c r="JMN349" s="142"/>
      <c r="JMO349" s="142"/>
      <c r="JMP349" s="142"/>
      <c r="JMQ349" s="142"/>
      <c r="JMR349" s="142"/>
      <c r="JMS349" s="142"/>
      <c r="JMT349" s="142"/>
      <c r="JMU349" s="142"/>
      <c r="JMV349" s="142"/>
      <c r="JMW349" s="142"/>
      <c r="JMX349" s="142"/>
      <c r="JMY349" s="142"/>
      <c r="JMZ349" s="142"/>
      <c r="JNA349" s="142"/>
      <c r="JNB349" s="142"/>
      <c r="JNC349" s="142"/>
      <c r="JND349" s="142"/>
      <c r="JNE349" s="142"/>
      <c r="JNF349" s="142"/>
      <c r="JNG349" s="142"/>
      <c r="JNH349" s="142"/>
      <c r="JNI349" s="142"/>
      <c r="JNJ349" s="142"/>
      <c r="JNK349" s="142"/>
      <c r="JNL349" s="142"/>
      <c r="JNM349" s="142"/>
      <c r="JNN349" s="142"/>
      <c r="JNO349" s="142"/>
      <c r="JNP349" s="142"/>
      <c r="JNQ349" s="142"/>
      <c r="JNR349" s="142"/>
      <c r="JNS349" s="142"/>
      <c r="JNT349" s="142"/>
      <c r="JNU349" s="142"/>
      <c r="JNV349" s="142"/>
      <c r="JNW349" s="142"/>
      <c r="JNX349" s="142"/>
      <c r="JNY349" s="142"/>
      <c r="JNZ349" s="142"/>
      <c r="JOA349" s="142"/>
      <c r="JOB349" s="142"/>
      <c r="JOC349" s="142"/>
      <c r="JOD349" s="142"/>
      <c r="JOE349" s="142"/>
      <c r="JOF349" s="142"/>
      <c r="JOG349" s="142"/>
      <c r="JOH349" s="142"/>
      <c r="JOI349" s="142"/>
      <c r="JOJ349" s="142"/>
      <c r="JOK349" s="142"/>
      <c r="JOL349" s="142"/>
      <c r="JOM349" s="142"/>
      <c r="JON349" s="142"/>
      <c r="JOO349" s="142"/>
      <c r="JOP349" s="142"/>
      <c r="JOQ349" s="142"/>
      <c r="JOR349" s="142"/>
      <c r="JOS349" s="142"/>
      <c r="JOT349" s="142"/>
      <c r="JOU349" s="142"/>
      <c r="JOV349" s="142"/>
      <c r="JOW349" s="142"/>
      <c r="JOX349" s="142"/>
      <c r="JOY349" s="142"/>
      <c r="JOZ349" s="142"/>
      <c r="JPA349" s="142"/>
      <c r="JPB349" s="142"/>
      <c r="JPC349" s="142"/>
      <c r="JPD349" s="142"/>
      <c r="JPE349" s="142"/>
      <c r="JPF349" s="142"/>
      <c r="JPG349" s="142"/>
      <c r="JPH349" s="142"/>
      <c r="JPI349" s="142"/>
      <c r="JPJ349" s="142"/>
      <c r="JPK349" s="142"/>
      <c r="JPL349" s="142"/>
      <c r="JPM349" s="142"/>
      <c r="JPN349" s="142"/>
      <c r="JPO349" s="142"/>
      <c r="JPP349" s="142"/>
      <c r="JPQ349" s="142"/>
      <c r="JPR349" s="142"/>
      <c r="JPS349" s="142"/>
      <c r="JPT349" s="142"/>
      <c r="JPU349" s="142"/>
      <c r="JPV349" s="142"/>
      <c r="JPW349" s="142"/>
      <c r="JPX349" s="142"/>
      <c r="JPY349" s="142"/>
      <c r="JPZ349" s="142"/>
      <c r="JQA349" s="142"/>
      <c r="JQB349" s="142"/>
      <c r="JQC349" s="142"/>
      <c r="JQD349" s="142"/>
      <c r="JQE349" s="142"/>
      <c r="JQF349" s="142"/>
      <c r="JQG349" s="142"/>
      <c r="JQH349" s="142"/>
      <c r="JQI349" s="142"/>
      <c r="JQJ349" s="142"/>
      <c r="JQK349" s="142"/>
      <c r="JQL349" s="142"/>
      <c r="JQM349" s="142"/>
      <c r="JQN349" s="142"/>
      <c r="JQO349" s="142"/>
      <c r="JQP349" s="142"/>
      <c r="JQQ349" s="142"/>
      <c r="JQR349" s="142"/>
      <c r="JQS349" s="142"/>
      <c r="JQT349" s="142"/>
      <c r="JQU349" s="142"/>
      <c r="JQV349" s="142"/>
      <c r="JQW349" s="142"/>
      <c r="JQX349" s="142"/>
      <c r="JQY349" s="142"/>
      <c r="JQZ349" s="142"/>
      <c r="JRA349" s="142"/>
      <c r="JRB349" s="142"/>
      <c r="JRC349" s="142"/>
      <c r="JRD349" s="142"/>
      <c r="JRE349" s="142"/>
      <c r="JRF349" s="142"/>
      <c r="JRG349" s="142"/>
      <c r="JRH349" s="142"/>
      <c r="JRI349" s="142"/>
      <c r="JRJ349" s="142"/>
      <c r="JRK349" s="142"/>
      <c r="JRL349" s="142"/>
      <c r="JRM349" s="142"/>
      <c r="JRN349" s="142"/>
      <c r="JRO349" s="142"/>
      <c r="JRP349" s="142"/>
      <c r="JRQ349" s="142"/>
      <c r="JRR349" s="142"/>
      <c r="JRS349" s="142"/>
      <c r="JRT349" s="142"/>
      <c r="JRU349" s="142"/>
      <c r="JRV349" s="142"/>
      <c r="JRW349" s="142"/>
      <c r="JRX349" s="142"/>
      <c r="JRY349" s="142"/>
      <c r="JRZ349" s="142"/>
      <c r="JSA349" s="142"/>
      <c r="JSB349" s="142"/>
      <c r="JSC349" s="142"/>
      <c r="JSD349" s="142"/>
      <c r="JSE349" s="142"/>
      <c r="JSF349" s="142"/>
      <c r="JSG349" s="142"/>
      <c r="JSH349" s="142"/>
      <c r="JSI349" s="142"/>
      <c r="JSJ349" s="142"/>
      <c r="JSK349" s="142"/>
      <c r="JSL349" s="142"/>
      <c r="JSM349" s="142"/>
      <c r="JSN349" s="142"/>
      <c r="JSO349" s="142"/>
      <c r="JSP349" s="142"/>
      <c r="JSQ349" s="142"/>
      <c r="JSR349" s="142"/>
      <c r="JSS349" s="142"/>
      <c r="JST349" s="142"/>
      <c r="JSU349" s="142"/>
      <c r="JSV349" s="142"/>
      <c r="JSW349" s="142"/>
      <c r="JSX349" s="142"/>
      <c r="JSY349" s="142"/>
      <c r="JSZ349" s="142"/>
      <c r="JTA349" s="142"/>
      <c r="JTB349" s="142"/>
      <c r="JTC349" s="142"/>
      <c r="JTD349" s="142"/>
      <c r="JTE349" s="142"/>
      <c r="JTF349" s="142"/>
      <c r="JTG349" s="142"/>
      <c r="JTH349" s="142"/>
      <c r="JTI349" s="142"/>
      <c r="JTJ349" s="142"/>
      <c r="JTK349" s="142"/>
      <c r="JTL349" s="142"/>
      <c r="JTM349" s="142"/>
      <c r="JTN349" s="142"/>
      <c r="JTO349" s="142"/>
      <c r="JTP349" s="142"/>
      <c r="JTQ349" s="142"/>
      <c r="JTR349" s="142"/>
      <c r="JTS349" s="142"/>
      <c r="JTT349" s="142"/>
      <c r="JTU349" s="142"/>
      <c r="JTV349" s="142"/>
      <c r="JTW349" s="142"/>
      <c r="JTX349" s="142"/>
      <c r="JTY349" s="142"/>
      <c r="JTZ349" s="142"/>
      <c r="JUA349" s="142"/>
      <c r="JUB349" s="142"/>
      <c r="JUC349" s="142"/>
      <c r="JUD349" s="142"/>
      <c r="JUE349" s="142"/>
      <c r="JUF349" s="142"/>
      <c r="JUG349" s="142"/>
      <c r="JUH349" s="142"/>
      <c r="JUI349" s="142"/>
      <c r="JUJ349" s="142"/>
      <c r="JUK349" s="142"/>
      <c r="JUL349" s="142"/>
      <c r="JUM349" s="142"/>
      <c r="JUN349" s="142"/>
      <c r="JUO349" s="142"/>
      <c r="JUP349" s="142"/>
      <c r="JUQ349" s="142"/>
      <c r="JUR349" s="142"/>
      <c r="JUS349" s="142"/>
      <c r="JUT349" s="142"/>
      <c r="JUU349" s="142"/>
      <c r="JUV349" s="142"/>
      <c r="JUW349" s="142"/>
      <c r="JUX349" s="142"/>
      <c r="JUY349" s="142"/>
      <c r="JUZ349" s="142"/>
      <c r="JVA349" s="142"/>
      <c r="JVB349" s="142"/>
      <c r="JVC349" s="142"/>
      <c r="JVD349" s="142"/>
      <c r="JVE349" s="142"/>
      <c r="JVF349" s="142"/>
      <c r="JVG349" s="142"/>
      <c r="JVH349" s="142"/>
      <c r="JVI349" s="142"/>
      <c r="JVJ349" s="142"/>
      <c r="JVK349" s="142"/>
      <c r="JVL349" s="142"/>
      <c r="JVM349" s="142"/>
      <c r="JVN349" s="142"/>
      <c r="JVO349" s="142"/>
      <c r="JVP349" s="142"/>
      <c r="JVQ349" s="142"/>
      <c r="JVR349" s="142"/>
      <c r="JVS349" s="142"/>
      <c r="JVT349" s="142"/>
      <c r="JVU349" s="142"/>
      <c r="JVV349" s="142"/>
      <c r="JVW349" s="142"/>
      <c r="JVX349" s="142"/>
      <c r="JVY349" s="142"/>
      <c r="JVZ349" s="142"/>
      <c r="JWA349" s="142"/>
      <c r="JWB349" s="142"/>
      <c r="JWC349" s="142"/>
      <c r="JWD349" s="142"/>
      <c r="JWE349" s="142"/>
      <c r="JWF349" s="142"/>
      <c r="JWG349" s="142"/>
      <c r="JWH349" s="142"/>
      <c r="JWI349" s="142"/>
      <c r="JWJ349" s="142"/>
      <c r="JWK349" s="142"/>
      <c r="JWL349" s="142"/>
      <c r="JWM349" s="142"/>
      <c r="JWN349" s="142"/>
      <c r="JWO349" s="142"/>
      <c r="JWP349" s="142"/>
      <c r="JWQ349" s="142"/>
      <c r="JWR349" s="142"/>
      <c r="JWS349" s="142"/>
      <c r="JWT349" s="142"/>
      <c r="JWU349" s="142"/>
      <c r="JWV349" s="142"/>
      <c r="JWW349" s="142"/>
      <c r="JWX349" s="142"/>
      <c r="JWY349" s="142"/>
      <c r="JWZ349" s="142"/>
      <c r="JXA349" s="142"/>
      <c r="JXB349" s="142"/>
      <c r="JXC349" s="142"/>
      <c r="JXD349" s="142"/>
      <c r="JXE349" s="142"/>
      <c r="JXF349" s="142"/>
      <c r="JXG349" s="142"/>
      <c r="JXH349" s="142"/>
      <c r="JXI349" s="142"/>
      <c r="JXJ349" s="142"/>
      <c r="JXK349" s="142"/>
      <c r="JXL349" s="142"/>
      <c r="JXM349" s="142"/>
      <c r="JXN349" s="142"/>
      <c r="JXO349" s="142"/>
      <c r="JXP349" s="142"/>
      <c r="JXQ349" s="142"/>
      <c r="JXR349" s="142"/>
      <c r="JXS349" s="142"/>
      <c r="JXT349" s="142"/>
      <c r="JXU349" s="142"/>
      <c r="JXV349" s="142"/>
      <c r="JXW349" s="142"/>
      <c r="JXX349" s="142"/>
      <c r="JXY349" s="142"/>
      <c r="JXZ349" s="142"/>
      <c r="JYA349" s="142"/>
      <c r="JYB349" s="142"/>
      <c r="JYC349" s="142"/>
      <c r="JYD349" s="142"/>
      <c r="JYE349" s="142"/>
      <c r="JYF349" s="142"/>
      <c r="JYG349" s="142"/>
      <c r="JYH349" s="142"/>
      <c r="JYI349" s="142"/>
      <c r="JYJ349" s="142"/>
      <c r="JYK349" s="142"/>
      <c r="JYL349" s="142"/>
      <c r="JYM349" s="142"/>
      <c r="JYN349" s="142"/>
      <c r="JYO349" s="142"/>
      <c r="JYP349" s="142"/>
      <c r="JYQ349" s="142"/>
      <c r="JYR349" s="142"/>
      <c r="JYS349" s="142"/>
      <c r="JYT349" s="142"/>
      <c r="JYU349" s="142"/>
      <c r="JYV349" s="142"/>
      <c r="JYW349" s="142"/>
      <c r="JYX349" s="142"/>
      <c r="JYY349" s="142"/>
      <c r="JYZ349" s="142"/>
      <c r="JZA349" s="142"/>
      <c r="JZB349" s="142"/>
      <c r="JZC349" s="142"/>
      <c r="JZD349" s="142"/>
      <c r="JZE349" s="142"/>
      <c r="JZF349" s="142"/>
      <c r="JZG349" s="142"/>
      <c r="JZH349" s="142"/>
      <c r="JZI349" s="142"/>
      <c r="JZJ349" s="142"/>
      <c r="JZK349" s="142"/>
      <c r="JZL349" s="142"/>
      <c r="JZM349" s="142"/>
      <c r="JZN349" s="142"/>
      <c r="JZO349" s="142"/>
      <c r="JZP349" s="142"/>
      <c r="JZQ349" s="142"/>
      <c r="JZR349" s="142"/>
      <c r="JZS349" s="142"/>
      <c r="JZT349" s="142"/>
      <c r="JZU349" s="142"/>
      <c r="JZV349" s="142"/>
      <c r="JZW349" s="142"/>
      <c r="JZX349" s="142"/>
      <c r="JZY349" s="142"/>
      <c r="JZZ349" s="142"/>
      <c r="KAA349" s="142"/>
      <c r="KAB349" s="142"/>
      <c r="KAC349" s="142"/>
      <c r="KAD349" s="142"/>
      <c r="KAE349" s="142"/>
      <c r="KAF349" s="142"/>
      <c r="KAG349" s="142"/>
      <c r="KAH349" s="142"/>
      <c r="KAI349" s="142"/>
      <c r="KAJ349" s="142"/>
      <c r="KAK349" s="142"/>
      <c r="KAL349" s="142"/>
      <c r="KAM349" s="142"/>
      <c r="KAN349" s="142"/>
      <c r="KAO349" s="142"/>
      <c r="KAP349" s="142"/>
      <c r="KAQ349" s="142"/>
      <c r="KAR349" s="142"/>
      <c r="KAS349" s="142"/>
      <c r="KAT349" s="142"/>
      <c r="KAU349" s="142"/>
      <c r="KAV349" s="142"/>
      <c r="KAW349" s="142"/>
      <c r="KAX349" s="142"/>
      <c r="KAY349" s="142"/>
      <c r="KAZ349" s="142"/>
      <c r="KBA349" s="142"/>
      <c r="KBB349" s="142"/>
      <c r="KBC349" s="142"/>
      <c r="KBD349" s="142"/>
      <c r="KBE349" s="142"/>
      <c r="KBF349" s="142"/>
      <c r="KBG349" s="142"/>
      <c r="KBH349" s="142"/>
      <c r="KBI349" s="142"/>
      <c r="KBJ349" s="142"/>
      <c r="KBK349" s="142"/>
      <c r="KBL349" s="142"/>
      <c r="KBM349" s="142"/>
      <c r="KBN349" s="142"/>
      <c r="KBO349" s="142"/>
      <c r="KBP349" s="142"/>
      <c r="KBQ349" s="142"/>
      <c r="KBR349" s="142"/>
      <c r="KBS349" s="142"/>
      <c r="KBT349" s="142"/>
      <c r="KBU349" s="142"/>
      <c r="KBV349" s="142"/>
      <c r="KBW349" s="142"/>
      <c r="KBX349" s="142"/>
      <c r="KBY349" s="142"/>
      <c r="KBZ349" s="142"/>
      <c r="KCA349" s="142"/>
      <c r="KCB349" s="142"/>
      <c r="KCC349" s="142"/>
      <c r="KCD349" s="142"/>
      <c r="KCE349" s="142"/>
      <c r="KCF349" s="142"/>
      <c r="KCG349" s="142"/>
      <c r="KCH349" s="142"/>
      <c r="KCI349" s="142"/>
      <c r="KCJ349" s="142"/>
      <c r="KCK349" s="142"/>
      <c r="KCL349" s="142"/>
      <c r="KCM349" s="142"/>
      <c r="KCN349" s="142"/>
      <c r="KCO349" s="142"/>
      <c r="KCP349" s="142"/>
      <c r="KCQ349" s="142"/>
      <c r="KCR349" s="142"/>
      <c r="KCS349" s="142"/>
      <c r="KCT349" s="142"/>
      <c r="KCU349" s="142"/>
      <c r="KCV349" s="142"/>
      <c r="KCW349" s="142"/>
      <c r="KCX349" s="142"/>
      <c r="KCY349" s="142"/>
      <c r="KCZ349" s="142"/>
      <c r="KDA349" s="142"/>
      <c r="KDB349" s="142"/>
      <c r="KDC349" s="142"/>
      <c r="KDD349" s="142"/>
      <c r="KDE349" s="142"/>
      <c r="KDF349" s="142"/>
      <c r="KDG349" s="142"/>
      <c r="KDH349" s="142"/>
      <c r="KDI349" s="142"/>
      <c r="KDJ349" s="142"/>
      <c r="KDK349" s="142"/>
      <c r="KDL349" s="142"/>
      <c r="KDM349" s="142"/>
      <c r="KDN349" s="142"/>
      <c r="KDO349" s="142"/>
      <c r="KDP349" s="142"/>
      <c r="KDQ349" s="142"/>
      <c r="KDR349" s="142"/>
      <c r="KDS349" s="142"/>
      <c r="KDT349" s="142"/>
      <c r="KDU349" s="142"/>
      <c r="KDV349" s="142"/>
      <c r="KDW349" s="142"/>
      <c r="KDX349" s="142"/>
      <c r="KDY349" s="142"/>
      <c r="KDZ349" s="142"/>
      <c r="KEA349" s="142"/>
      <c r="KEB349" s="142"/>
      <c r="KEC349" s="142"/>
      <c r="KED349" s="142"/>
      <c r="KEE349" s="142"/>
      <c r="KEF349" s="142"/>
      <c r="KEG349" s="142"/>
      <c r="KEH349" s="142"/>
      <c r="KEI349" s="142"/>
      <c r="KEJ349" s="142"/>
      <c r="KEK349" s="142"/>
      <c r="KEL349" s="142"/>
      <c r="KEM349" s="142"/>
      <c r="KEN349" s="142"/>
      <c r="KEO349" s="142"/>
      <c r="KEP349" s="142"/>
      <c r="KEQ349" s="142"/>
      <c r="KER349" s="142"/>
      <c r="KES349" s="142"/>
      <c r="KET349" s="142"/>
      <c r="KEU349" s="142"/>
      <c r="KEV349" s="142"/>
      <c r="KEW349" s="142"/>
      <c r="KEX349" s="142"/>
      <c r="KEY349" s="142"/>
      <c r="KEZ349" s="142"/>
      <c r="KFA349" s="142"/>
      <c r="KFB349" s="142"/>
      <c r="KFC349" s="142"/>
      <c r="KFD349" s="142"/>
      <c r="KFE349" s="142"/>
      <c r="KFF349" s="142"/>
      <c r="KFG349" s="142"/>
      <c r="KFH349" s="142"/>
      <c r="KFI349" s="142"/>
      <c r="KFJ349" s="142"/>
      <c r="KFK349" s="142"/>
      <c r="KFL349" s="142"/>
      <c r="KFM349" s="142"/>
      <c r="KFN349" s="142"/>
      <c r="KFO349" s="142"/>
      <c r="KFP349" s="142"/>
      <c r="KFQ349" s="142"/>
      <c r="KFR349" s="142"/>
      <c r="KFS349" s="142"/>
      <c r="KFT349" s="142"/>
      <c r="KFU349" s="142"/>
      <c r="KFV349" s="142"/>
      <c r="KFW349" s="142"/>
      <c r="KFX349" s="142"/>
      <c r="KFY349" s="142"/>
      <c r="KFZ349" s="142"/>
      <c r="KGA349" s="142"/>
      <c r="KGB349" s="142"/>
      <c r="KGC349" s="142"/>
      <c r="KGD349" s="142"/>
      <c r="KGE349" s="142"/>
      <c r="KGF349" s="142"/>
      <c r="KGG349" s="142"/>
      <c r="KGH349" s="142"/>
      <c r="KGI349" s="142"/>
      <c r="KGJ349" s="142"/>
      <c r="KGK349" s="142"/>
      <c r="KGL349" s="142"/>
      <c r="KGM349" s="142"/>
      <c r="KGN349" s="142"/>
      <c r="KGO349" s="142"/>
      <c r="KGP349" s="142"/>
      <c r="KGQ349" s="142"/>
      <c r="KGR349" s="142"/>
      <c r="KGS349" s="142"/>
      <c r="KGT349" s="142"/>
      <c r="KGU349" s="142"/>
      <c r="KGV349" s="142"/>
      <c r="KGW349" s="142"/>
      <c r="KGX349" s="142"/>
      <c r="KGY349" s="142"/>
      <c r="KGZ349" s="142"/>
      <c r="KHA349" s="142"/>
      <c r="KHB349" s="142"/>
      <c r="KHC349" s="142"/>
      <c r="KHD349" s="142"/>
      <c r="KHE349" s="142"/>
      <c r="KHF349" s="142"/>
      <c r="KHG349" s="142"/>
      <c r="KHH349" s="142"/>
      <c r="KHI349" s="142"/>
      <c r="KHJ349" s="142"/>
      <c r="KHK349" s="142"/>
      <c r="KHL349" s="142"/>
      <c r="KHM349" s="142"/>
      <c r="KHN349" s="142"/>
      <c r="KHO349" s="142"/>
      <c r="KHP349" s="142"/>
      <c r="KHQ349" s="142"/>
      <c r="KHR349" s="142"/>
      <c r="KHS349" s="142"/>
      <c r="KHT349" s="142"/>
      <c r="KHU349" s="142"/>
      <c r="KHV349" s="142"/>
      <c r="KHW349" s="142"/>
      <c r="KHX349" s="142"/>
      <c r="KHY349" s="142"/>
      <c r="KHZ349" s="142"/>
      <c r="KIA349" s="142"/>
      <c r="KIB349" s="142"/>
      <c r="KIC349" s="142"/>
      <c r="KID349" s="142"/>
      <c r="KIE349" s="142"/>
      <c r="KIF349" s="142"/>
      <c r="KIG349" s="142"/>
      <c r="KIH349" s="142"/>
      <c r="KII349" s="142"/>
      <c r="KIJ349" s="142"/>
      <c r="KIK349" s="142"/>
      <c r="KIL349" s="142"/>
      <c r="KIM349" s="142"/>
      <c r="KIN349" s="142"/>
      <c r="KIO349" s="142"/>
      <c r="KIP349" s="142"/>
      <c r="KIQ349" s="142"/>
      <c r="KIR349" s="142"/>
      <c r="KIS349" s="142"/>
      <c r="KIT349" s="142"/>
      <c r="KIU349" s="142"/>
      <c r="KIV349" s="142"/>
      <c r="KIW349" s="142"/>
      <c r="KIX349" s="142"/>
      <c r="KIY349" s="142"/>
      <c r="KIZ349" s="142"/>
      <c r="KJA349" s="142"/>
      <c r="KJB349" s="142"/>
      <c r="KJC349" s="142"/>
      <c r="KJD349" s="142"/>
      <c r="KJE349" s="142"/>
      <c r="KJF349" s="142"/>
      <c r="KJG349" s="142"/>
      <c r="KJH349" s="142"/>
      <c r="KJI349" s="142"/>
      <c r="KJJ349" s="142"/>
      <c r="KJK349" s="142"/>
      <c r="KJL349" s="142"/>
      <c r="KJM349" s="142"/>
      <c r="KJN349" s="142"/>
      <c r="KJO349" s="142"/>
      <c r="KJP349" s="142"/>
      <c r="KJQ349" s="142"/>
      <c r="KJR349" s="142"/>
      <c r="KJS349" s="142"/>
      <c r="KJT349" s="142"/>
      <c r="KJU349" s="142"/>
      <c r="KJV349" s="142"/>
      <c r="KJW349" s="142"/>
      <c r="KJX349" s="142"/>
      <c r="KJY349" s="142"/>
      <c r="KJZ349" s="142"/>
      <c r="KKA349" s="142"/>
      <c r="KKB349" s="142"/>
      <c r="KKC349" s="142"/>
      <c r="KKD349" s="142"/>
      <c r="KKE349" s="142"/>
      <c r="KKF349" s="142"/>
      <c r="KKG349" s="142"/>
      <c r="KKH349" s="142"/>
      <c r="KKI349" s="142"/>
      <c r="KKJ349" s="142"/>
      <c r="KKK349" s="142"/>
      <c r="KKL349" s="142"/>
      <c r="KKM349" s="142"/>
      <c r="KKN349" s="142"/>
      <c r="KKO349" s="142"/>
      <c r="KKP349" s="142"/>
      <c r="KKQ349" s="142"/>
      <c r="KKR349" s="142"/>
      <c r="KKS349" s="142"/>
      <c r="KKT349" s="142"/>
      <c r="KKU349" s="142"/>
      <c r="KKV349" s="142"/>
      <c r="KKW349" s="142"/>
      <c r="KKX349" s="142"/>
      <c r="KKY349" s="142"/>
      <c r="KKZ349" s="142"/>
      <c r="KLA349" s="142"/>
      <c r="KLB349" s="142"/>
      <c r="KLC349" s="142"/>
      <c r="KLD349" s="142"/>
      <c r="KLE349" s="142"/>
      <c r="KLF349" s="142"/>
      <c r="KLG349" s="142"/>
      <c r="KLH349" s="142"/>
      <c r="KLI349" s="142"/>
      <c r="KLJ349" s="142"/>
      <c r="KLK349" s="142"/>
      <c r="KLL349" s="142"/>
      <c r="KLM349" s="142"/>
      <c r="KLN349" s="142"/>
      <c r="KLO349" s="142"/>
      <c r="KLP349" s="142"/>
      <c r="KLQ349" s="142"/>
      <c r="KLR349" s="142"/>
      <c r="KLS349" s="142"/>
      <c r="KLT349" s="142"/>
      <c r="KLU349" s="142"/>
      <c r="KLV349" s="142"/>
      <c r="KLW349" s="142"/>
      <c r="KLX349" s="142"/>
      <c r="KLY349" s="142"/>
      <c r="KLZ349" s="142"/>
      <c r="KMA349" s="142"/>
      <c r="KMB349" s="142"/>
      <c r="KMC349" s="142"/>
      <c r="KMD349" s="142"/>
      <c r="KME349" s="142"/>
      <c r="KMF349" s="142"/>
      <c r="KMG349" s="142"/>
      <c r="KMH349" s="142"/>
      <c r="KMI349" s="142"/>
      <c r="KMJ349" s="142"/>
      <c r="KMK349" s="142"/>
      <c r="KML349" s="142"/>
      <c r="KMM349" s="142"/>
      <c r="KMN349" s="142"/>
      <c r="KMO349" s="142"/>
      <c r="KMP349" s="142"/>
      <c r="KMQ349" s="142"/>
      <c r="KMR349" s="142"/>
      <c r="KMS349" s="142"/>
      <c r="KMT349" s="142"/>
      <c r="KMU349" s="142"/>
      <c r="KMV349" s="142"/>
      <c r="KMW349" s="142"/>
      <c r="KMX349" s="142"/>
      <c r="KMY349" s="142"/>
      <c r="KMZ349" s="142"/>
      <c r="KNA349" s="142"/>
      <c r="KNB349" s="142"/>
      <c r="KNC349" s="142"/>
      <c r="KND349" s="142"/>
      <c r="KNE349" s="142"/>
      <c r="KNF349" s="142"/>
      <c r="KNG349" s="142"/>
      <c r="KNH349" s="142"/>
      <c r="KNI349" s="142"/>
      <c r="KNJ349" s="142"/>
      <c r="KNK349" s="142"/>
      <c r="KNL349" s="142"/>
      <c r="KNM349" s="142"/>
      <c r="KNN349" s="142"/>
      <c r="KNO349" s="142"/>
      <c r="KNP349" s="142"/>
      <c r="KNQ349" s="142"/>
      <c r="KNR349" s="142"/>
      <c r="KNS349" s="142"/>
      <c r="KNT349" s="142"/>
      <c r="KNU349" s="142"/>
      <c r="KNV349" s="142"/>
      <c r="KNW349" s="142"/>
      <c r="KNX349" s="142"/>
      <c r="KNY349" s="142"/>
      <c r="KNZ349" s="142"/>
      <c r="KOA349" s="142"/>
      <c r="KOB349" s="142"/>
      <c r="KOC349" s="142"/>
      <c r="KOD349" s="142"/>
      <c r="KOE349" s="142"/>
      <c r="KOF349" s="142"/>
      <c r="KOG349" s="142"/>
      <c r="KOH349" s="142"/>
      <c r="KOI349" s="142"/>
      <c r="KOJ349" s="142"/>
      <c r="KOK349" s="142"/>
      <c r="KOL349" s="142"/>
      <c r="KOM349" s="142"/>
      <c r="KON349" s="142"/>
      <c r="KOO349" s="142"/>
      <c r="KOP349" s="142"/>
      <c r="KOQ349" s="142"/>
      <c r="KOR349" s="142"/>
      <c r="KOS349" s="142"/>
      <c r="KOT349" s="142"/>
      <c r="KOU349" s="142"/>
      <c r="KOV349" s="142"/>
      <c r="KOW349" s="142"/>
      <c r="KOX349" s="142"/>
      <c r="KOY349" s="142"/>
      <c r="KOZ349" s="142"/>
      <c r="KPA349" s="142"/>
      <c r="KPB349" s="142"/>
      <c r="KPC349" s="142"/>
      <c r="KPD349" s="142"/>
      <c r="KPE349" s="142"/>
      <c r="KPF349" s="142"/>
      <c r="KPG349" s="142"/>
      <c r="KPH349" s="142"/>
      <c r="KPI349" s="142"/>
      <c r="KPJ349" s="142"/>
      <c r="KPK349" s="142"/>
      <c r="KPL349" s="142"/>
      <c r="KPM349" s="142"/>
      <c r="KPN349" s="142"/>
      <c r="KPO349" s="142"/>
      <c r="KPP349" s="142"/>
      <c r="KPQ349" s="142"/>
      <c r="KPR349" s="142"/>
      <c r="KPS349" s="142"/>
      <c r="KPT349" s="142"/>
      <c r="KPU349" s="142"/>
      <c r="KPV349" s="142"/>
      <c r="KPW349" s="142"/>
      <c r="KPX349" s="142"/>
      <c r="KPY349" s="142"/>
      <c r="KPZ349" s="142"/>
      <c r="KQA349" s="142"/>
      <c r="KQB349" s="142"/>
      <c r="KQC349" s="142"/>
      <c r="KQD349" s="142"/>
      <c r="KQE349" s="142"/>
      <c r="KQF349" s="142"/>
      <c r="KQG349" s="142"/>
      <c r="KQH349" s="142"/>
      <c r="KQI349" s="142"/>
      <c r="KQJ349" s="142"/>
      <c r="KQK349" s="142"/>
      <c r="KQL349" s="142"/>
      <c r="KQM349" s="142"/>
      <c r="KQN349" s="142"/>
      <c r="KQO349" s="142"/>
      <c r="KQP349" s="142"/>
      <c r="KQQ349" s="142"/>
      <c r="KQR349" s="142"/>
      <c r="KQS349" s="142"/>
      <c r="KQT349" s="142"/>
      <c r="KQU349" s="142"/>
      <c r="KQV349" s="142"/>
      <c r="KQW349" s="142"/>
      <c r="KQX349" s="142"/>
      <c r="KQY349" s="142"/>
      <c r="KQZ349" s="142"/>
      <c r="KRA349" s="142"/>
      <c r="KRB349" s="142"/>
      <c r="KRC349" s="142"/>
      <c r="KRD349" s="142"/>
      <c r="KRE349" s="142"/>
      <c r="KRF349" s="142"/>
      <c r="KRG349" s="142"/>
      <c r="KRH349" s="142"/>
      <c r="KRI349" s="142"/>
      <c r="KRJ349" s="142"/>
      <c r="KRK349" s="142"/>
      <c r="KRL349" s="142"/>
      <c r="KRM349" s="142"/>
      <c r="KRN349" s="142"/>
      <c r="KRO349" s="142"/>
      <c r="KRP349" s="142"/>
      <c r="KRQ349" s="142"/>
      <c r="KRR349" s="142"/>
      <c r="KRS349" s="142"/>
      <c r="KRT349" s="142"/>
      <c r="KRU349" s="142"/>
      <c r="KRV349" s="142"/>
      <c r="KRW349" s="142"/>
      <c r="KRX349" s="142"/>
      <c r="KRY349" s="142"/>
      <c r="KRZ349" s="142"/>
      <c r="KSA349" s="142"/>
      <c r="KSB349" s="142"/>
      <c r="KSC349" s="142"/>
      <c r="KSD349" s="142"/>
      <c r="KSE349" s="142"/>
      <c r="KSF349" s="142"/>
      <c r="KSG349" s="142"/>
      <c r="KSH349" s="142"/>
      <c r="KSI349" s="142"/>
      <c r="KSJ349" s="142"/>
      <c r="KSK349" s="142"/>
      <c r="KSL349" s="142"/>
      <c r="KSM349" s="142"/>
      <c r="KSN349" s="142"/>
      <c r="KSO349" s="142"/>
      <c r="KSP349" s="142"/>
      <c r="KSQ349" s="142"/>
      <c r="KSR349" s="142"/>
      <c r="KSS349" s="142"/>
      <c r="KST349" s="142"/>
      <c r="KSU349" s="142"/>
      <c r="KSV349" s="142"/>
      <c r="KSW349" s="142"/>
      <c r="KSX349" s="142"/>
      <c r="KSY349" s="142"/>
      <c r="KSZ349" s="142"/>
      <c r="KTA349" s="142"/>
      <c r="KTB349" s="142"/>
      <c r="KTC349" s="142"/>
      <c r="KTD349" s="142"/>
      <c r="KTE349" s="142"/>
      <c r="KTF349" s="142"/>
      <c r="KTG349" s="142"/>
      <c r="KTH349" s="142"/>
      <c r="KTI349" s="142"/>
      <c r="KTJ349" s="142"/>
      <c r="KTK349" s="142"/>
      <c r="KTL349" s="142"/>
      <c r="KTM349" s="142"/>
      <c r="KTN349" s="142"/>
      <c r="KTO349" s="142"/>
      <c r="KTP349" s="142"/>
      <c r="KTQ349" s="142"/>
      <c r="KTR349" s="142"/>
      <c r="KTS349" s="142"/>
      <c r="KTT349" s="142"/>
      <c r="KTU349" s="142"/>
      <c r="KTV349" s="142"/>
      <c r="KTW349" s="142"/>
      <c r="KTX349" s="142"/>
      <c r="KTY349" s="142"/>
      <c r="KTZ349" s="142"/>
      <c r="KUA349" s="142"/>
      <c r="KUB349" s="142"/>
      <c r="KUC349" s="142"/>
      <c r="KUD349" s="142"/>
      <c r="KUE349" s="142"/>
      <c r="KUF349" s="142"/>
      <c r="KUG349" s="142"/>
      <c r="KUH349" s="142"/>
      <c r="KUI349" s="142"/>
      <c r="KUJ349" s="142"/>
      <c r="KUK349" s="142"/>
      <c r="KUL349" s="142"/>
      <c r="KUM349" s="142"/>
      <c r="KUN349" s="142"/>
      <c r="KUO349" s="142"/>
      <c r="KUP349" s="142"/>
      <c r="KUQ349" s="142"/>
      <c r="KUR349" s="142"/>
      <c r="KUS349" s="142"/>
      <c r="KUT349" s="142"/>
      <c r="KUU349" s="142"/>
      <c r="KUV349" s="142"/>
      <c r="KUW349" s="142"/>
      <c r="KUX349" s="142"/>
      <c r="KUY349" s="142"/>
      <c r="KUZ349" s="142"/>
      <c r="KVA349" s="142"/>
      <c r="KVB349" s="142"/>
      <c r="KVC349" s="142"/>
      <c r="KVD349" s="142"/>
      <c r="KVE349" s="142"/>
      <c r="KVF349" s="142"/>
      <c r="KVG349" s="142"/>
      <c r="KVH349" s="142"/>
      <c r="KVI349" s="142"/>
      <c r="KVJ349" s="142"/>
      <c r="KVK349" s="142"/>
      <c r="KVL349" s="142"/>
      <c r="KVM349" s="142"/>
      <c r="KVN349" s="142"/>
      <c r="KVO349" s="142"/>
      <c r="KVP349" s="142"/>
      <c r="KVQ349" s="142"/>
      <c r="KVR349" s="142"/>
      <c r="KVS349" s="142"/>
      <c r="KVT349" s="142"/>
      <c r="KVU349" s="142"/>
      <c r="KVV349" s="142"/>
      <c r="KVW349" s="142"/>
      <c r="KVX349" s="142"/>
      <c r="KVY349" s="142"/>
      <c r="KVZ349" s="142"/>
      <c r="KWA349" s="142"/>
      <c r="KWB349" s="142"/>
      <c r="KWC349" s="142"/>
      <c r="KWD349" s="142"/>
      <c r="KWE349" s="142"/>
      <c r="KWF349" s="142"/>
      <c r="KWG349" s="142"/>
      <c r="KWH349" s="142"/>
      <c r="KWI349" s="142"/>
      <c r="KWJ349" s="142"/>
      <c r="KWK349" s="142"/>
      <c r="KWL349" s="142"/>
      <c r="KWM349" s="142"/>
      <c r="KWN349" s="142"/>
      <c r="KWO349" s="142"/>
      <c r="KWP349" s="142"/>
      <c r="KWQ349" s="142"/>
      <c r="KWR349" s="142"/>
      <c r="KWS349" s="142"/>
      <c r="KWT349" s="142"/>
      <c r="KWU349" s="142"/>
      <c r="KWV349" s="142"/>
      <c r="KWW349" s="142"/>
      <c r="KWX349" s="142"/>
      <c r="KWY349" s="142"/>
      <c r="KWZ349" s="142"/>
      <c r="KXA349" s="142"/>
      <c r="KXB349" s="142"/>
      <c r="KXC349" s="142"/>
      <c r="KXD349" s="142"/>
      <c r="KXE349" s="142"/>
      <c r="KXF349" s="142"/>
      <c r="KXG349" s="142"/>
      <c r="KXH349" s="142"/>
      <c r="KXI349" s="142"/>
      <c r="KXJ349" s="142"/>
      <c r="KXK349" s="142"/>
      <c r="KXL349" s="142"/>
      <c r="KXM349" s="142"/>
      <c r="KXN349" s="142"/>
      <c r="KXO349" s="142"/>
      <c r="KXP349" s="142"/>
      <c r="KXQ349" s="142"/>
      <c r="KXR349" s="142"/>
      <c r="KXS349" s="142"/>
      <c r="KXT349" s="142"/>
      <c r="KXU349" s="142"/>
      <c r="KXV349" s="142"/>
      <c r="KXW349" s="142"/>
      <c r="KXX349" s="142"/>
      <c r="KXY349" s="142"/>
      <c r="KXZ349" s="142"/>
      <c r="KYA349" s="142"/>
      <c r="KYB349" s="142"/>
      <c r="KYC349" s="142"/>
      <c r="KYD349" s="142"/>
      <c r="KYE349" s="142"/>
      <c r="KYF349" s="142"/>
      <c r="KYG349" s="142"/>
      <c r="KYH349" s="142"/>
      <c r="KYI349" s="142"/>
      <c r="KYJ349" s="142"/>
      <c r="KYK349" s="142"/>
      <c r="KYL349" s="142"/>
      <c r="KYM349" s="142"/>
      <c r="KYN349" s="142"/>
      <c r="KYO349" s="142"/>
      <c r="KYP349" s="142"/>
      <c r="KYQ349" s="142"/>
      <c r="KYR349" s="142"/>
      <c r="KYS349" s="142"/>
      <c r="KYT349" s="142"/>
      <c r="KYU349" s="142"/>
      <c r="KYV349" s="142"/>
      <c r="KYW349" s="142"/>
      <c r="KYX349" s="142"/>
      <c r="KYY349" s="142"/>
      <c r="KYZ349" s="142"/>
      <c r="KZA349" s="142"/>
      <c r="KZB349" s="142"/>
      <c r="KZC349" s="142"/>
      <c r="KZD349" s="142"/>
      <c r="KZE349" s="142"/>
      <c r="KZF349" s="142"/>
      <c r="KZG349" s="142"/>
      <c r="KZH349" s="142"/>
      <c r="KZI349" s="142"/>
      <c r="KZJ349" s="142"/>
      <c r="KZK349" s="142"/>
      <c r="KZL349" s="142"/>
      <c r="KZM349" s="142"/>
      <c r="KZN349" s="142"/>
      <c r="KZO349" s="142"/>
      <c r="KZP349" s="142"/>
      <c r="KZQ349" s="142"/>
      <c r="KZR349" s="142"/>
      <c r="KZS349" s="142"/>
      <c r="KZT349" s="142"/>
      <c r="KZU349" s="142"/>
      <c r="KZV349" s="142"/>
      <c r="KZW349" s="142"/>
      <c r="KZX349" s="142"/>
      <c r="KZY349" s="142"/>
      <c r="KZZ349" s="142"/>
      <c r="LAA349" s="142"/>
      <c r="LAB349" s="142"/>
      <c r="LAC349" s="142"/>
      <c r="LAD349" s="142"/>
      <c r="LAE349" s="142"/>
      <c r="LAF349" s="142"/>
      <c r="LAG349" s="142"/>
      <c r="LAH349" s="142"/>
      <c r="LAI349" s="142"/>
      <c r="LAJ349" s="142"/>
      <c r="LAK349" s="142"/>
      <c r="LAL349" s="142"/>
      <c r="LAM349" s="142"/>
      <c r="LAN349" s="142"/>
      <c r="LAO349" s="142"/>
      <c r="LAP349" s="142"/>
      <c r="LAQ349" s="142"/>
      <c r="LAR349" s="142"/>
      <c r="LAS349" s="142"/>
      <c r="LAT349" s="142"/>
      <c r="LAU349" s="142"/>
      <c r="LAV349" s="142"/>
      <c r="LAW349" s="142"/>
      <c r="LAX349" s="142"/>
      <c r="LAY349" s="142"/>
      <c r="LAZ349" s="142"/>
      <c r="LBA349" s="142"/>
      <c r="LBB349" s="142"/>
      <c r="LBC349" s="142"/>
      <c r="LBD349" s="142"/>
      <c r="LBE349" s="142"/>
      <c r="LBF349" s="142"/>
      <c r="LBG349" s="142"/>
      <c r="LBH349" s="142"/>
      <c r="LBI349" s="142"/>
      <c r="LBJ349" s="142"/>
      <c r="LBK349" s="142"/>
      <c r="LBL349" s="142"/>
      <c r="LBM349" s="142"/>
      <c r="LBN349" s="142"/>
      <c r="LBO349" s="142"/>
      <c r="LBP349" s="142"/>
      <c r="LBQ349" s="142"/>
      <c r="LBR349" s="142"/>
      <c r="LBS349" s="142"/>
      <c r="LBT349" s="142"/>
      <c r="LBU349" s="142"/>
      <c r="LBV349" s="142"/>
      <c r="LBW349" s="142"/>
      <c r="LBX349" s="142"/>
      <c r="LBY349" s="142"/>
      <c r="LBZ349" s="142"/>
      <c r="LCA349" s="142"/>
      <c r="LCB349" s="142"/>
      <c r="LCC349" s="142"/>
      <c r="LCD349" s="142"/>
      <c r="LCE349" s="142"/>
      <c r="LCF349" s="142"/>
      <c r="LCG349" s="142"/>
      <c r="LCH349" s="142"/>
      <c r="LCI349" s="142"/>
      <c r="LCJ349" s="142"/>
      <c r="LCK349" s="142"/>
      <c r="LCL349" s="142"/>
      <c r="LCM349" s="142"/>
      <c r="LCN349" s="142"/>
      <c r="LCO349" s="142"/>
      <c r="LCP349" s="142"/>
      <c r="LCQ349" s="142"/>
      <c r="LCR349" s="142"/>
      <c r="LCS349" s="142"/>
      <c r="LCT349" s="142"/>
      <c r="LCU349" s="142"/>
      <c r="LCV349" s="142"/>
      <c r="LCW349" s="142"/>
      <c r="LCX349" s="142"/>
      <c r="LCY349" s="142"/>
      <c r="LCZ349" s="142"/>
      <c r="LDA349" s="142"/>
      <c r="LDB349" s="142"/>
      <c r="LDC349" s="142"/>
      <c r="LDD349" s="142"/>
      <c r="LDE349" s="142"/>
      <c r="LDF349" s="142"/>
      <c r="LDG349" s="142"/>
      <c r="LDH349" s="142"/>
      <c r="LDI349" s="142"/>
      <c r="LDJ349" s="142"/>
      <c r="LDK349" s="142"/>
      <c r="LDL349" s="142"/>
      <c r="LDM349" s="142"/>
      <c r="LDN349" s="142"/>
      <c r="LDO349" s="142"/>
      <c r="LDP349" s="142"/>
      <c r="LDQ349" s="142"/>
      <c r="LDR349" s="142"/>
      <c r="LDS349" s="142"/>
      <c r="LDT349" s="142"/>
      <c r="LDU349" s="142"/>
      <c r="LDV349" s="142"/>
      <c r="LDW349" s="142"/>
      <c r="LDX349" s="142"/>
      <c r="LDY349" s="142"/>
      <c r="LDZ349" s="142"/>
      <c r="LEA349" s="142"/>
      <c r="LEB349" s="142"/>
      <c r="LEC349" s="142"/>
      <c r="LED349" s="142"/>
      <c r="LEE349" s="142"/>
      <c r="LEF349" s="142"/>
      <c r="LEG349" s="142"/>
      <c r="LEH349" s="142"/>
      <c r="LEI349" s="142"/>
      <c r="LEJ349" s="142"/>
      <c r="LEK349" s="142"/>
      <c r="LEL349" s="142"/>
      <c r="LEM349" s="142"/>
      <c r="LEN349" s="142"/>
      <c r="LEO349" s="142"/>
      <c r="LEP349" s="142"/>
      <c r="LEQ349" s="142"/>
      <c r="LER349" s="142"/>
      <c r="LES349" s="142"/>
      <c r="LET349" s="142"/>
      <c r="LEU349" s="142"/>
      <c r="LEV349" s="142"/>
      <c r="LEW349" s="142"/>
      <c r="LEX349" s="142"/>
      <c r="LEY349" s="142"/>
      <c r="LEZ349" s="142"/>
      <c r="LFA349" s="142"/>
      <c r="LFB349" s="142"/>
      <c r="LFC349" s="142"/>
      <c r="LFD349" s="142"/>
      <c r="LFE349" s="142"/>
      <c r="LFF349" s="142"/>
      <c r="LFG349" s="142"/>
      <c r="LFH349" s="142"/>
      <c r="LFI349" s="142"/>
      <c r="LFJ349" s="142"/>
      <c r="LFK349" s="142"/>
      <c r="LFL349" s="142"/>
      <c r="LFM349" s="142"/>
      <c r="LFN349" s="142"/>
      <c r="LFO349" s="142"/>
      <c r="LFP349" s="142"/>
      <c r="LFQ349" s="142"/>
      <c r="LFR349" s="142"/>
      <c r="LFS349" s="142"/>
      <c r="LFT349" s="142"/>
      <c r="LFU349" s="142"/>
      <c r="LFV349" s="142"/>
      <c r="LFW349" s="142"/>
      <c r="LFX349" s="142"/>
      <c r="LFY349" s="142"/>
      <c r="LFZ349" s="142"/>
      <c r="LGA349" s="142"/>
      <c r="LGB349" s="142"/>
      <c r="LGC349" s="142"/>
      <c r="LGD349" s="142"/>
      <c r="LGE349" s="142"/>
      <c r="LGF349" s="142"/>
      <c r="LGG349" s="142"/>
      <c r="LGH349" s="142"/>
      <c r="LGI349" s="142"/>
      <c r="LGJ349" s="142"/>
      <c r="LGK349" s="142"/>
      <c r="LGL349" s="142"/>
      <c r="LGM349" s="142"/>
      <c r="LGN349" s="142"/>
      <c r="LGO349" s="142"/>
      <c r="LGP349" s="142"/>
      <c r="LGQ349" s="142"/>
      <c r="LGR349" s="142"/>
      <c r="LGS349" s="142"/>
      <c r="LGT349" s="142"/>
      <c r="LGU349" s="142"/>
      <c r="LGV349" s="142"/>
      <c r="LGW349" s="142"/>
      <c r="LGX349" s="142"/>
      <c r="LGY349" s="142"/>
      <c r="LGZ349" s="142"/>
      <c r="LHA349" s="142"/>
      <c r="LHB349" s="142"/>
      <c r="LHC349" s="142"/>
      <c r="LHD349" s="142"/>
      <c r="LHE349" s="142"/>
      <c r="LHF349" s="142"/>
      <c r="LHG349" s="142"/>
      <c r="LHH349" s="142"/>
      <c r="LHI349" s="142"/>
      <c r="LHJ349" s="142"/>
      <c r="LHK349" s="142"/>
      <c r="LHL349" s="142"/>
      <c r="LHM349" s="142"/>
      <c r="LHN349" s="142"/>
      <c r="LHO349" s="142"/>
      <c r="LHP349" s="142"/>
      <c r="LHQ349" s="142"/>
      <c r="LHR349" s="142"/>
      <c r="LHS349" s="142"/>
      <c r="LHT349" s="142"/>
      <c r="LHU349" s="142"/>
      <c r="LHV349" s="142"/>
      <c r="LHW349" s="142"/>
      <c r="LHX349" s="142"/>
      <c r="LHY349" s="142"/>
      <c r="LHZ349" s="142"/>
      <c r="LIA349" s="142"/>
      <c r="LIB349" s="142"/>
      <c r="LIC349" s="142"/>
      <c r="LID349" s="142"/>
      <c r="LIE349" s="142"/>
      <c r="LIF349" s="142"/>
      <c r="LIG349" s="142"/>
      <c r="LIH349" s="142"/>
      <c r="LII349" s="142"/>
      <c r="LIJ349" s="142"/>
      <c r="LIK349" s="142"/>
      <c r="LIL349" s="142"/>
      <c r="LIM349" s="142"/>
      <c r="LIN349" s="142"/>
      <c r="LIO349" s="142"/>
      <c r="LIP349" s="142"/>
      <c r="LIQ349" s="142"/>
      <c r="LIR349" s="142"/>
      <c r="LIS349" s="142"/>
      <c r="LIT349" s="142"/>
      <c r="LIU349" s="142"/>
      <c r="LIV349" s="142"/>
      <c r="LIW349" s="142"/>
      <c r="LIX349" s="142"/>
      <c r="LIY349" s="142"/>
      <c r="LIZ349" s="142"/>
      <c r="LJA349" s="142"/>
      <c r="LJB349" s="142"/>
      <c r="LJC349" s="142"/>
      <c r="LJD349" s="142"/>
      <c r="LJE349" s="142"/>
      <c r="LJF349" s="142"/>
      <c r="LJG349" s="142"/>
      <c r="LJH349" s="142"/>
      <c r="LJI349" s="142"/>
      <c r="LJJ349" s="142"/>
      <c r="LJK349" s="142"/>
      <c r="LJL349" s="142"/>
      <c r="LJM349" s="142"/>
      <c r="LJN349" s="142"/>
      <c r="LJO349" s="142"/>
      <c r="LJP349" s="142"/>
      <c r="LJQ349" s="142"/>
      <c r="LJR349" s="142"/>
      <c r="LJS349" s="142"/>
      <c r="LJT349" s="142"/>
      <c r="LJU349" s="142"/>
      <c r="LJV349" s="142"/>
      <c r="LJW349" s="142"/>
      <c r="LJX349" s="142"/>
      <c r="LJY349" s="142"/>
      <c r="LJZ349" s="142"/>
      <c r="LKA349" s="142"/>
      <c r="LKB349" s="142"/>
      <c r="LKC349" s="142"/>
      <c r="LKD349" s="142"/>
      <c r="LKE349" s="142"/>
      <c r="LKF349" s="142"/>
      <c r="LKG349" s="142"/>
      <c r="LKH349" s="142"/>
      <c r="LKI349" s="142"/>
      <c r="LKJ349" s="142"/>
      <c r="LKK349" s="142"/>
      <c r="LKL349" s="142"/>
      <c r="LKM349" s="142"/>
      <c r="LKN349" s="142"/>
      <c r="LKO349" s="142"/>
      <c r="LKP349" s="142"/>
      <c r="LKQ349" s="142"/>
      <c r="LKR349" s="142"/>
      <c r="LKS349" s="142"/>
      <c r="LKT349" s="142"/>
      <c r="LKU349" s="142"/>
      <c r="LKV349" s="142"/>
      <c r="LKW349" s="142"/>
      <c r="LKX349" s="142"/>
      <c r="LKY349" s="142"/>
      <c r="LKZ349" s="142"/>
      <c r="LLA349" s="142"/>
      <c r="LLB349" s="142"/>
      <c r="LLC349" s="142"/>
      <c r="LLD349" s="142"/>
      <c r="LLE349" s="142"/>
      <c r="LLF349" s="142"/>
      <c r="LLG349" s="142"/>
      <c r="LLH349" s="142"/>
      <c r="LLI349" s="142"/>
      <c r="LLJ349" s="142"/>
      <c r="LLK349" s="142"/>
      <c r="LLL349" s="142"/>
      <c r="LLM349" s="142"/>
      <c r="LLN349" s="142"/>
      <c r="LLO349" s="142"/>
      <c r="LLP349" s="142"/>
      <c r="LLQ349" s="142"/>
      <c r="LLR349" s="142"/>
      <c r="LLS349" s="142"/>
      <c r="LLT349" s="142"/>
      <c r="LLU349" s="142"/>
      <c r="LLV349" s="142"/>
      <c r="LLW349" s="142"/>
      <c r="LLX349" s="142"/>
      <c r="LLY349" s="142"/>
      <c r="LLZ349" s="142"/>
      <c r="LMA349" s="142"/>
      <c r="LMB349" s="142"/>
      <c r="LMC349" s="142"/>
      <c r="LMD349" s="142"/>
      <c r="LME349" s="142"/>
      <c r="LMF349" s="142"/>
      <c r="LMG349" s="142"/>
      <c r="LMH349" s="142"/>
      <c r="LMI349" s="142"/>
      <c r="LMJ349" s="142"/>
      <c r="LMK349" s="142"/>
      <c r="LML349" s="142"/>
      <c r="LMM349" s="142"/>
      <c r="LMN349" s="142"/>
      <c r="LMO349" s="142"/>
      <c r="LMP349" s="142"/>
      <c r="LMQ349" s="142"/>
      <c r="LMR349" s="142"/>
      <c r="LMS349" s="142"/>
      <c r="LMT349" s="142"/>
      <c r="LMU349" s="142"/>
      <c r="LMV349" s="142"/>
      <c r="LMW349" s="142"/>
      <c r="LMX349" s="142"/>
      <c r="LMY349" s="142"/>
      <c r="LMZ349" s="142"/>
      <c r="LNA349" s="142"/>
      <c r="LNB349" s="142"/>
      <c r="LNC349" s="142"/>
      <c r="LND349" s="142"/>
      <c r="LNE349" s="142"/>
      <c r="LNF349" s="142"/>
      <c r="LNG349" s="142"/>
      <c r="LNH349" s="142"/>
      <c r="LNI349" s="142"/>
      <c r="LNJ349" s="142"/>
      <c r="LNK349" s="142"/>
      <c r="LNL349" s="142"/>
      <c r="LNM349" s="142"/>
      <c r="LNN349" s="142"/>
      <c r="LNO349" s="142"/>
      <c r="LNP349" s="142"/>
      <c r="LNQ349" s="142"/>
      <c r="LNR349" s="142"/>
      <c r="LNS349" s="142"/>
      <c r="LNT349" s="142"/>
      <c r="LNU349" s="142"/>
      <c r="LNV349" s="142"/>
      <c r="LNW349" s="142"/>
      <c r="LNX349" s="142"/>
      <c r="LNY349" s="142"/>
      <c r="LNZ349" s="142"/>
      <c r="LOA349" s="142"/>
      <c r="LOB349" s="142"/>
      <c r="LOC349" s="142"/>
      <c r="LOD349" s="142"/>
      <c r="LOE349" s="142"/>
      <c r="LOF349" s="142"/>
      <c r="LOG349" s="142"/>
      <c r="LOH349" s="142"/>
      <c r="LOI349" s="142"/>
      <c r="LOJ349" s="142"/>
      <c r="LOK349" s="142"/>
      <c r="LOL349" s="142"/>
      <c r="LOM349" s="142"/>
      <c r="LON349" s="142"/>
      <c r="LOO349" s="142"/>
      <c r="LOP349" s="142"/>
      <c r="LOQ349" s="142"/>
      <c r="LOR349" s="142"/>
      <c r="LOS349" s="142"/>
      <c r="LOT349" s="142"/>
      <c r="LOU349" s="142"/>
      <c r="LOV349" s="142"/>
      <c r="LOW349" s="142"/>
      <c r="LOX349" s="142"/>
      <c r="LOY349" s="142"/>
      <c r="LOZ349" s="142"/>
      <c r="LPA349" s="142"/>
      <c r="LPB349" s="142"/>
      <c r="LPC349" s="142"/>
      <c r="LPD349" s="142"/>
      <c r="LPE349" s="142"/>
      <c r="LPF349" s="142"/>
      <c r="LPG349" s="142"/>
      <c r="LPH349" s="142"/>
      <c r="LPI349" s="142"/>
      <c r="LPJ349" s="142"/>
      <c r="LPK349" s="142"/>
      <c r="LPL349" s="142"/>
      <c r="LPM349" s="142"/>
      <c r="LPN349" s="142"/>
      <c r="LPO349" s="142"/>
      <c r="LPP349" s="142"/>
      <c r="LPQ349" s="142"/>
      <c r="LPR349" s="142"/>
      <c r="LPS349" s="142"/>
      <c r="LPT349" s="142"/>
      <c r="LPU349" s="142"/>
      <c r="LPV349" s="142"/>
      <c r="LPW349" s="142"/>
      <c r="LPX349" s="142"/>
      <c r="LPY349" s="142"/>
      <c r="LPZ349" s="142"/>
      <c r="LQA349" s="142"/>
      <c r="LQB349" s="142"/>
      <c r="LQC349" s="142"/>
      <c r="LQD349" s="142"/>
      <c r="LQE349" s="142"/>
      <c r="LQF349" s="142"/>
      <c r="LQG349" s="142"/>
      <c r="LQH349" s="142"/>
      <c r="LQI349" s="142"/>
      <c r="LQJ349" s="142"/>
      <c r="LQK349" s="142"/>
      <c r="LQL349" s="142"/>
      <c r="LQM349" s="142"/>
      <c r="LQN349" s="142"/>
      <c r="LQO349" s="142"/>
      <c r="LQP349" s="142"/>
      <c r="LQQ349" s="142"/>
      <c r="LQR349" s="142"/>
      <c r="LQS349" s="142"/>
      <c r="LQT349" s="142"/>
      <c r="LQU349" s="142"/>
      <c r="LQV349" s="142"/>
      <c r="LQW349" s="142"/>
      <c r="LQX349" s="142"/>
      <c r="LQY349" s="142"/>
      <c r="LQZ349" s="142"/>
      <c r="LRA349" s="142"/>
      <c r="LRB349" s="142"/>
      <c r="LRC349" s="142"/>
      <c r="LRD349" s="142"/>
      <c r="LRE349" s="142"/>
      <c r="LRF349" s="142"/>
      <c r="LRG349" s="142"/>
      <c r="LRH349" s="142"/>
      <c r="LRI349" s="142"/>
      <c r="LRJ349" s="142"/>
      <c r="LRK349" s="142"/>
      <c r="LRL349" s="142"/>
      <c r="LRM349" s="142"/>
      <c r="LRN349" s="142"/>
      <c r="LRO349" s="142"/>
      <c r="LRP349" s="142"/>
      <c r="LRQ349" s="142"/>
      <c r="LRR349" s="142"/>
      <c r="LRS349" s="142"/>
      <c r="LRT349" s="142"/>
      <c r="LRU349" s="142"/>
      <c r="LRV349" s="142"/>
      <c r="LRW349" s="142"/>
      <c r="LRX349" s="142"/>
      <c r="LRY349" s="142"/>
      <c r="LRZ349" s="142"/>
      <c r="LSA349" s="142"/>
      <c r="LSB349" s="142"/>
      <c r="LSC349" s="142"/>
      <c r="LSD349" s="142"/>
      <c r="LSE349" s="142"/>
      <c r="LSF349" s="142"/>
      <c r="LSG349" s="142"/>
      <c r="LSH349" s="142"/>
      <c r="LSI349" s="142"/>
      <c r="LSJ349" s="142"/>
      <c r="LSK349" s="142"/>
      <c r="LSL349" s="142"/>
      <c r="LSM349" s="142"/>
      <c r="LSN349" s="142"/>
      <c r="LSO349" s="142"/>
      <c r="LSP349" s="142"/>
      <c r="LSQ349" s="142"/>
      <c r="LSR349" s="142"/>
      <c r="LSS349" s="142"/>
      <c r="LST349" s="142"/>
      <c r="LSU349" s="142"/>
      <c r="LSV349" s="142"/>
      <c r="LSW349" s="142"/>
      <c r="LSX349" s="142"/>
      <c r="LSY349" s="142"/>
      <c r="LSZ349" s="142"/>
      <c r="LTA349" s="142"/>
      <c r="LTB349" s="142"/>
      <c r="LTC349" s="142"/>
      <c r="LTD349" s="142"/>
      <c r="LTE349" s="142"/>
      <c r="LTF349" s="142"/>
      <c r="LTG349" s="142"/>
      <c r="LTH349" s="142"/>
      <c r="LTI349" s="142"/>
      <c r="LTJ349" s="142"/>
      <c r="LTK349" s="142"/>
      <c r="LTL349" s="142"/>
      <c r="LTM349" s="142"/>
      <c r="LTN349" s="142"/>
      <c r="LTO349" s="142"/>
      <c r="LTP349" s="142"/>
      <c r="LTQ349" s="142"/>
      <c r="LTR349" s="142"/>
      <c r="LTS349" s="142"/>
      <c r="LTT349" s="142"/>
      <c r="LTU349" s="142"/>
      <c r="LTV349" s="142"/>
      <c r="LTW349" s="142"/>
      <c r="LTX349" s="142"/>
      <c r="LTY349" s="142"/>
      <c r="LTZ349" s="142"/>
      <c r="LUA349" s="142"/>
      <c r="LUB349" s="142"/>
      <c r="LUC349" s="142"/>
      <c r="LUD349" s="142"/>
      <c r="LUE349" s="142"/>
      <c r="LUF349" s="142"/>
      <c r="LUG349" s="142"/>
      <c r="LUH349" s="142"/>
      <c r="LUI349" s="142"/>
      <c r="LUJ349" s="142"/>
      <c r="LUK349" s="142"/>
      <c r="LUL349" s="142"/>
      <c r="LUM349" s="142"/>
      <c r="LUN349" s="142"/>
      <c r="LUO349" s="142"/>
      <c r="LUP349" s="142"/>
      <c r="LUQ349" s="142"/>
      <c r="LUR349" s="142"/>
      <c r="LUS349" s="142"/>
      <c r="LUT349" s="142"/>
      <c r="LUU349" s="142"/>
      <c r="LUV349" s="142"/>
      <c r="LUW349" s="142"/>
      <c r="LUX349" s="142"/>
      <c r="LUY349" s="142"/>
      <c r="LUZ349" s="142"/>
      <c r="LVA349" s="142"/>
      <c r="LVB349" s="142"/>
      <c r="LVC349" s="142"/>
      <c r="LVD349" s="142"/>
      <c r="LVE349" s="142"/>
      <c r="LVF349" s="142"/>
      <c r="LVG349" s="142"/>
      <c r="LVH349" s="142"/>
      <c r="LVI349" s="142"/>
      <c r="LVJ349" s="142"/>
      <c r="LVK349" s="142"/>
      <c r="LVL349" s="142"/>
      <c r="LVM349" s="142"/>
      <c r="LVN349" s="142"/>
      <c r="LVO349" s="142"/>
      <c r="LVP349" s="142"/>
      <c r="LVQ349" s="142"/>
      <c r="LVR349" s="142"/>
      <c r="LVS349" s="142"/>
      <c r="LVT349" s="142"/>
      <c r="LVU349" s="142"/>
      <c r="LVV349" s="142"/>
      <c r="LVW349" s="142"/>
      <c r="LVX349" s="142"/>
      <c r="LVY349" s="142"/>
      <c r="LVZ349" s="142"/>
      <c r="LWA349" s="142"/>
      <c r="LWB349" s="142"/>
      <c r="LWC349" s="142"/>
      <c r="LWD349" s="142"/>
      <c r="LWE349" s="142"/>
      <c r="LWF349" s="142"/>
      <c r="LWG349" s="142"/>
      <c r="LWH349" s="142"/>
      <c r="LWI349" s="142"/>
      <c r="LWJ349" s="142"/>
      <c r="LWK349" s="142"/>
      <c r="LWL349" s="142"/>
      <c r="LWM349" s="142"/>
      <c r="LWN349" s="142"/>
      <c r="LWO349" s="142"/>
      <c r="LWP349" s="142"/>
      <c r="LWQ349" s="142"/>
      <c r="LWR349" s="142"/>
      <c r="LWS349" s="142"/>
      <c r="LWT349" s="142"/>
      <c r="LWU349" s="142"/>
      <c r="LWV349" s="142"/>
      <c r="LWW349" s="142"/>
      <c r="LWX349" s="142"/>
      <c r="LWY349" s="142"/>
      <c r="LWZ349" s="142"/>
      <c r="LXA349" s="142"/>
      <c r="LXB349" s="142"/>
      <c r="LXC349" s="142"/>
      <c r="LXD349" s="142"/>
      <c r="LXE349" s="142"/>
      <c r="LXF349" s="142"/>
      <c r="LXG349" s="142"/>
      <c r="LXH349" s="142"/>
      <c r="LXI349" s="142"/>
      <c r="LXJ349" s="142"/>
      <c r="LXK349" s="142"/>
      <c r="LXL349" s="142"/>
      <c r="LXM349" s="142"/>
      <c r="LXN349" s="142"/>
      <c r="LXO349" s="142"/>
      <c r="LXP349" s="142"/>
      <c r="LXQ349" s="142"/>
      <c r="LXR349" s="142"/>
      <c r="LXS349" s="142"/>
      <c r="LXT349" s="142"/>
      <c r="LXU349" s="142"/>
      <c r="LXV349" s="142"/>
      <c r="LXW349" s="142"/>
      <c r="LXX349" s="142"/>
      <c r="LXY349" s="142"/>
      <c r="LXZ349" s="142"/>
      <c r="LYA349" s="142"/>
      <c r="LYB349" s="142"/>
      <c r="LYC349" s="142"/>
      <c r="LYD349" s="142"/>
      <c r="LYE349" s="142"/>
      <c r="LYF349" s="142"/>
      <c r="LYG349" s="142"/>
      <c r="LYH349" s="142"/>
      <c r="LYI349" s="142"/>
      <c r="LYJ349" s="142"/>
      <c r="LYK349" s="142"/>
      <c r="LYL349" s="142"/>
      <c r="LYM349" s="142"/>
      <c r="LYN349" s="142"/>
      <c r="LYO349" s="142"/>
      <c r="LYP349" s="142"/>
      <c r="LYQ349" s="142"/>
      <c r="LYR349" s="142"/>
      <c r="LYS349" s="142"/>
      <c r="LYT349" s="142"/>
      <c r="LYU349" s="142"/>
      <c r="LYV349" s="142"/>
      <c r="LYW349" s="142"/>
      <c r="LYX349" s="142"/>
      <c r="LYY349" s="142"/>
      <c r="LYZ349" s="142"/>
      <c r="LZA349" s="142"/>
      <c r="LZB349" s="142"/>
      <c r="LZC349" s="142"/>
      <c r="LZD349" s="142"/>
      <c r="LZE349" s="142"/>
      <c r="LZF349" s="142"/>
      <c r="LZG349" s="142"/>
      <c r="LZH349" s="142"/>
      <c r="LZI349" s="142"/>
      <c r="LZJ349" s="142"/>
      <c r="LZK349" s="142"/>
      <c r="LZL349" s="142"/>
      <c r="LZM349" s="142"/>
      <c r="LZN349" s="142"/>
      <c r="LZO349" s="142"/>
      <c r="LZP349" s="142"/>
      <c r="LZQ349" s="142"/>
      <c r="LZR349" s="142"/>
      <c r="LZS349" s="142"/>
      <c r="LZT349" s="142"/>
      <c r="LZU349" s="142"/>
      <c r="LZV349" s="142"/>
      <c r="LZW349" s="142"/>
      <c r="LZX349" s="142"/>
      <c r="LZY349" s="142"/>
      <c r="LZZ349" s="142"/>
      <c r="MAA349" s="142"/>
      <c r="MAB349" s="142"/>
      <c r="MAC349" s="142"/>
      <c r="MAD349" s="142"/>
      <c r="MAE349" s="142"/>
      <c r="MAF349" s="142"/>
      <c r="MAG349" s="142"/>
      <c r="MAH349" s="142"/>
      <c r="MAI349" s="142"/>
      <c r="MAJ349" s="142"/>
      <c r="MAK349" s="142"/>
      <c r="MAL349" s="142"/>
      <c r="MAM349" s="142"/>
      <c r="MAN349" s="142"/>
      <c r="MAO349" s="142"/>
      <c r="MAP349" s="142"/>
      <c r="MAQ349" s="142"/>
      <c r="MAR349" s="142"/>
      <c r="MAS349" s="142"/>
      <c r="MAT349" s="142"/>
      <c r="MAU349" s="142"/>
      <c r="MAV349" s="142"/>
      <c r="MAW349" s="142"/>
      <c r="MAX349" s="142"/>
      <c r="MAY349" s="142"/>
      <c r="MAZ349" s="142"/>
      <c r="MBA349" s="142"/>
      <c r="MBB349" s="142"/>
      <c r="MBC349" s="142"/>
      <c r="MBD349" s="142"/>
      <c r="MBE349" s="142"/>
      <c r="MBF349" s="142"/>
      <c r="MBG349" s="142"/>
      <c r="MBH349" s="142"/>
      <c r="MBI349" s="142"/>
      <c r="MBJ349" s="142"/>
      <c r="MBK349" s="142"/>
      <c r="MBL349" s="142"/>
      <c r="MBM349" s="142"/>
      <c r="MBN349" s="142"/>
      <c r="MBO349" s="142"/>
      <c r="MBP349" s="142"/>
      <c r="MBQ349" s="142"/>
      <c r="MBR349" s="142"/>
      <c r="MBS349" s="142"/>
      <c r="MBT349" s="142"/>
      <c r="MBU349" s="142"/>
      <c r="MBV349" s="142"/>
      <c r="MBW349" s="142"/>
      <c r="MBX349" s="142"/>
      <c r="MBY349" s="142"/>
      <c r="MBZ349" s="142"/>
      <c r="MCA349" s="142"/>
      <c r="MCB349" s="142"/>
      <c r="MCC349" s="142"/>
      <c r="MCD349" s="142"/>
      <c r="MCE349" s="142"/>
      <c r="MCF349" s="142"/>
      <c r="MCG349" s="142"/>
      <c r="MCH349" s="142"/>
      <c r="MCI349" s="142"/>
      <c r="MCJ349" s="142"/>
      <c r="MCK349" s="142"/>
      <c r="MCL349" s="142"/>
      <c r="MCM349" s="142"/>
      <c r="MCN349" s="142"/>
      <c r="MCO349" s="142"/>
      <c r="MCP349" s="142"/>
      <c r="MCQ349" s="142"/>
      <c r="MCR349" s="142"/>
      <c r="MCS349" s="142"/>
      <c r="MCT349" s="142"/>
      <c r="MCU349" s="142"/>
      <c r="MCV349" s="142"/>
      <c r="MCW349" s="142"/>
      <c r="MCX349" s="142"/>
      <c r="MCY349" s="142"/>
      <c r="MCZ349" s="142"/>
      <c r="MDA349" s="142"/>
      <c r="MDB349" s="142"/>
      <c r="MDC349" s="142"/>
      <c r="MDD349" s="142"/>
      <c r="MDE349" s="142"/>
      <c r="MDF349" s="142"/>
      <c r="MDG349" s="142"/>
      <c r="MDH349" s="142"/>
      <c r="MDI349" s="142"/>
      <c r="MDJ349" s="142"/>
      <c r="MDK349" s="142"/>
      <c r="MDL349" s="142"/>
      <c r="MDM349" s="142"/>
      <c r="MDN349" s="142"/>
      <c r="MDO349" s="142"/>
      <c r="MDP349" s="142"/>
      <c r="MDQ349" s="142"/>
      <c r="MDR349" s="142"/>
      <c r="MDS349" s="142"/>
      <c r="MDT349" s="142"/>
      <c r="MDU349" s="142"/>
      <c r="MDV349" s="142"/>
      <c r="MDW349" s="142"/>
      <c r="MDX349" s="142"/>
      <c r="MDY349" s="142"/>
      <c r="MDZ349" s="142"/>
      <c r="MEA349" s="142"/>
      <c r="MEB349" s="142"/>
      <c r="MEC349" s="142"/>
      <c r="MED349" s="142"/>
      <c r="MEE349" s="142"/>
      <c r="MEF349" s="142"/>
      <c r="MEG349" s="142"/>
      <c r="MEH349" s="142"/>
      <c r="MEI349" s="142"/>
      <c r="MEJ349" s="142"/>
      <c r="MEK349" s="142"/>
      <c r="MEL349" s="142"/>
      <c r="MEM349" s="142"/>
      <c r="MEN349" s="142"/>
      <c r="MEO349" s="142"/>
      <c r="MEP349" s="142"/>
      <c r="MEQ349" s="142"/>
      <c r="MER349" s="142"/>
      <c r="MES349" s="142"/>
      <c r="MET349" s="142"/>
      <c r="MEU349" s="142"/>
      <c r="MEV349" s="142"/>
      <c r="MEW349" s="142"/>
      <c r="MEX349" s="142"/>
      <c r="MEY349" s="142"/>
      <c r="MEZ349" s="142"/>
      <c r="MFA349" s="142"/>
      <c r="MFB349" s="142"/>
      <c r="MFC349" s="142"/>
      <c r="MFD349" s="142"/>
      <c r="MFE349" s="142"/>
      <c r="MFF349" s="142"/>
      <c r="MFG349" s="142"/>
      <c r="MFH349" s="142"/>
      <c r="MFI349" s="142"/>
      <c r="MFJ349" s="142"/>
      <c r="MFK349" s="142"/>
      <c r="MFL349" s="142"/>
      <c r="MFM349" s="142"/>
      <c r="MFN349" s="142"/>
      <c r="MFO349" s="142"/>
      <c r="MFP349" s="142"/>
      <c r="MFQ349" s="142"/>
      <c r="MFR349" s="142"/>
      <c r="MFS349" s="142"/>
      <c r="MFT349" s="142"/>
      <c r="MFU349" s="142"/>
      <c r="MFV349" s="142"/>
      <c r="MFW349" s="142"/>
      <c r="MFX349" s="142"/>
      <c r="MFY349" s="142"/>
      <c r="MFZ349" s="142"/>
      <c r="MGA349" s="142"/>
      <c r="MGB349" s="142"/>
      <c r="MGC349" s="142"/>
      <c r="MGD349" s="142"/>
      <c r="MGE349" s="142"/>
      <c r="MGF349" s="142"/>
      <c r="MGG349" s="142"/>
      <c r="MGH349" s="142"/>
      <c r="MGI349" s="142"/>
      <c r="MGJ349" s="142"/>
      <c r="MGK349" s="142"/>
      <c r="MGL349" s="142"/>
      <c r="MGM349" s="142"/>
      <c r="MGN349" s="142"/>
      <c r="MGO349" s="142"/>
      <c r="MGP349" s="142"/>
      <c r="MGQ349" s="142"/>
      <c r="MGR349" s="142"/>
      <c r="MGS349" s="142"/>
      <c r="MGT349" s="142"/>
      <c r="MGU349" s="142"/>
      <c r="MGV349" s="142"/>
      <c r="MGW349" s="142"/>
      <c r="MGX349" s="142"/>
      <c r="MGY349" s="142"/>
      <c r="MGZ349" s="142"/>
      <c r="MHA349" s="142"/>
      <c r="MHB349" s="142"/>
      <c r="MHC349" s="142"/>
      <c r="MHD349" s="142"/>
      <c r="MHE349" s="142"/>
      <c r="MHF349" s="142"/>
      <c r="MHG349" s="142"/>
      <c r="MHH349" s="142"/>
      <c r="MHI349" s="142"/>
      <c r="MHJ349" s="142"/>
      <c r="MHK349" s="142"/>
      <c r="MHL349" s="142"/>
      <c r="MHM349" s="142"/>
      <c r="MHN349" s="142"/>
      <c r="MHO349" s="142"/>
      <c r="MHP349" s="142"/>
      <c r="MHQ349" s="142"/>
      <c r="MHR349" s="142"/>
      <c r="MHS349" s="142"/>
      <c r="MHT349" s="142"/>
      <c r="MHU349" s="142"/>
      <c r="MHV349" s="142"/>
      <c r="MHW349" s="142"/>
      <c r="MHX349" s="142"/>
      <c r="MHY349" s="142"/>
      <c r="MHZ349" s="142"/>
      <c r="MIA349" s="142"/>
      <c r="MIB349" s="142"/>
      <c r="MIC349" s="142"/>
      <c r="MID349" s="142"/>
      <c r="MIE349" s="142"/>
      <c r="MIF349" s="142"/>
      <c r="MIG349" s="142"/>
      <c r="MIH349" s="142"/>
      <c r="MII349" s="142"/>
      <c r="MIJ349" s="142"/>
      <c r="MIK349" s="142"/>
      <c r="MIL349" s="142"/>
      <c r="MIM349" s="142"/>
      <c r="MIN349" s="142"/>
      <c r="MIO349" s="142"/>
      <c r="MIP349" s="142"/>
      <c r="MIQ349" s="142"/>
      <c r="MIR349" s="142"/>
      <c r="MIS349" s="142"/>
      <c r="MIT349" s="142"/>
      <c r="MIU349" s="142"/>
      <c r="MIV349" s="142"/>
      <c r="MIW349" s="142"/>
      <c r="MIX349" s="142"/>
      <c r="MIY349" s="142"/>
      <c r="MIZ349" s="142"/>
      <c r="MJA349" s="142"/>
      <c r="MJB349" s="142"/>
      <c r="MJC349" s="142"/>
      <c r="MJD349" s="142"/>
      <c r="MJE349" s="142"/>
      <c r="MJF349" s="142"/>
      <c r="MJG349" s="142"/>
      <c r="MJH349" s="142"/>
      <c r="MJI349" s="142"/>
      <c r="MJJ349" s="142"/>
      <c r="MJK349" s="142"/>
      <c r="MJL349" s="142"/>
      <c r="MJM349" s="142"/>
      <c r="MJN349" s="142"/>
      <c r="MJO349" s="142"/>
      <c r="MJP349" s="142"/>
      <c r="MJQ349" s="142"/>
      <c r="MJR349" s="142"/>
      <c r="MJS349" s="142"/>
      <c r="MJT349" s="142"/>
      <c r="MJU349" s="142"/>
      <c r="MJV349" s="142"/>
      <c r="MJW349" s="142"/>
      <c r="MJX349" s="142"/>
      <c r="MJY349" s="142"/>
      <c r="MJZ349" s="142"/>
      <c r="MKA349" s="142"/>
      <c r="MKB349" s="142"/>
      <c r="MKC349" s="142"/>
      <c r="MKD349" s="142"/>
      <c r="MKE349" s="142"/>
      <c r="MKF349" s="142"/>
      <c r="MKG349" s="142"/>
      <c r="MKH349" s="142"/>
      <c r="MKI349" s="142"/>
      <c r="MKJ349" s="142"/>
      <c r="MKK349" s="142"/>
      <c r="MKL349" s="142"/>
      <c r="MKM349" s="142"/>
      <c r="MKN349" s="142"/>
      <c r="MKO349" s="142"/>
      <c r="MKP349" s="142"/>
      <c r="MKQ349" s="142"/>
      <c r="MKR349" s="142"/>
      <c r="MKS349" s="142"/>
      <c r="MKT349" s="142"/>
      <c r="MKU349" s="142"/>
      <c r="MKV349" s="142"/>
      <c r="MKW349" s="142"/>
      <c r="MKX349" s="142"/>
      <c r="MKY349" s="142"/>
      <c r="MKZ349" s="142"/>
      <c r="MLA349" s="142"/>
      <c r="MLB349" s="142"/>
      <c r="MLC349" s="142"/>
      <c r="MLD349" s="142"/>
      <c r="MLE349" s="142"/>
      <c r="MLF349" s="142"/>
      <c r="MLG349" s="142"/>
      <c r="MLH349" s="142"/>
      <c r="MLI349" s="142"/>
      <c r="MLJ349" s="142"/>
      <c r="MLK349" s="142"/>
      <c r="MLL349" s="142"/>
      <c r="MLM349" s="142"/>
      <c r="MLN349" s="142"/>
      <c r="MLO349" s="142"/>
      <c r="MLP349" s="142"/>
      <c r="MLQ349" s="142"/>
      <c r="MLR349" s="142"/>
      <c r="MLS349" s="142"/>
      <c r="MLT349" s="142"/>
      <c r="MLU349" s="142"/>
      <c r="MLV349" s="142"/>
      <c r="MLW349" s="142"/>
      <c r="MLX349" s="142"/>
      <c r="MLY349" s="142"/>
      <c r="MLZ349" s="142"/>
      <c r="MMA349" s="142"/>
      <c r="MMB349" s="142"/>
      <c r="MMC349" s="142"/>
      <c r="MMD349" s="142"/>
      <c r="MME349" s="142"/>
      <c r="MMF349" s="142"/>
      <c r="MMG349" s="142"/>
      <c r="MMH349" s="142"/>
      <c r="MMI349" s="142"/>
      <c r="MMJ349" s="142"/>
      <c r="MMK349" s="142"/>
      <c r="MML349" s="142"/>
      <c r="MMM349" s="142"/>
      <c r="MMN349" s="142"/>
      <c r="MMO349" s="142"/>
      <c r="MMP349" s="142"/>
      <c r="MMQ349" s="142"/>
      <c r="MMR349" s="142"/>
      <c r="MMS349" s="142"/>
      <c r="MMT349" s="142"/>
      <c r="MMU349" s="142"/>
      <c r="MMV349" s="142"/>
      <c r="MMW349" s="142"/>
      <c r="MMX349" s="142"/>
      <c r="MMY349" s="142"/>
      <c r="MMZ349" s="142"/>
      <c r="MNA349" s="142"/>
      <c r="MNB349" s="142"/>
      <c r="MNC349" s="142"/>
      <c r="MND349" s="142"/>
      <c r="MNE349" s="142"/>
      <c r="MNF349" s="142"/>
      <c r="MNG349" s="142"/>
      <c r="MNH349" s="142"/>
      <c r="MNI349" s="142"/>
      <c r="MNJ349" s="142"/>
      <c r="MNK349" s="142"/>
      <c r="MNL349" s="142"/>
      <c r="MNM349" s="142"/>
      <c r="MNN349" s="142"/>
      <c r="MNO349" s="142"/>
      <c r="MNP349" s="142"/>
      <c r="MNQ349" s="142"/>
      <c r="MNR349" s="142"/>
      <c r="MNS349" s="142"/>
      <c r="MNT349" s="142"/>
      <c r="MNU349" s="142"/>
      <c r="MNV349" s="142"/>
      <c r="MNW349" s="142"/>
      <c r="MNX349" s="142"/>
      <c r="MNY349" s="142"/>
      <c r="MNZ349" s="142"/>
      <c r="MOA349" s="142"/>
      <c r="MOB349" s="142"/>
      <c r="MOC349" s="142"/>
      <c r="MOD349" s="142"/>
      <c r="MOE349" s="142"/>
      <c r="MOF349" s="142"/>
      <c r="MOG349" s="142"/>
      <c r="MOH349" s="142"/>
      <c r="MOI349" s="142"/>
      <c r="MOJ349" s="142"/>
      <c r="MOK349" s="142"/>
      <c r="MOL349" s="142"/>
      <c r="MOM349" s="142"/>
      <c r="MON349" s="142"/>
      <c r="MOO349" s="142"/>
      <c r="MOP349" s="142"/>
      <c r="MOQ349" s="142"/>
      <c r="MOR349" s="142"/>
      <c r="MOS349" s="142"/>
      <c r="MOT349" s="142"/>
      <c r="MOU349" s="142"/>
      <c r="MOV349" s="142"/>
      <c r="MOW349" s="142"/>
      <c r="MOX349" s="142"/>
      <c r="MOY349" s="142"/>
      <c r="MOZ349" s="142"/>
      <c r="MPA349" s="142"/>
      <c r="MPB349" s="142"/>
      <c r="MPC349" s="142"/>
      <c r="MPD349" s="142"/>
      <c r="MPE349" s="142"/>
      <c r="MPF349" s="142"/>
      <c r="MPG349" s="142"/>
      <c r="MPH349" s="142"/>
      <c r="MPI349" s="142"/>
      <c r="MPJ349" s="142"/>
      <c r="MPK349" s="142"/>
      <c r="MPL349" s="142"/>
      <c r="MPM349" s="142"/>
      <c r="MPN349" s="142"/>
      <c r="MPO349" s="142"/>
      <c r="MPP349" s="142"/>
      <c r="MPQ349" s="142"/>
      <c r="MPR349" s="142"/>
      <c r="MPS349" s="142"/>
      <c r="MPT349" s="142"/>
      <c r="MPU349" s="142"/>
      <c r="MPV349" s="142"/>
      <c r="MPW349" s="142"/>
      <c r="MPX349" s="142"/>
      <c r="MPY349" s="142"/>
      <c r="MPZ349" s="142"/>
      <c r="MQA349" s="142"/>
      <c r="MQB349" s="142"/>
      <c r="MQC349" s="142"/>
      <c r="MQD349" s="142"/>
      <c r="MQE349" s="142"/>
      <c r="MQF349" s="142"/>
      <c r="MQG349" s="142"/>
      <c r="MQH349" s="142"/>
      <c r="MQI349" s="142"/>
      <c r="MQJ349" s="142"/>
      <c r="MQK349" s="142"/>
      <c r="MQL349" s="142"/>
      <c r="MQM349" s="142"/>
      <c r="MQN349" s="142"/>
      <c r="MQO349" s="142"/>
      <c r="MQP349" s="142"/>
      <c r="MQQ349" s="142"/>
      <c r="MQR349" s="142"/>
      <c r="MQS349" s="142"/>
      <c r="MQT349" s="142"/>
      <c r="MQU349" s="142"/>
      <c r="MQV349" s="142"/>
      <c r="MQW349" s="142"/>
      <c r="MQX349" s="142"/>
      <c r="MQY349" s="142"/>
      <c r="MQZ349" s="142"/>
      <c r="MRA349" s="142"/>
      <c r="MRB349" s="142"/>
      <c r="MRC349" s="142"/>
      <c r="MRD349" s="142"/>
      <c r="MRE349" s="142"/>
      <c r="MRF349" s="142"/>
      <c r="MRG349" s="142"/>
      <c r="MRH349" s="142"/>
      <c r="MRI349" s="142"/>
      <c r="MRJ349" s="142"/>
      <c r="MRK349" s="142"/>
      <c r="MRL349" s="142"/>
      <c r="MRM349" s="142"/>
      <c r="MRN349" s="142"/>
      <c r="MRO349" s="142"/>
      <c r="MRP349" s="142"/>
      <c r="MRQ349" s="142"/>
      <c r="MRR349" s="142"/>
      <c r="MRS349" s="142"/>
      <c r="MRT349" s="142"/>
      <c r="MRU349" s="142"/>
      <c r="MRV349" s="142"/>
      <c r="MRW349" s="142"/>
      <c r="MRX349" s="142"/>
      <c r="MRY349" s="142"/>
      <c r="MRZ349" s="142"/>
      <c r="MSA349" s="142"/>
      <c r="MSB349" s="142"/>
      <c r="MSC349" s="142"/>
      <c r="MSD349" s="142"/>
      <c r="MSE349" s="142"/>
      <c r="MSF349" s="142"/>
      <c r="MSG349" s="142"/>
      <c r="MSH349" s="142"/>
      <c r="MSI349" s="142"/>
      <c r="MSJ349" s="142"/>
      <c r="MSK349" s="142"/>
      <c r="MSL349" s="142"/>
      <c r="MSM349" s="142"/>
      <c r="MSN349" s="142"/>
      <c r="MSO349" s="142"/>
      <c r="MSP349" s="142"/>
      <c r="MSQ349" s="142"/>
      <c r="MSR349" s="142"/>
      <c r="MSS349" s="142"/>
      <c r="MST349" s="142"/>
      <c r="MSU349" s="142"/>
      <c r="MSV349" s="142"/>
      <c r="MSW349" s="142"/>
      <c r="MSX349" s="142"/>
      <c r="MSY349" s="142"/>
      <c r="MSZ349" s="142"/>
      <c r="MTA349" s="142"/>
      <c r="MTB349" s="142"/>
      <c r="MTC349" s="142"/>
      <c r="MTD349" s="142"/>
      <c r="MTE349" s="142"/>
      <c r="MTF349" s="142"/>
      <c r="MTG349" s="142"/>
      <c r="MTH349" s="142"/>
      <c r="MTI349" s="142"/>
      <c r="MTJ349" s="142"/>
      <c r="MTK349" s="142"/>
      <c r="MTL349" s="142"/>
      <c r="MTM349" s="142"/>
      <c r="MTN349" s="142"/>
      <c r="MTO349" s="142"/>
      <c r="MTP349" s="142"/>
      <c r="MTQ349" s="142"/>
      <c r="MTR349" s="142"/>
      <c r="MTS349" s="142"/>
      <c r="MTT349" s="142"/>
      <c r="MTU349" s="142"/>
      <c r="MTV349" s="142"/>
      <c r="MTW349" s="142"/>
      <c r="MTX349" s="142"/>
      <c r="MTY349" s="142"/>
      <c r="MTZ349" s="142"/>
      <c r="MUA349" s="142"/>
      <c r="MUB349" s="142"/>
      <c r="MUC349" s="142"/>
      <c r="MUD349" s="142"/>
      <c r="MUE349" s="142"/>
      <c r="MUF349" s="142"/>
      <c r="MUG349" s="142"/>
      <c r="MUH349" s="142"/>
      <c r="MUI349" s="142"/>
      <c r="MUJ349" s="142"/>
      <c r="MUK349" s="142"/>
      <c r="MUL349" s="142"/>
      <c r="MUM349" s="142"/>
      <c r="MUN349" s="142"/>
      <c r="MUO349" s="142"/>
      <c r="MUP349" s="142"/>
      <c r="MUQ349" s="142"/>
      <c r="MUR349" s="142"/>
      <c r="MUS349" s="142"/>
      <c r="MUT349" s="142"/>
      <c r="MUU349" s="142"/>
      <c r="MUV349" s="142"/>
      <c r="MUW349" s="142"/>
      <c r="MUX349" s="142"/>
      <c r="MUY349" s="142"/>
      <c r="MUZ349" s="142"/>
      <c r="MVA349" s="142"/>
      <c r="MVB349" s="142"/>
      <c r="MVC349" s="142"/>
      <c r="MVD349" s="142"/>
      <c r="MVE349" s="142"/>
      <c r="MVF349" s="142"/>
      <c r="MVG349" s="142"/>
      <c r="MVH349" s="142"/>
      <c r="MVI349" s="142"/>
      <c r="MVJ349" s="142"/>
      <c r="MVK349" s="142"/>
      <c r="MVL349" s="142"/>
      <c r="MVM349" s="142"/>
      <c r="MVN349" s="142"/>
      <c r="MVO349" s="142"/>
      <c r="MVP349" s="142"/>
      <c r="MVQ349" s="142"/>
      <c r="MVR349" s="142"/>
      <c r="MVS349" s="142"/>
      <c r="MVT349" s="142"/>
      <c r="MVU349" s="142"/>
      <c r="MVV349" s="142"/>
      <c r="MVW349" s="142"/>
      <c r="MVX349" s="142"/>
      <c r="MVY349" s="142"/>
      <c r="MVZ349" s="142"/>
      <c r="MWA349" s="142"/>
      <c r="MWB349" s="142"/>
      <c r="MWC349" s="142"/>
      <c r="MWD349" s="142"/>
      <c r="MWE349" s="142"/>
      <c r="MWF349" s="142"/>
      <c r="MWG349" s="142"/>
      <c r="MWH349" s="142"/>
      <c r="MWI349" s="142"/>
      <c r="MWJ349" s="142"/>
      <c r="MWK349" s="142"/>
      <c r="MWL349" s="142"/>
      <c r="MWM349" s="142"/>
      <c r="MWN349" s="142"/>
      <c r="MWO349" s="142"/>
      <c r="MWP349" s="142"/>
      <c r="MWQ349" s="142"/>
      <c r="MWR349" s="142"/>
      <c r="MWS349" s="142"/>
      <c r="MWT349" s="142"/>
      <c r="MWU349" s="142"/>
      <c r="MWV349" s="142"/>
      <c r="MWW349" s="142"/>
      <c r="MWX349" s="142"/>
      <c r="MWY349" s="142"/>
      <c r="MWZ349" s="142"/>
      <c r="MXA349" s="142"/>
      <c r="MXB349" s="142"/>
      <c r="MXC349" s="142"/>
      <c r="MXD349" s="142"/>
      <c r="MXE349" s="142"/>
      <c r="MXF349" s="142"/>
      <c r="MXG349" s="142"/>
      <c r="MXH349" s="142"/>
      <c r="MXI349" s="142"/>
      <c r="MXJ349" s="142"/>
      <c r="MXK349" s="142"/>
      <c r="MXL349" s="142"/>
      <c r="MXM349" s="142"/>
      <c r="MXN349" s="142"/>
      <c r="MXO349" s="142"/>
      <c r="MXP349" s="142"/>
      <c r="MXQ349" s="142"/>
      <c r="MXR349" s="142"/>
      <c r="MXS349" s="142"/>
      <c r="MXT349" s="142"/>
      <c r="MXU349" s="142"/>
      <c r="MXV349" s="142"/>
      <c r="MXW349" s="142"/>
      <c r="MXX349" s="142"/>
      <c r="MXY349" s="142"/>
      <c r="MXZ349" s="142"/>
      <c r="MYA349" s="142"/>
      <c r="MYB349" s="142"/>
      <c r="MYC349" s="142"/>
      <c r="MYD349" s="142"/>
      <c r="MYE349" s="142"/>
      <c r="MYF349" s="142"/>
      <c r="MYG349" s="142"/>
      <c r="MYH349" s="142"/>
      <c r="MYI349" s="142"/>
      <c r="MYJ349" s="142"/>
      <c r="MYK349" s="142"/>
      <c r="MYL349" s="142"/>
      <c r="MYM349" s="142"/>
      <c r="MYN349" s="142"/>
      <c r="MYO349" s="142"/>
      <c r="MYP349" s="142"/>
      <c r="MYQ349" s="142"/>
      <c r="MYR349" s="142"/>
      <c r="MYS349" s="142"/>
      <c r="MYT349" s="142"/>
      <c r="MYU349" s="142"/>
      <c r="MYV349" s="142"/>
      <c r="MYW349" s="142"/>
      <c r="MYX349" s="142"/>
      <c r="MYY349" s="142"/>
      <c r="MYZ349" s="142"/>
      <c r="MZA349" s="142"/>
      <c r="MZB349" s="142"/>
      <c r="MZC349" s="142"/>
      <c r="MZD349" s="142"/>
      <c r="MZE349" s="142"/>
      <c r="MZF349" s="142"/>
      <c r="MZG349" s="142"/>
      <c r="MZH349" s="142"/>
      <c r="MZI349" s="142"/>
      <c r="MZJ349" s="142"/>
      <c r="MZK349" s="142"/>
      <c r="MZL349" s="142"/>
      <c r="MZM349" s="142"/>
      <c r="MZN349" s="142"/>
      <c r="MZO349" s="142"/>
      <c r="MZP349" s="142"/>
      <c r="MZQ349" s="142"/>
      <c r="MZR349" s="142"/>
      <c r="MZS349" s="142"/>
      <c r="MZT349" s="142"/>
      <c r="MZU349" s="142"/>
      <c r="MZV349" s="142"/>
      <c r="MZW349" s="142"/>
      <c r="MZX349" s="142"/>
      <c r="MZY349" s="142"/>
      <c r="MZZ349" s="142"/>
      <c r="NAA349" s="142"/>
      <c r="NAB349" s="142"/>
      <c r="NAC349" s="142"/>
      <c r="NAD349" s="142"/>
      <c r="NAE349" s="142"/>
      <c r="NAF349" s="142"/>
      <c r="NAG349" s="142"/>
      <c r="NAH349" s="142"/>
      <c r="NAI349" s="142"/>
      <c r="NAJ349" s="142"/>
      <c r="NAK349" s="142"/>
      <c r="NAL349" s="142"/>
      <c r="NAM349" s="142"/>
      <c r="NAN349" s="142"/>
      <c r="NAO349" s="142"/>
      <c r="NAP349" s="142"/>
      <c r="NAQ349" s="142"/>
      <c r="NAR349" s="142"/>
      <c r="NAS349" s="142"/>
      <c r="NAT349" s="142"/>
      <c r="NAU349" s="142"/>
      <c r="NAV349" s="142"/>
      <c r="NAW349" s="142"/>
      <c r="NAX349" s="142"/>
      <c r="NAY349" s="142"/>
      <c r="NAZ349" s="142"/>
      <c r="NBA349" s="142"/>
      <c r="NBB349" s="142"/>
      <c r="NBC349" s="142"/>
      <c r="NBD349" s="142"/>
      <c r="NBE349" s="142"/>
      <c r="NBF349" s="142"/>
      <c r="NBG349" s="142"/>
      <c r="NBH349" s="142"/>
      <c r="NBI349" s="142"/>
      <c r="NBJ349" s="142"/>
      <c r="NBK349" s="142"/>
      <c r="NBL349" s="142"/>
      <c r="NBM349" s="142"/>
      <c r="NBN349" s="142"/>
      <c r="NBO349" s="142"/>
      <c r="NBP349" s="142"/>
      <c r="NBQ349" s="142"/>
      <c r="NBR349" s="142"/>
      <c r="NBS349" s="142"/>
      <c r="NBT349" s="142"/>
      <c r="NBU349" s="142"/>
      <c r="NBV349" s="142"/>
      <c r="NBW349" s="142"/>
      <c r="NBX349" s="142"/>
      <c r="NBY349" s="142"/>
      <c r="NBZ349" s="142"/>
      <c r="NCA349" s="142"/>
      <c r="NCB349" s="142"/>
      <c r="NCC349" s="142"/>
      <c r="NCD349" s="142"/>
      <c r="NCE349" s="142"/>
      <c r="NCF349" s="142"/>
      <c r="NCG349" s="142"/>
      <c r="NCH349" s="142"/>
      <c r="NCI349" s="142"/>
      <c r="NCJ349" s="142"/>
      <c r="NCK349" s="142"/>
      <c r="NCL349" s="142"/>
      <c r="NCM349" s="142"/>
      <c r="NCN349" s="142"/>
      <c r="NCO349" s="142"/>
      <c r="NCP349" s="142"/>
      <c r="NCQ349" s="142"/>
      <c r="NCR349" s="142"/>
      <c r="NCS349" s="142"/>
      <c r="NCT349" s="142"/>
      <c r="NCU349" s="142"/>
      <c r="NCV349" s="142"/>
      <c r="NCW349" s="142"/>
      <c r="NCX349" s="142"/>
      <c r="NCY349" s="142"/>
      <c r="NCZ349" s="142"/>
      <c r="NDA349" s="142"/>
      <c r="NDB349" s="142"/>
      <c r="NDC349" s="142"/>
      <c r="NDD349" s="142"/>
      <c r="NDE349" s="142"/>
      <c r="NDF349" s="142"/>
      <c r="NDG349" s="142"/>
      <c r="NDH349" s="142"/>
      <c r="NDI349" s="142"/>
      <c r="NDJ349" s="142"/>
      <c r="NDK349" s="142"/>
      <c r="NDL349" s="142"/>
      <c r="NDM349" s="142"/>
      <c r="NDN349" s="142"/>
      <c r="NDO349" s="142"/>
      <c r="NDP349" s="142"/>
      <c r="NDQ349" s="142"/>
      <c r="NDR349" s="142"/>
      <c r="NDS349" s="142"/>
      <c r="NDT349" s="142"/>
      <c r="NDU349" s="142"/>
      <c r="NDV349" s="142"/>
      <c r="NDW349" s="142"/>
      <c r="NDX349" s="142"/>
      <c r="NDY349" s="142"/>
      <c r="NDZ349" s="142"/>
      <c r="NEA349" s="142"/>
      <c r="NEB349" s="142"/>
      <c r="NEC349" s="142"/>
      <c r="NED349" s="142"/>
      <c r="NEE349" s="142"/>
      <c r="NEF349" s="142"/>
      <c r="NEG349" s="142"/>
      <c r="NEH349" s="142"/>
      <c r="NEI349" s="142"/>
      <c r="NEJ349" s="142"/>
      <c r="NEK349" s="142"/>
      <c r="NEL349" s="142"/>
      <c r="NEM349" s="142"/>
      <c r="NEN349" s="142"/>
      <c r="NEO349" s="142"/>
      <c r="NEP349" s="142"/>
      <c r="NEQ349" s="142"/>
      <c r="NER349" s="142"/>
      <c r="NES349" s="142"/>
      <c r="NET349" s="142"/>
      <c r="NEU349" s="142"/>
      <c r="NEV349" s="142"/>
      <c r="NEW349" s="142"/>
      <c r="NEX349" s="142"/>
      <c r="NEY349" s="142"/>
      <c r="NEZ349" s="142"/>
      <c r="NFA349" s="142"/>
      <c r="NFB349" s="142"/>
      <c r="NFC349" s="142"/>
      <c r="NFD349" s="142"/>
      <c r="NFE349" s="142"/>
      <c r="NFF349" s="142"/>
      <c r="NFG349" s="142"/>
      <c r="NFH349" s="142"/>
      <c r="NFI349" s="142"/>
      <c r="NFJ349" s="142"/>
      <c r="NFK349" s="142"/>
      <c r="NFL349" s="142"/>
      <c r="NFM349" s="142"/>
      <c r="NFN349" s="142"/>
      <c r="NFO349" s="142"/>
      <c r="NFP349" s="142"/>
      <c r="NFQ349" s="142"/>
      <c r="NFR349" s="142"/>
      <c r="NFS349" s="142"/>
      <c r="NFT349" s="142"/>
      <c r="NFU349" s="142"/>
      <c r="NFV349" s="142"/>
      <c r="NFW349" s="142"/>
      <c r="NFX349" s="142"/>
      <c r="NFY349" s="142"/>
      <c r="NFZ349" s="142"/>
      <c r="NGA349" s="142"/>
      <c r="NGB349" s="142"/>
      <c r="NGC349" s="142"/>
      <c r="NGD349" s="142"/>
      <c r="NGE349" s="142"/>
      <c r="NGF349" s="142"/>
      <c r="NGG349" s="142"/>
      <c r="NGH349" s="142"/>
      <c r="NGI349" s="142"/>
      <c r="NGJ349" s="142"/>
      <c r="NGK349" s="142"/>
      <c r="NGL349" s="142"/>
      <c r="NGM349" s="142"/>
      <c r="NGN349" s="142"/>
      <c r="NGO349" s="142"/>
      <c r="NGP349" s="142"/>
      <c r="NGQ349" s="142"/>
      <c r="NGR349" s="142"/>
      <c r="NGS349" s="142"/>
      <c r="NGT349" s="142"/>
      <c r="NGU349" s="142"/>
      <c r="NGV349" s="142"/>
      <c r="NGW349" s="142"/>
      <c r="NGX349" s="142"/>
      <c r="NGY349" s="142"/>
      <c r="NGZ349" s="142"/>
      <c r="NHA349" s="142"/>
      <c r="NHB349" s="142"/>
      <c r="NHC349" s="142"/>
      <c r="NHD349" s="142"/>
      <c r="NHE349" s="142"/>
      <c r="NHF349" s="142"/>
      <c r="NHG349" s="142"/>
      <c r="NHH349" s="142"/>
      <c r="NHI349" s="142"/>
      <c r="NHJ349" s="142"/>
      <c r="NHK349" s="142"/>
      <c r="NHL349" s="142"/>
      <c r="NHM349" s="142"/>
      <c r="NHN349" s="142"/>
      <c r="NHO349" s="142"/>
      <c r="NHP349" s="142"/>
      <c r="NHQ349" s="142"/>
      <c r="NHR349" s="142"/>
      <c r="NHS349" s="142"/>
      <c r="NHT349" s="142"/>
      <c r="NHU349" s="142"/>
      <c r="NHV349" s="142"/>
      <c r="NHW349" s="142"/>
      <c r="NHX349" s="142"/>
      <c r="NHY349" s="142"/>
      <c r="NHZ349" s="142"/>
      <c r="NIA349" s="142"/>
      <c r="NIB349" s="142"/>
      <c r="NIC349" s="142"/>
      <c r="NID349" s="142"/>
      <c r="NIE349" s="142"/>
      <c r="NIF349" s="142"/>
      <c r="NIG349" s="142"/>
      <c r="NIH349" s="142"/>
      <c r="NII349" s="142"/>
      <c r="NIJ349" s="142"/>
      <c r="NIK349" s="142"/>
      <c r="NIL349" s="142"/>
      <c r="NIM349" s="142"/>
      <c r="NIN349" s="142"/>
      <c r="NIO349" s="142"/>
      <c r="NIP349" s="142"/>
      <c r="NIQ349" s="142"/>
      <c r="NIR349" s="142"/>
      <c r="NIS349" s="142"/>
      <c r="NIT349" s="142"/>
      <c r="NIU349" s="142"/>
      <c r="NIV349" s="142"/>
      <c r="NIW349" s="142"/>
      <c r="NIX349" s="142"/>
      <c r="NIY349" s="142"/>
      <c r="NIZ349" s="142"/>
      <c r="NJA349" s="142"/>
      <c r="NJB349" s="142"/>
      <c r="NJC349" s="142"/>
      <c r="NJD349" s="142"/>
      <c r="NJE349" s="142"/>
      <c r="NJF349" s="142"/>
      <c r="NJG349" s="142"/>
      <c r="NJH349" s="142"/>
      <c r="NJI349" s="142"/>
      <c r="NJJ349" s="142"/>
      <c r="NJK349" s="142"/>
      <c r="NJL349" s="142"/>
      <c r="NJM349" s="142"/>
      <c r="NJN349" s="142"/>
      <c r="NJO349" s="142"/>
      <c r="NJP349" s="142"/>
      <c r="NJQ349" s="142"/>
      <c r="NJR349" s="142"/>
      <c r="NJS349" s="142"/>
      <c r="NJT349" s="142"/>
      <c r="NJU349" s="142"/>
      <c r="NJV349" s="142"/>
      <c r="NJW349" s="142"/>
      <c r="NJX349" s="142"/>
      <c r="NJY349" s="142"/>
      <c r="NJZ349" s="142"/>
      <c r="NKA349" s="142"/>
      <c r="NKB349" s="142"/>
      <c r="NKC349" s="142"/>
      <c r="NKD349" s="142"/>
      <c r="NKE349" s="142"/>
      <c r="NKF349" s="142"/>
      <c r="NKG349" s="142"/>
      <c r="NKH349" s="142"/>
      <c r="NKI349" s="142"/>
      <c r="NKJ349" s="142"/>
      <c r="NKK349" s="142"/>
      <c r="NKL349" s="142"/>
      <c r="NKM349" s="142"/>
      <c r="NKN349" s="142"/>
      <c r="NKO349" s="142"/>
      <c r="NKP349" s="142"/>
      <c r="NKQ349" s="142"/>
      <c r="NKR349" s="142"/>
      <c r="NKS349" s="142"/>
      <c r="NKT349" s="142"/>
      <c r="NKU349" s="142"/>
      <c r="NKV349" s="142"/>
      <c r="NKW349" s="142"/>
      <c r="NKX349" s="142"/>
      <c r="NKY349" s="142"/>
      <c r="NKZ349" s="142"/>
      <c r="NLA349" s="142"/>
      <c r="NLB349" s="142"/>
      <c r="NLC349" s="142"/>
      <c r="NLD349" s="142"/>
      <c r="NLE349" s="142"/>
      <c r="NLF349" s="142"/>
      <c r="NLG349" s="142"/>
      <c r="NLH349" s="142"/>
      <c r="NLI349" s="142"/>
      <c r="NLJ349" s="142"/>
      <c r="NLK349" s="142"/>
      <c r="NLL349" s="142"/>
      <c r="NLM349" s="142"/>
      <c r="NLN349" s="142"/>
      <c r="NLO349" s="142"/>
      <c r="NLP349" s="142"/>
      <c r="NLQ349" s="142"/>
      <c r="NLR349" s="142"/>
      <c r="NLS349" s="142"/>
      <c r="NLT349" s="142"/>
      <c r="NLU349" s="142"/>
      <c r="NLV349" s="142"/>
      <c r="NLW349" s="142"/>
      <c r="NLX349" s="142"/>
      <c r="NLY349" s="142"/>
      <c r="NLZ349" s="142"/>
      <c r="NMA349" s="142"/>
      <c r="NMB349" s="142"/>
      <c r="NMC349" s="142"/>
      <c r="NMD349" s="142"/>
      <c r="NME349" s="142"/>
      <c r="NMF349" s="142"/>
      <c r="NMG349" s="142"/>
      <c r="NMH349" s="142"/>
      <c r="NMI349" s="142"/>
      <c r="NMJ349" s="142"/>
      <c r="NMK349" s="142"/>
      <c r="NML349" s="142"/>
      <c r="NMM349" s="142"/>
      <c r="NMN349" s="142"/>
      <c r="NMO349" s="142"/>
      <c r="NMP349" s="142"/>
      <c r="NMQ349" s="142"/>
      <c r="NMR349" s="142"/>
      <c r="NMS349" s="142"/>
      <c r="NMT349" s="142"/>
      <c r="NMU349" s="142"/>
      <c r="NMV349" s="142"/>
      <c r="NMW349" s="142"/>
      <c r="NMX349" s="142"/>
      <c r="NMY349" s="142"/>
      <c r="NMZ349" s="142"/>
      <c r="NNA349" s="142"/>
      <c r="NNB349" s="142"/>
      <c r="NNC349" s="142"/>
      <c r="NND349" s="142"/>
      <c r="NNE349" s="142"/>
      <c r="NNF349" s="142"/>
      <c r="NNG349" s="142"/>
      <c r="NNH349" s="142"/>
      <c r="NNI349" s="142"/>
      <c r="NNJ349" s="142"/>
      <c r="NNK349" s="142"/>
      <c r="NNL349" s="142"/>
      <c r="NNM349" s="142"/>
      <c r="NNN349" s="142"/>
      <c r="NNO349" s="142"/>
      <c r="NNP349" s="142"/>
      <c r="NNQ349" s="142"/>
      <c r="NNR349" s="142"/>
      <c r="NNS349" s="142"/>
      <c r="NNT349" s="142"/>
      <c r="NNU349" s="142"/>
      <c r="NNV349" s="142"/>
      <c r="NNW349" s="142"/>
      <c r="NNX349" s="142"/>
      <c r="NNY349" s="142"/>
      <c r="NNZ349" s="142"/>
      <c r="NOA349" s="142"/>
      <c r="NOB349" s="142"/>
      <c r="NOC349" s="142"/>
      <c r="NOD349" s="142"/>
      <c r="NOE349" s="142"/>
      <c r="NOF349" s="142"/>
      <c r="NOG349" s="142"/>
      <c r="NOH349" s="142"/>
      <c r="NOI349" s="142"/>
      <c r="NOJ349" s="142"/>
      <c r="NOK349" s="142"/>
      <c r="NOL349" s="142"/>
      <c r="NOM349" s="142"/>
      <c r="NON349" s="142"/>
      <c r="NOO349" s="142"/>
      <c r="NOP349" s="142"/>
      <c r="NOQ349" s="142"/>
      <c r="NOR349" s="142"/>
      <c r="NOS349" s="142"/>
      <c r="NOT349" s="142"/>
      <c r="NOU349" s="142"/>
      <c r="NOV349" s="142"/>
      <c r="NOW349" s="142"/>
      <c r="NOX349" s="142"/>
      <c r="NOY349" s="142"/>
      <c r="NOZ349" s="142"/>
      <c r="NPA349" s="142"/>
      <c r="NPB349" s="142"/>
      <c r="NPC349" s="142"/>
      <c r="NPD349" s="142"/>
      <c r="NPE349" s="142"/>
      <c r="NPF349" s="142"/>
      <c r="NPG349" s="142"/>
      <c r="NPH349" s="142"/>
      <c r="NPI349" s="142"/>
      <c r="NPJ349" s="142"/>
      <c r="NPK349" s="142"/>
      <c r="NPL349" s="142"/>
      <c r="NPM349" s="142"/>
      <c r="NPN349" s="142"/>
      <c r="NPO349" s="142"/>
      <c r="NPP349" s="142"/>
      <c r="NPQ349" s="142"/>
      <c r="NPR349" s="142"/>
      <c r="NPS349" s="142"/>
      <c r="NPT349" s="142"/>
      <c r="NPU349" s="142"/>
      <c r="NPV349" s="142"/>
      <c r="NPW349" s="142"/>
      <c r="NPX349" s="142"/>
      <c r="NPY349" s="142"/>
      <c r="NPZ349" s="142"/>
      <c r="NQA349" s="142"/>
      <c r="NQB349" s="142"/>
      <c r="NQC349" s="142"/>
      <c r="NQD349" s="142"/>
      <c r="NQE349" s="142"/>
      <c r="NQF349" s="142"/>
      <c r="NQG349" s="142"/>
      <c r="NQH349" s="142"/>
      <c r="NQI349" s="142"/>
      <c r="NQJ349" s="142"/>
      <c r="NQK349" s="142"/>
      <c r="NQL349" s="142"/>
      <c r="NQM349" s="142"/>
      <c r="NQN349" s="142"/>
      <c r="NQO349" s="142"/>
      <c r="NQP349" s="142"/>
      <c r="NQQ349" s="142"/>
      <c r="NQR349" s="142"/>
      <c r="NQS349" s="142"/>
      <c r="NQT349" s="142"/>
      <c r="NQU349" s="142"/>
      <c r="NQV349" s="142"/>
      <c r="NQW349" s="142"/>
      <c r="NQX349" s="142"/>
      <c r="NQY349" s="142"/>
      <c r="NQZ349" s="142"/>
      <c r="NRA349" s="142"/>
      <c r="NRB349" s="142"/>
      <c r="NRC349" s="142"/>
      <c r="NRD349" s="142"/>
      <c r="NRE349" s="142"/>
      <c r="NRF349" s="142"/>
      <c r="NRG349" s="142"/>
      <c r="NRH349" s="142"/>
      <c r="NRI349" s="142"/>
      <c r="NRJ349" s="142"/>
      <c r="NRK349" s="142"/>
      <c r="NRL349" s="142"/>
      <c r="NRM349" s="142"/>
      <c r="NRN349" s="142"/>
      <c r="NRO349" s="142"/>
      <c r="NRP349" s="142"/>
      <c r="NRQ349" s="142"/>
      <c r="NRR349" s="142"/>
      <c r="NRS349" s="142"/>
      <c r="NRT349" s="142"/>
      <c r="NRU349" s="142"/>
      <c r="NRV349" s="142"/>
      <c r="NRW349" s="142"/>
      <c r="NRX349" s="142"/>
      <c r="NRY349" s="142"/>
      <c r="NRZ349" s="142"/>
      <c r="NSA349" s="142"/>
      <c r="NSB349" s="142"/>
      <c r="NSC349" s="142"/>
      <c r="NSD349" s="142"/>
      <c r="NSE349" s="142"/>
      <c r="NSF349" s="142"/>
      <c r="NSG349" s="142"/>
      <c r="NSH349" s="142"/>
      <c r="NSI349" s="142"/>
      <c r="NSJ349" s="142"/>
      <c r="NSK349" s="142"/>
      <c r="NSL349" s="142"/>
      <c r="NSM349" s="142"/>
      <c r="NSN349" s="142"/>
      <c r="NSO349" s="142"/>
      <c r="NSP349" s="142"/>
      <c r="NSQ349" s="142"/>
      <c r="NSR349" s="142"/>
      <c r="NSS349" s="142"/>
      <c r="NST349" s="142"/>
      <c r="NSU349" s="142"/>
      <c r="NSV349" s="142"/>
      <c r="NSW349" s="142"/>
      <c r="NSX349" s="142"/>
      <c r="NSY349" s="142"/>
      <c r="NSZ349" s="142"/>
      <c r="NTA349" s="142"/>
      <c r="NTB349" s="142"/>
      <c r="NTC349" s="142"/>
      <c r="NTD349" s="142"/>
      <c r="NTE349" s="142"/>
      <c r="NTF349" s="142"/>
      <c r="NTG349" s="142"/>
      <c r="NTH349" s="142"/>
      <c r="NTI349" s="142"/>
      <c r="NTJ349" s="142"/>
      <c r="NTK349" s="142"/>
      <c r="NTL349" s="142"/>
      <c r="NTM349" s="142"/>
      <c r="NTN349" s="142"/>
      <c r="NTO349" s="142"/>
      <c r="NTP349" s="142"/>
      <c r="NTQ349" s="142"/>
      <c r="NTR349" s="142"/>
      <c r="NTS349" s="142"/>
      <c r="NTT349" s="142"/>
      <c r="NTU349" s="142"/>
      <c r="NTV349" s="142"/>
      <c r="NTW349" s="142"/>
      <c r="NTX349" s="142"/>
      <c r="NTY349" s="142"/>
      <c r="NTZ349" s="142"/>
      <c r="NUA349" s="142"/>
      <c r="NUB349" s="142"/>
      <c r="NUC349" s="142"/>
      <c r="NUD349" s="142"/>
      <c r="NUE349" s="142"/>
      <c r="NUF349" s="142"/>
      <c r="NUG349" s="142"/>
      <c r="NUH349" s="142"/>
      <c r="NUI349" s="142"/>
      <c r="NUJ349" s="142"/>
      <c r="NUK349" s="142"/>
      <c r="NUL349" s="142"/>
      <c r="NUM349" s="142"/>
      <c r="NUN349" s="142"/>
      <c r="NUO349" s="142"/>
      <c r="NUP349" s="142"/>
      <c r="NUQ349" s="142"/>
      <c r="NUR349" s="142"/>
      <c r="NUS349" s="142"/>
      <c r="NUT349" s="142"/>
      <c r="NUU349" s="142"/>
      <c r="NUV349" s="142"/>
      <c r="NUW349" s="142"/>
      <c r="NUX349" s="142"/>
      <c r="NUY349" s="142"/>
      <c r="NUZ349" s="142"/>
      <c r="NVA349" s="142"/>
      <c r="NVB349" s="142"/>
      <c r="NVC349" s="142"/>
      <c r="NVD349" s="142"/>
      <c r="NVE349" s="142"/>
      <c r="NVF349" s="142"/>
      <c r="NVG349" s="142"/>
      <c r="NVH349" s="142"/>
      <c r="NVI349" s="142"/>
      <c r="NVJ349" s="142"/>
      <c r="NVK349" s="142"/>
      <c r="NVL349" s="142"/>
      <c r="NVM349" s="142"/>
      <c r="NVN349" s="142"/>
      <c r="NVO349" s="142"/>
      <c r="NVP349" s="142"/>
      <c r="NVQ349" s="142"/>
      <c r="NVR349" s="142"/>
      <c r="NVS349" s="142"/>
      <c r="NVT349" s="142"/>
      <c r="NVU349" s="142"/>
      <c r="NVV349" s="142"/>
      <c r="NVW349" s="142"/>
      <c r="NVX349" s="142"/>
      <c r="NVY349" s="142"/>
      <c r="NVZ349" s="142"/>
      <c r="NWA349" s="142"/>
      <c r="NWB349" s="142"/>
      <c r="NWC349" s="142"/>
      <c r="NWD349" s="142"/>
      <c r="NWE349" s="142"/>
      <c r="NWF349" s="142"/>
      <c r="NWG349" s="142"/>
      <c r="NWH349" s="142"/>
      <c r="NWI349" s="142"/>
      <c r="NWJ349" s="142"/>
      <c r="NWK349" s="142"/>
      <c r="NWL349" s="142"/>
      <c r="NWM349" s="142"/>
      <c r="NWN349" s="142"/>
      <c r="NWO349" s="142"/>
      <c r="NWP349" s="142"/>
      <c r="NWQ349" s="142"/>
      <c r="NWR349" s="142"/>
      <c r="NWS349" s="142"/>
      <c r="NWT349" s="142"/>
      <c r="NWU349" s="142"/>
      <c r="NWV349" s="142"/>
      <c r="NWW349" s="142"/>
      <c r="NWX349" s="142"/>
      <c r="NWY349" s="142"/>
      <c r="NWZ349" s="142"/>
      <c r="NXA349" s="142"/>
      <c r="NXB349" s="142"/>
      <c r="NXC349" s="142"/>
      <c r="NXD349" s="142"/>
      <c r="NXE349" s="142"/>
      <c r="NXF349" s="142"/>
      <c r="NXG349" s="142"/>
      <c r="NXH349" s="142"/>
      <c r="NXI349" s="142"/>
      <c r="NXJ349" s="142"/>
      <c r="NXK349" s="142"/>
      <c r="NXL349" s="142"/>
      <c r="NXM349" s="142"/>
      <c r="NXN349" s="142"/>
      <c r="NXO349" s="142"/>
      <c r="NXP349" s="142"/>
      <c r="NXQ349" s="142"/>
      <c r="NXR349" s="142"/>
      <c r="NXS349" s="142"/>
      <c r="NXT349" s="142"/>
      <c r="NXU349" s="142"/>
      <c r="NXV349" s="142"/>
      <c r="NXW349" s="142"/>
      <c r="NXX349" s="142"/>
      <c r="NXY349" s="142"/>
      <c r="NXZ349" s="142"/>
      <c r="NYA349" s="142"/>
      <c r="NYB349" s="142"/>
      <c r="NYC349" s="142"/>
      <c r="NYD349" s="142"/>
      <c r="NYE349" s="142"/>
      <c r="NYF349" s="142"/>
      <c r="NYG349" s="142"/>
      <c r="NYH349" s="142"/>
      <c r="NYI349" s="142"/>
      <c r="NYJ349" s="142"/>
      <c r="NYK349" s="142"/>
      <c r="NYL349" s="142"/>
      <c r="NYM349" s="142"/>
      <c r="NYN349" s="142"/>
      <c r="NYO349" s="142"/>
      <c r="NYP349" s="142"/>
      <c r="NYQ349" s="142"/>
      <c r="NYR349" s="142"/>
      <c r="NYS349" s="142"/>
      <c r="NYT349" s="142"/>
      <c r="NYU349" s="142"/>
      <c r="NYV349" s="142"/>
      <c r="NYW349" s="142"/>
      <c r="NYX349" s="142"/>
      <c r="NYY349" s="142"/>
      <c r="NYZ349" s="142"/>
      <c r="NZA349" s="142"/>
      <c r="NZB349" s="142"/>
      <c r="NZC349" s="142"/>
      <c r="NZD349" s="142"/>
      <c r="NZE349" s="142"/>
      <c r="NZF349" s="142"/>
      <c r="NZG349" s="142"/>
      <c r="NZH349" s="142"/>
      <c r="NZI349" s="142"/>
      <c r="NZJ349" s="142"/>
      <c r="NZK349" s="142"/>
      <c r="NZL349" s="142"/>
      <c r="NZM349" s="142"/>
      <c r="NZN349" s="142"/>
      <c r="NZO349" s="142"/>
      <c r="NZP349" s="142"/>
      <c r="NZQ349" s="142"/>
      <c r="NZR349" s="142"/>
      <c r="NZS349" s="142"/>
      <c r="NZT349" s="142"/>
      <c r="NZU349" s="142"/>
      <c r="NZV349" s="142"/>
      <c r="NZW349" s="142"/>
      <c r="NZX349" s="142"/>
      <c r="NZY349" s="142"/>
      <c r="NZZ349" s="142"/>
      <c r="OAA349" s="142"/>
      <c r="OAB349" s="142"/>
      <c r="OAC349" s="142"/>
      <c r="OAD349" s="142"/>
      <c r="OAE349" s="142"/>
      <c r="OAF349" s="142"/>
      <c r="OAG349" s="142"/>
      <c r="OAH349" s="142"/>
      <c r="OAI349" s="142"/>
      <c r="OAJ349" s="142"/>
      <c r="OAK349" s="142"/>
      <c r="OAL349" s="142"/>
      <c r="OAM349" s="142"/>
      <c r="OAN349" s="142"/>
      <c r="OAO349" s="142"/>
      <c r="OAP349" s="142"/>
      <c r="OAQ349" s="142"/>
      <c r="OAR349" s="142"/>
      <c r="OAS349" s="142"/>
      <c r="OAT349" s="142"/>
      <c r="OAU349" s="142"/>
      <c r="OAV349" s="142"/>
      <c r="OAW349" s="142"/>
      <c r="OAX349" s="142"/>
      <c r="OAY349" s="142"/>
      <c r="OAZ349" s="142"/>
      <c r="OBA349" s="142"/>
      <c r="OBB349" s="142"/>
      <c r="OBC349" s="142"/>
      <c r="OBD349" s="142"/>
      <c r="OBE349" s="142"/>
      <c r="OBF349" s="142"/>
      <c r="OBG349" s="142"/>
      <c r="OBH349" s="142"/>
      <c r="OBI349" s="142"/>
      <c r="OBJ349" s="142"/>
      <c r="OBK349" s="142"/>
      <c r="OBL349" s="142"/>
      <c r="OBM349" s="142"/>
      <c r="OBN349" s="142"/>
      <c r="OBO349" s="142"/>
      <c r="OBP349" s="142"/>
      <c r="OBQ349" s="142"/>
      <c r="OBR349" s="142"/>
      <c r="OBS349" s="142"/>
      <c r="OBT349" s="142"/>
      <c r="OBU349" s="142"/>
      <c r="OBV349" s="142"/>
      <c r="OBW349" s="142"/>
      <c r="OBX349" s="142"/>
      <c r="OBY349" s="142"/>
      <c r="OBZ349" s="142"/>
      <c r="OCA349" s="142"/>
      <c r="OCB349" s="142"/>
      <c r="OCC349" s="142"/>
      <c r="OCD349" s="142"/>
      <c r="OCE349" s="142"/>
      <c r="OCF349" s="142"/>
      <c r="OCG349" s="142"/>
      <c r="OCH349" s="142"/>
      <c r="OCI349" s="142"/>
      <c r="OCJ349" s="142"/>
      <c r="OCK349" s="142"/>
      <c r="OCL349" s="142"/>
      <c r="OCM349" s="142"/>
      <c r="OCN349" s="142"/>
      <c r="OCO349" s="142"/>
      <c r="OCP349" s="142"/>
      <c r="OCQ349" s="142"/>
      <c r="OCR349" s="142"/>
      <c r="OCS349" s="142"/>
      <c r="OCT349" s="142"/>
      <c r="OCU349" s="142"/>
      <c r="OCV349" s="142"/>
      <c r="OCW349" s="142"/>
      <c r="OCX349" s="142"/>
      <c r="OCY349" s="142"/>
      <c r="OCZ349" s="142"/>
      <c r="ODA349" s="142"/>
      <c r="ODB349" s="142"/>
      <c r="ODC349" s="142"/>
      <c r="ODD349" s="142"/>
      <c r="ODE349" s="142"/>
      <c r="ODF349" s="142"/>
      <c r="ODG349" s="142"/>
      <c r="ODH349" s="142"/>
      <c r="ODI349" s="142"/>
      <c r="ODJ349" s="142"/>
      <c r="ODK349" s="142"/>
      <c r="ODL349" s="142"/>
      <c r="ODM349" s="142"/>
      <c r="ODN349" s="142"/>
      <c r="ODO349" s="142"/>
      <c r="ODP349" s="142"/>
      <c r="ODQ349" s="142"/>
      <c r="ODR349" s="142"/>
      <c r="ODS349" s="142"/>
      <c r="ODT349" s="142"/>
      <c r="ODU349" s="142"/>
      <c r="ODV349" s="142"/>
      <c r="ODW349" s="142"/>
      <c r="ODX349" s="142"/>
      <c r="ODY349" s="142"/>
      <c r="ODZ349" s="142"/>
      <c r="OEA349" s="142"/>
      <c r="OEB349" s="142"/>
      <c r="OEC349" s="142"/>
      <c r="OED349" s="142"/>
      <c r="OEE349" s="142"/>
      <c r="OEF349" s="142"/>
      <c r="OEG349" s="142"/>
      <c r="OEH349" s="142"/>
      <c r="OEI349" s="142"/>
      <c r="OEJ349" s="142"/>
      <c r="OEK349" s="142"/>
      <c r="OEL349" s="142"/>
      <c r="OEM349" s="142"/>
      <c r="OEN349" s="142"/>
      <c r="OEO349" s="142"/>
      <c r="OEP349" s="142"/>
      <c r="OEQ349" s="142"/>
      <c r="OER349" s="142"/>
      <c r="OES349" s="142"/>
      <c r="OET349" s="142"/>
      <c r="OEU349" s="142"/>
      <c r="OEV349" s="142"/>
      <c r="OEW349" s="142"/>
      <c r="OEX349" s="142"/>
      <c r="OEY349" s="142"/>
      <c r="OEZ349" s="142"/>
      <c r="OFA349" s="142"/>
      <c r="OFB349" s="142"/>
      <c r="OFC349" s="142"/>
      <c r="OFD349" s="142"/>
      <c r="OFE349" s="142"/>
      <c r="OFF349" s="142"/>
      <c r="OFG349" s="142"/>
      <c r="OFH349" s="142"/>
      <c r="OFI349" s="142"/>
      <c r="OFJ349" s="142"/>
      <c r="OFK349" s="142"/>
      <c r="OFL349" s="142"/>
      <c r="OFM349" s="142"/>
      <c r="OFN349" s="142"/>
      <c r="OFO349" s="142"/>
      <c r="OFP349" s="142"/>
      <c r="OFQ349" s="142"/>
      <c r="OFR349" s="142"/>
      <c r="OFS349" s="142"/>
      <c r="OFT349" s="142"/>
      <c r="OFU349" s="142"/>
      <c r="OFV349" s="142"/>
      <c r="OFW349" s="142"/>
      <c r="OFX349" s="142"/>
      <c r="OFY349" s="142"/>
      <c r="OFZ349" s="142"/>
      <c r="OGA349" s="142"/>
      <c r="OGB349" s="142"/>
      <c r="OGC349" s="142"/>
      <c r="OGD349" s="142"/>
      <c r="OGE349" s="142"/>
      <c r="OGF349" s="142"/>
      <c r="OGG349" s="142"/>
      <c r="OGH349" s="142"/>
      <c r="OGI349" s="142"/>
      <c r="OGJ349" s="142"/>
      <c r="OGK349" s="142"/>
      <c r="OGL349" s="142"/>
      <c r="OGM349" s="142"/>
      <c r="OGN349" s="142"/>
      <c r="OGO349" s="142"/>
      <c r="OGP349" s="142"/>
      <c r="OGQ349" s="142"/>
      <c r="OGR349" s="142"/>
      <c r="OGS349" s="142"/>
      <c r="OGT349" s="142"/>
      <c r="OGU349" s="142"/>
      <c r="OGV349" s="142"/>
      <c r="OGW349" s="142"/>
      <c r="OGX349" s="142"/>
      <c r="OGY349" s="142"/>
      <c r="OGZ349" s="142"/>
      <c r="OHA349" s="142"/>
      <c r="OHB349" s="142"/>
      <c r="OHC349" s="142"/>
      <c r="OHD349" s="142"/>
      <c r="OHE349" s="142"/>
      <c r="OHF349" s="142"/>
      <c r="OHG349" s="142"/>
      <c r="OHH349" s="142"/>
      <c r="OHI349" s="142"/>
      <c r="OHJ349" s="142"/>
      <c r="OHK349" s="142"/>
      <c r="OHL349" s="142"/>
      <c r="OHM349" s="142"/>
      <c r="OHN349" s="142"/>
      <c r="OHO349" s="142"/>
      <c r="OHP349" s="142"/>
      <c r="OHQ349" s="142"/>
      <c r="OHR349" s="142"/>
      <c r="OHS349" s="142"/>
      <c r="OHT349" s="142"/>
      <c r="OHU349" s="142"/>
      <c r="OHV349" s="142"/>
      <c r="OHW349" s="142"/>
      <c r="OHX349" s="142"/>
      <c r="OHY349" s="142"/>
      <c r="OHZ349" s="142"/>
      <c r="OIA349" s="142"/>
      <c r="OIB349" s="142"/>
      <c r="OIC349" s="142"/>
      <c r="OID349" s="142"/>
      <c r="OIE349" s="142"/>
      <c r="OIF349" s="142"/>
      <c r="OIG349" s="142"/>
      <c r="OIH349" s="142"/>
      <c r="OII349" s="142"/>
      <c r="OIJ349" s="142"/>
      <c r="OIK349" s="142"/>
      <c r="OIL349" s="142"/>
      <c r="OIM349" s="142"/>
      <c r="OIN349" s="142"/>
      <c r="OIO349" s="142"/>
      <c r="OIP349" s="142"/>
      <c r="OIQ349" s="142"/>
      <c r="OIR349" s="142"/>
      <c r="OIS349" s="142"/>
      <c r="OIT349" s="142"/>
      <c r="OIU349" s="142"/>
      <c r="OIV349" s="142"/>
      <c r="OIW349" s="142"/>
      <c r="OIX349" s="142"/>
      <c r="OIY349" s="142"/>
      <c r="OIZ349" s="142"/>
      <c r="OJA349" s="142"/>
      <c r="OJB349" s="142"/>
      <c r="OJC349" s="142"/>
      <c r="OJD349" s="142"/>
      <c r="OJE349" s="142"/>
      <c r="OJF349" s="142"/>
      <c r="OJG349" s="142"/>
      <c r="OJH349" s="142"/>
      <c r="OJI349" s="142"/>
      <c r="OJJ349" s="142"/>
      <c r="OJK349" s="142"/>
      <c r="OJL349" s="142"/>
      <c r="OJM349" s="142"/>
      <c r="OJN349" s="142"/>
      <c r="OJO349" s="142"/>
      <c r="OJP349" s="142"/>
      <c r="OJQ349" s="142"/>
      <c r="OJR349" s="142"/>
      <c r="OJS349" s="142"/>
      <c r="OJT349" s="142"/>
      <c r="OJU349" s="142"/>
      <c r="OJV349" s="142"/>
      <c r="OJW349" s="142"/>
      <c r="OJX349" s="142"/>
      <c r="OJY349" s="142"/>
      <c r="OJZ349" s="142"/>
      <c r="OKA349" s="142"/>
      <c r="OKB349" s="142"/>
      <c r="OKC349" s="142"/>
      <c r="OKD349" s="142"/>
      <c r="OKE349" s="142"/>
      <c r="OKF349" s="142"/>
      <c r="OKG349" s="142"/>
      <c r="OKH349" s="142"/>
      <c r="OKI349" s="142"/>
      <c r="OKJ349" s="142"/>
      <c r="OKK349" s="142"/>
      <c r="OKL349" s="142"/>
      <c r="OKM349" s="142"/>
      <c r="OKN349" s="142"/>
      <c r="OKO349" s="142"/>
      <c r="OKP349" s="142"/>
      <c r="OKQ349" s="142"/>
      <c r="OKR349" s="142"/>
      <c r="OKS349" s="142"/>
      <c r="OKT349" s="142"/>
      <c r="OKU349" s="142"/>
      <c r="OKV349" s="142"/>
      <c r="OKW349" s="142"/>
      <c r="OKX349" s="142"/>
      <c r="OKY349" s="142"/>
      <c r="OKZ349" s="142"/>
      <c r="OLA349" s="142"/>
      <c r="OLB349" s="142"/>
      <c r="OLC349" s="142"/>
      <c r="OLD349" s="142"/>
      <c r="OLE349" s="142"/>
      <c r="OLF349" s="142"/>
      <c r="OLG349" s="142"/>
      <c r="OLH349" s="142"/>
      <c r="OLI349" s="142"/>
      <c r="OLJ349" s="142"/>
      <c r="OLK349" s="142"/>
      <c r="OLL349" s="142"/>
      <c r="OLM349" s="142"/>
      <c r="OLN349" s="142"/>
      <c r="OLO349" s="142"/>
      <c r="OLP349" s="142"/>
      <c r="OLQ349" s="142"/>
      <c r="OLR349" s="142"/>
      <c r="OLS349" s="142"/>
      <c r="OLT349" s="142"/>
      <c r="OLU349" s="142"/>
      <c r="OLV349" s="142"/>
      <c r="OLW349" s="142"/>
      <c r="OLX349" s="142"/>
      <c r="OLY349" s="142"/>
      <c r="OLZ349" s="142"/>
      <c r="OMA349" s="142"/>
      <c r="OMB349" s="142"/>
      <c r="OMC349" s="142"/>
      <c r="OMD349" s="142"/>
      <c r="OME349" s="142"/>
      <c r="OMF349" s="142"/>
      <c r="OMG349" s="142"/>
      <c r="OMH349" s="142"/>
      <c r="OMI349" s="142"/>
      <c r="OMJ349" s="142"/>
      <c r="OMK349" s="142"/>
      <c r="OML349" s="142"/>
      <c r="OMM349" s="142"/>
      <c r="OMN349" s="142"/>
      <c r="OMO349" s="142"/>
      <c r="OMP349" s="142"/>
      <c r="OMQ349" s="142"/>
      <c r="OMR349" s="142"/>
      <c r="OMS349" s="142"/>
      <c r="OMT349" s="142"/>
      <c r="OMU349" s="142"/>
      <c r="OMV349" s="142"/>
      <c r="OMW349" s="142"/>
      <c r="OMX349" s="142"/>
      <c r="OMY349" s="142"/>
      <c r="OMZ349" s="142"/>
      <c r="ONA349" s="142"/>
      <c r="ONB349" s="142"/>
      <c r="ONC349" s="142"/>
      <c r="OND349" s="142"/>
      <c r="ONE349" s="142"/>
      <c r="ONF349" s="142"/>
      <c r="ONG349" s="142"/>
      <c r="ONH349" s="142"/>
      <c r="ONI349" s="142"/>
      <c r="ONJ349" s="142"/>
      <c r="ONK349" s="142"/>
      <c r="ONL349" s="142"/>
      <c r="ONM349" s="142"/>
      <c r="ONN349" s="142"/>
      <c r="ONO349" s="142"/>
      <c r="ONP349" s="142"/>
      <c r="ONQ349" s="142"/>
      <c r="ONR349" s="142"/>
      <c r="ONS349" s="142"/>
      <c r="ONT349" s="142"/>
      <c r="ONU349" s="142"/>
      <c r="ONV349" s="142"/>
      <c r="ONW349" s="142"/>
      <c r="ONX349" s="142"/>
      <c r="ONY349" s="142"/>
      <c r="ONZ349" s="142"/>
      <c r="OOA349" s="142"/>
      <c r="OOB349" s="142"/>
      <c r="OOC349" s="142"/>
      <c r="OOD349" s="142"/>
      <c r="OOE349" s="142"/>
      <c r="OOF349" s="142"/>
      <c r="OOG349" s="142"/>
      <c r="OOH349" s="142"/>
      <c r="OOI349" s="142"/>
      <c r="OOJ349" s="142"/>
      <c r="OOK349" s="142"/>
      <c r="OOL349" s="142"/>
      <c r="OOM349" s="142"/>
      <c r="OON349" s="142"/>
      <c r="OOO349" s="142"/>
      <c r="OOP349" s="142"/>
      <c r="OOQ349" s="142"/>
      <c r="OOR349" s="142"/>
      <c r="OOS349" s="142"/>
      <c r="OOT349" s="142"/>
      <c r="OOU349" s="142"/>
      <c r="OOV349" s="142"/>
      <c r="OOW349" s="142"/>
      <c r="OOX349" s="142"/>
      <c r="OOY349" s="142"/>
      <c r="OOZ349" s="142"/>
      <c r="OPA349" s="142"/>
      <c r="OPB349" s="142"/>
      <c r="OPC349" s="142"/>
      <c r="OPD349" s="142"/>
      <c r="OPE349" s="142"/>
      <c r="OPF349" s="142"/>
      <c r="OPG349" s="142"/>
      <c r="OPH349" s="142"/>
      <c r="OPI349" s="142"/>
      <c r="OPJ349" s="142"/>
      <c r="OPK349" s="142"/>
      <c r="OPL349" s="142"/>
      <c r="OPM349" s="142"/>
      <c r="OPN349" s="142"/>
      <c r="OPO349" s="142"/>
      <c r="OPP349" s="142"/>
      <c r="OPQ349" s="142"/>
      <c r="OPR349" s="142"/>
      <c r="OPS349" s="142"/>
      <c r="OPT349" s="142"/>
      <c r="OPU349" s="142"/>
      <c r="OPV349" s="142"/>
      <c r="OPW349" s="142"/>
      <c r="OPX349" s="142"/>
      <c r="OPY349" s="142"/>
      <c r="OPZ349" s="142"/>
      <c r="OQA349" s="142"/>
      <c r="OQB349" s="142"/>
      <c r="OQC349" s="142"/>
      <c r="OQD349" s="142"/>
      <c r="OQE349" s="142"/>
      <c r="OQF349" s="142"/>
      <c r="OQG349" s="142"/>
      <c r="OQH349" s="142"/>
      <c r="OQI349" s="142"/>
      <c r="OQJ349" s="142"/>
      <c r="OQK349" s="142"/>
      <c r="OQL349" s="142"/>
      <c r="OQM349" s="142"/>
      <c r="OQN349" s="142"/>
      <c r="OQO349" s="142"/>
      <c r="OQP349" s="142"/>
      <c r="OQQ349" s="142"/>
      <c r="OQR349" s="142"/>
      <c r="OQS349" s="142"/>
      <c r="OQT349" s="142"/>
      <c r="OQU349" s="142"/>
      <c r="OQV349" s="142"/>
      <c r="OQW349" s="142"/>
      <c r="OQX349" s="142"/>
      <c r="OQY349" s="142"/>
      <c r="OQZ349" s="142"/>
      <c r="ORA349" s="142"/>
      <c r="ORB349" s="142"/>
      <c r="ORC349" s="142"/>
      <c r="ORD349" s="142"/>
      <c r="ORE349" s="142"/>
      <c r="ORF349" s="142"/>
      <c r="ORG349" s="142"/>
      <c r="ORH349" s="142"/>
      <c r="ORI349" s="142"/>
      <c r="ORJ349" s="142"/>
      <c r="ORK349" s="142"/>
      <c r="ORL349" s="142"/>
      <c r="ORM349" s="142"/>
      <c r="ORN349" s="142"/>
      <c r="ORO349" s="142"/>
      <c r="ORP349" s="142"/>
      <c r="ORQ349" s="142"/>
      <c r="ORR349" s="142"/>
      <c r="ORS349" s="142"/>
      <c r="ORT349" s="142"/>
      <c r="ORU349" s="142"/>
      <c r="ORV349" s="142"/>
      <c r="ORW349" s="142"/>
      <c r="ORX349" s="142"/>
      <c r="ORY349" s="142"/>
      <c r="ORZ349" s="142"/>
      <c r="OSA349" s="142"/>
      <c r="OSB349" s="142"/>
      <c r="OSC349" s="142"/>
      <c r="OSD349" s="142"/>
      <c r="OSE349" s="142"/>
      <c r="OSF349" s="142"/>
      <c r="OSG349" s="142"/>
      <c r="OSH349" s="142"/>
      <c r="OSI349" s="142"/>
      <c r="OSJ349" s="142"/>
      <c r="OSK349" s="142"/>
      <c r="OSL349" s="142"/>
      <c r="OSM349" s="142"/>
      <c r="OSN349" s="142"/>
      <c r="OSO349" s="142"/>
      <c r="OSP349" s="142"/>
      <c r="OSQ349" s="142"/>
      <c r="OSR349" s="142"/>
      <c r="OSS349" s="142"/>
      <c r="OST349" s="142"/>
      <c r="OSU349" s="142"/>
      <c r="OSV349" s="142"/>
      <c r="OSW349" s="142"/>
      <c r="OSX349" s="142"/>
      <c r="OSY349" s="142"/>
      <c r="OSZ349" s="142"/>
      <c r="OTA349" s="142"/>
      <c r="OTB349" s="142"/>
      <c r="OTC349" s="142"/>
      <c r="OTD349" s="142"/>
      <c r="OTE349" s="142"/>
      <c r="OTF349" s="142"/>
      <c r="OTG349" s="142"/>
      <c r="OTH349" s="142"/>
      <c r="OTI349" s="142"/>
      <c r="OTJ349" s="142"/>
      <c r="OTK349" s="142"/>
      <c r="OTL349" s="142"/>
      <c r="OTM349" s="142"/>
      <c r="OTN349" s="142"/>
      <c r="OTO349" s="142"/>
      <c r="OTP349" s="142"/>
      <c r="OTQ349" s="142"/>
      <c r="OTR349" s="142"/>
      <c r="OTS349" s="142"/>
      <c r="OTT349" s="142"/>
      <c r="OTU349" s="142"/>
      <c r="OTV349" s="142"/>
      <c r="OTW349" s="142"/>
      <c r="OTX349" s="142"/>
      <c r="OTY349" s="142"/>
      <c r="OTZ349" s="142"/>
      <c r="OUA349" s="142"/>
      <c r="OUB349" s="142"/>
      <c r="OUC349" s="142"/>
      <c r="OUD349" s="142"/>
      <c r="OUE349" s="142"/>
      <c r="OUF349" s="142"/>
      <c r="OUG349" s="142"/>
      <c r="OUH349" s="142"/>
      <c r="OUI349" s="142"/>
      <c r="OUJ349" s="142"/>
      <c r="OUK349" s="142"/>
      <c r="OUL349" s="142"/>
      <c r="OUM349" s="142"/>
      <c r="OUN349" s="142"/>
      <c r="OUO349" s="142"/>
      <c r="OUP349" s="142"/>
      <c r="OUQ349" s="142"/>
      <c r="OUR349" s="142"/>
      <c r="OUS349" s="142"/>
      <c r="OUT349" s="142"/>
      <c r="OUU349" s="142"/>
      <c r="OUV349" s="142"/>
      <c r="OUW349" s="142"/>
      <c r="OUX349" s="142"/>
      <c r="OUY349" s="142"/>
      <c r="OUZ349" s="142"/>
      <c r="OVA349" s="142"/>
      <c r="OVB349" s="142"/>
      <c r="OVC349" s="142"/>
      <c r="OVD349" s="142"/>
      <c r="OVE349" s="142"/>
      <c r="OVF349" s="142"/>
      <c r="OVG349" s="142"/>
      <c r="OVH349" s="142"/>
      <c r="OVI349" s="142"/>
      <c r="OVJ349" s="142"/>
      <c r="OVK349" s="142"/>
      <c r="OVL349" s="142"/>
      <c r="OVM349" s="142"/>
      <c r="OVN349" s="142"/>
      <c r="OVO349" s="142"/>
      <c r="OVP349" s="142"/>
      <c r="OVQ349" s="142"/>
      <c r="OVR349" s="142"/>
      <c r="OVS349" s="142"/>
      <c r="OVT349" s="142"/>
      <c r="OVU349" s="142"/>
      <c r="OVV349" s="142"/>
      <c r="OVW349" s="142"/>
      <c r="OVX349" s="142"/>
      <c r="OVY349" s="142"/>
      <c r="OVZ349" s="142"/>
      <c r="OWA349" s="142"/>
      <c r="OWB349" s="142"/>
      <c r="OWC349" s="142"/>
      <c r="OWD349" s="142"/>
      <c r="OWE349" s="142"/>
      <c r="OWF349" s="142"/>
      <c r="OWG349" s="142"/>
      <c r="OWH349" s="142"/>
      <c r="OWI349" s="142"/>
      <c r="OWJ349" s="142"/>
      <c r="OWK349" s="142"/>
      <c r="OWL349" s="142"/>
      <c r="OWM349" s="142"/>
      <c r="OWN349" s="142"/>
      <c r="OWO349" s="142"/>
      <c r="OWP349" s="142"/>
      <c r="OWQ349" s="142"/>
      <c r="OWR349" s="142"/>
      <c r="OWS349" s="142"/>
      <c r="OWT349" s="142"/>
      <c r="OWU349" s="142"/>
      <c r="OWV349" s="142"/>
      <c r="OWW349" s="142"/>
      <c r="OWX349" s="142"/>
      <c r="OWY349" s="142"/>
      <c r="OWZ349" s="142"/>
      <c r="OXA349" s="142"/>
      <c r="OXB349" s="142"/>
      <c r="OXC349" s="142"/>
      <c r="OXD349" s="142"/>
      <c r="OXE349" s="142"/>
      <c r="OXF349" s="142"/>
      <c r="OXG349" s="142"/>
      <c r="OXH349" s="142"/>
      <c r="OXI349" s="142"/>
      <c r="OXJ349" s="142"/>
      <c r="OXK349" s="142"/>
      <c r="OXL349" s="142"/>
      <c r="OXM349" s="142"/>
      <c r="OXN349" s="142"/>
      <c r="OXO349" s="142"/>
      <c r="OXP349" s="142"/>
      <c r="OXQ349" s="142"/>
      <c r="OXR349" s="142"/>
      <c r="OXS349" s="142"/>
      <c r="OXT349" s="142"/>
      <c r="OXU349" s="142"/>
      <c r="OXV349" s="142"/>
      <c r="OXW349" s="142"/>
      <c r="OXX349" s="142"/>
      <c r="OXY349" s="142"/>
      <c r="OXZ349" s="142"/>
      <c r="OYA349" s="142"/>
      <c r="OYB349" s="142"/>
      <c r="OYC349" s="142"/>
      <c r="OYD349" s="142"/>
      <c r="OYE349" s="142"/>
      <c r="OYF349" s="142"/>
      <c r="OYG349" s="142"/>
      <c r="OYH349" s="142"/>
      <c r="OYI349" s="142"/>
      <c r="OYJ349" s="142"/>
      <c r="OYK349" s="142"/>
      <c r="OYL349" s="142"/>
      <c r="OYM349" s="142"/>
      <c r="OYN349" s="142"/>
      <c r="OYO349" s="142"/>
      <c r="OYP349" s="142"/>
      <c r="OYQ349" s="142"/>
      <c r="OYR349" s="142"/>
      <c r="OYS349" s="142"/>
      <c r="OYT349" s="142"/>
      <c r="OYU349" s="142"/>
      <c r="OYV349" s="142"/>
      <c r="OYW349" s="142"/>
      <c r="OYX349" s="142"/>
      <c r="OYY349" s="142"/>
      <c r="OYZ349" s="142"/>
      <c r="OZA349" s="142"/>
      <c r="OZB349" s="142"/>
      <c r="OZC349" s="142"/>
      <c r="OZD349" s="142"/>
      <c r="OZE349" s="142"/>
      <c r="OZF349" s="142"/>
      <c r="OZG349" s="142"/>
      <c r="OZH349" s="142"/>
      <c r="OZI349" s="142"/>
      <c r="OZJ349" s="142"/>
      <c r="OZK349" s="142"/>
      <c r="OZL349" s="142"/>
      <c r="OZM349" s="142"/>
      <c r="OZN349" s="142"/>
      <c r="OZO349" s="142"/>
      <c r="OZP349" s="142"/>
      <c r="OZQ349" s="142"/>
      <c r="OZR349" s="142"/>
      <c r="OZS349" s="142"/>
      <c r="OZT349" s="142"/>
      <c r="OZU349" s="142"/>
      <c r="OZV349" s="142"/>
      <c r="OZW349" s="142"/>
      <c r="OZX349" s="142"/>
      <c r="OZY349" s="142"/>
      <c r="OZZ349" s="142"/>
      <c r="PAA349" s="142"/>
      <c r="PAB349" s="142"/>
      <c r="PAC349" s="142"/>
      <c r="PAD349" s="142"/>
      <c r="PAE349" s="142"/>
      <c r="PAF349" s="142"/>
      <c r="PAG349" s="142"/>
      <c r="PAH349" s="142"/>
      <c r="PAI349" s="142"/>
      <c r="PAJ349" s="142"/>
      <c r="PAK349" s="142"/>
      <c r="PAL349" s="142"/>
      <c r="PAM349" s="142"/>
      <c r="PAN349" s="142"/>
      <c r="PAO349" s="142"/>
      <c r="PAP349" s="142"/>
      <c r="PAQ349" s="142"/>
      <c r="PAR349" s="142"/>
      <c r="PAS349" s="142"/>
      <c r="PAT349" s="142"/>
      <c r="PAU349" s="142"/>
      <c r="PAV349" s="142"/>
      <c r="PAW349" s="142"/>
      <c r="PAX349" s="142"/>
      <c r="PAY349" s="142"/>
      <c r="PAZ349" s="142"/>
      <c r="PBA349" s="142"/>
      <c r="PBB349" s="142"/>
      <c r="PBC349" s="142"/>
      <c r="PBD349" s="142"/>
      <c r="PBE349" s="142"/>
      <c r="PBF349" s="142"/>
      <c r="PBG349" s="142"/>
      <c r="PBH349" s="142"/>
      <c r="PBI349" s="142"/>
      <c r="PBJ349" s="142"/>
      <c r="PBK349" s="142"/>
      <c r="PBL349" s="142"/>
      <c r="PBM349" s="142"/>
      <c r="PBN349" s="142"/>
      <c r="PBO349" s="142"/>
      <c r="PBP349" s="142"/>
      <c r="PBQ349" s="142"/>
      <c r="PBR349" s="142"/>
      <c r="PBS349" s="142"/>
      <c r="PBT349" s="142"/>
      <c r="PBU349" s="142"/>
      <c r="PBV349" s="142"/>
      <c r="PBW349" s="142"/>
      <c r="PBX349" s="142"/>
      <c r="PBY349" s="142"/>
      <c r="PBZ349" s="142"/>
      <c r="PCA349" s="142"/>
      <c r="PCB349" s="142"/>
      <c r="PCC349" s="142"/>
      <c r="PCD349" s="142"/>
      <c r="PCE349" s="142"/>
      <c r="PCF349" s="142"/>
      <c r="PCG349" s="142"/>
      <c r="PCH349" s="142"/>
      <c r="PCI349" s="142"/>
      <c r="PCJ349" s="142"/>
      <c r="PCK349" s="142"/>
      <c r="PCL349" s="142"/>
      <c r="PCM349" s="142"/>
      <c r="PCN349" s="142"/>
      <c r="PCO349" s="142"/>
      <c r="PCP349" s="142"/>
      <c r="PCQ349" s="142"/>
      <c r="PCR349" s="142"/>
      <c r="PCS349" s="142"/>
      <c r="PCT349" s="142"/>
      <c r="PCU349" s="142"/>
      <c r="PCV349" s="142"/>
      <c r="PCW349" s="142"/>
      <c r="PCX349" s="142"/>
      <c r="PCY349" s="142"/>
      <c r="PCZ349" s="142"/>
      <c r="PDA349" s="142"/>
      <c r="PDB349" s="142"/>
      <c r="PDC349" s="142"/>
      <c r="PDD349" s="142"/>
      <c r="PDE349" s="142"/>
      <c r="PDF349" s="142"/>
      <c r="PDG349" s="142"/>
      <c r="PDH349" s="142"/>
      <c r="PDI349" s="142"/>
      <c r="PDJ349" s="142"/>
      <c r="PDK349" s="142"/>
      <c r="PDL349" s="142"/>
      <c r="PDM349" s="142"/>
      <c r="PDN349" s="142"/>
      <c r="PDO349" s="142"/>
      <c r="PDP349" s="142"/>
      <c r="PDQ349" s="142"/>
      <c r="PDR349" s="142"/>
      <c r="PDS349" s="142"/>
      <c r="PDT349" s="142"/>
      <c r="PDU349" s="142"/>
      <c r="PDV349" s="142"/>
      <c r="PDW349" s="142"/>
      <c r="PDX349" s="142"/>
      <c r="PDY349" s="142"/>
      <c r="PDZ349" s="142"/>
      <c r="PEA349" s="142"/>
      <c r="PEB349" s="142"/>
      <c r="PEC349" s="142"/>
      <c r="PED349" s="142"/>
      <c r="PEE349" s="142"/>
      <c r="PEF349" s="142"/>
      <c r="PEG349" s="142"/>
      <c r="PEH349" s="142"/>
      <c r="PEI349" s="142"/>
      <c r="PEJ349" s="142"/>
      <c r="PEK349" s="142"/>
      <c r="PEL349" s="142"/>
      <c r="PEM349" s="142"/>
      <c r="PEN349" s="142"/>
      <c r="PEO349" s="142"/>
      <c r="PEP349" s="142"/>
      <c r="PEQ349" s="142"/>
      <c r="PER349" s="142"/>
      <c r="PES349" s="142"/>
      <c r="PET349" s="142"/>
      <c r="PEU349" s="142"/>
      <c r="PEV349" s="142"/>
      <c r="PEW349" s="142"/>
      <c r="PEX349" s="142"/>
      <c r="PEY349" s="142"/>
      <c r="PEZ349" s="142"/>
      <c r="PFA349" s="142"/>
      <c r="PFB349" s="142"/>
      <c r="PFC349" s="142"/>
      <c r="PFD349" s="142"/>
      <c r="PFE349" s="142"/>
      <c r="PFF349" s="142"/>
      <c r="PFG349" s="142"/>
      <c r="PFH349" s="142"/>
      <c r="PFI349" s="142"/>
      <c r="PFJ349" s="142"/>
      <c r="PFK349" s="142"/>
      <c r="PFL349" s="142"/>
      <c r="PFM349" s="142"/>
      <c r="PFN349" s="142"/>
      <c r="PFO349" s="142"/>
      <c r="PFP349" s="142"/>
      <c r="PFQ349" s="142"/>
      <c r="PFR349" s="142"/>
      <c r="PFS349" s="142"/>
      <c r="PFT349" s="142"/>
      <c r="PFU349" s="142"/>
      <c r="PFV349" s="142"/>
      <c r="PFW349" s="142"/>
      <c r="PFX349" s="142"/>
      <c r="PFY349" s="142"/>
      <c r="PFZ349" s="142"/>
      <c r="PGA349" s="142"/>
      <c r="PGB349" s="142"/>
      <c r="PGC349" s="142"/>
      <c r="PGD349" s="142"/>
      <c r="PGE349" s="142"/>
      <c r="PGF349" s="142"/>
      <c r="PGG349" s="142"/>
      <c r="PGH349" s="142"/>
      <c r="PGI349" s="142"/>
      <c r="PGJ349" s="142"/>
      <c r="PGK349" s="142"/>
      <c r="PGL349" s="142"/>
      <c r="PGM349" s="142"/>
      <c r="PGN349" s="142"/>
      <c r="PGO349" s="142"/>
      <c r="PGP349" s="142"/>
      <c r="PGQ349" s="142"/>
      <c r="PGR349" s="142"/>
      <c r="PGS349" s="142"/>
      <c r="PGT349" s="142"/>
      <c r="PGU349" s="142"/>
      <c r="PGV349" s="142"/>
      <c r="PGW349" s="142"/>
      <c r="PGX349" s="142"/>
      <c r="PGY349" s="142"/>
      <c r="PGZ349" s="142"/>
      <c r="PHA349" s="142"/>
      <c r="PHB349" s="142"/>
      <c r="PHC349" s="142"/>
      <c r="PHD349" s="142"/>
      <c r="PHE349" s="142"/>
      <c r="PHF349" s="142"/>
      <c r="PHG349" s="142"/>
      <c r="PHH349" s="142"/>
      <c r="PHI349" s="142"/>
      <c r="PHJ349" s="142"/>
      <c r="PHK349" s="142"/>
      <c r="PHL349" s="142"/>
      <c r="PHM349" s="142"/>
      <c r="PHN349" s="142"/>
      <c r="PHO349" s="142"/>
      <c r="PHP349" s="142"/>
      <c r="PHQ349" s="142"/>
      <c r="PHR349" s="142"/>
      <c r="PHS349" s="142"/>
      <c r="PHT349" s="142"/>
      <c r="PHU349" s="142"/>
      <c r="PHV349" s="142"/>
      <c r="PHW349" s="142"/>
      <c r="PHX349" s="142"/>
      <c r="PHY349" s="142"/>
      <c r="PHZ349" s="142"/>
      <c r="PIA349" s="142"/>
      <c r="PIB349" s="142"/>
      <c r="PIC349" s="142"/>
      <c r="PID349" s="142"/>
      <c r="PIE349" s="142"/>
      <c r="PIF349" s="142"/>
      <c r="PIG349" s="142"/>
      <c r="PIH349" s="142"/>
      <c r="PII349" s="142"/>
      <c r="PIJ349" s="142"/>
      <c r="PIK349" s="142"/>
      <c r="PIL349" s="142"/>
      <c r="PIM349" s="142"/>
      <c r="PIN349" s="142"/>
      <c r="PIO349" s="142"/>
      <c r="PIP349" s="142"/>
      <c r="PIQ349" s="142"/>
      <c r="PIR349" s="142"/>
      <c r="PIS349" s="142"/>
      <c r="PIT349" s="142"/>
      <c r="PIU349" s="142"/>
      <c r="PIV349" s="142"/>
      <c r="PIW349" s="142"/>
      <c r="PIX349" s="142"/>
      <c r="PIY349" s="142"/>
      <c r="PIZ349" s="142"/>
      <c r="PJA349" s="142"/>
      <c r="PJB349" s="142"/>
      <c r="PJC349" s="142"/>
      <c r="PJD349" s="142"/>
      <c r="PJE349" s="142"/>
      <c r="PJF349" s="142"/>
      <c r="PJG349" s="142"/>
      <c r="PJH349" s="142"/>
      <c r="PJI349" s="142"/>
      <c r="PJJ349" s="142"/>
      <c r="PJK349" s="142"/>
      <c r="PJL349" s="142"/>
      <c r="PJM349" s="142"/>
      <c r="PJN349" s="142"/>
      <c r="PJO349" s="142"/>
      <c r="PJP349" s="142"/>
      <c r="PJQ349" s="142"/>
      <c r="PJR349" s="142"/>
      <c r="PJS349" s="142"/>
      <c r="PJT349" s="142"/>
      <c r="PJU349" s="142"/>
      <c r="PJV349" s="142"/>
      <c r="PJW349" s="142"/>
      <c r="PJX349" s="142"/>
      <c r="PJY349" s="142"/>
      <c r="PJZ349" s="142"/>
      <c r="PKA349" s="142"/>
      <c r="PKB349" s="142"/>
      <c r="PKC349" s="142"/>
      <c r="PKD349" s="142"/>
      <c r="PKE349" s="142"/>
      <c r="PKF349" s="142"/>
      <c r="PKG349" s="142"/>
      <c r="PKH349" s="142"/>
      <c r="PKI349" s="142"/>
      <c r="PKJ349" s="142"/>
      <c r="PKK349" s="142"/>
      <c r="PKL349" s="142"/>
      <c r="PKM349" s="142"/>
      <c r="PKN349" s="142"/>
      <c r="PKO349" s="142"/>
      <c r="PKP349" s="142"/>
      <c r="PKQ349" s="142"/>
      <c r="PKR349" s="142"/>
      <c r="PKS349" s="142"/>
      <c r="PKT349" s="142"/>
      <c r="PKU349" s="142"/>
      <c r="PKV349" s="142"/>
      <c r="PKW349" s="142"/>
      <c r="PKX349" s="142"/>
      <c r="PKY349" s="142"/>
      <c r="PKZ349" s="142"/>
      <c r="PLA349" s="142"/>
      <c r="PLB349" s="142"/>
      <c r="PLC349" s="142"/>
      <c r="PLD349" s="142"/>
      <c r="PLE349" s="142"/>
      <c r="PLF349" s="142"/>
      <c r="PLG349" s="142"/>
      <c r="PLH349" s="142"/>
      <c r="PLI349" s="142"/>
      <c r="PLJ349" s="142"/>
      <c r="PLK349" s="142"/>
      <c r="PLL349" s="142"/>
      <c r="PLM349" s="142"/>
      <c r="PLN349" s="142"/>
      <c r="PLO349" s="142"/>
      <c r="PLP349" s="142"/>
      <c r="PLQ349" s="142"/>
      <c r="PLR349" s="142"/>
      <c r="PLS349" s="142"/>
      <c r="PLT349" s="142"/>
      <c r="PLU349" s="142"/>
      <c r="PLV349" s="142"/>
      <c r="PLW349" s="142"/>
      <c r="PLX349" s="142"/>
      <c r="PLY349" s="142"/>
      <c r="PLZ349" s="142"/>
      <c r="PMA349" s="142"/>
      <c r="PMB349" s="142"/>
      <c r="PMC349" s="142"/>
      <c r="PMD349" s="142"/>
      <c r="PME349" s="142"/>
      <c r="PMF349" s="142"/>
      <c r="PMG349" s="142"/>
      <c r="PMH349" s="142"/>
      <c r="PMI349" s="142"/>
      <c r="PMJ349" s="142"/>
      <c r="PMK349" s="142"/>
      <c r="PML349" s="142"/>
      <c r="PMM349" s="142"/>
      <c r="PMN349" s="142"/>
      <c r="PMO349" s="142"/>
      <c r="PMP349" s="142"/>
      <c r="PMQ349" s="142"/>
      <c r="PMR349" s="142"/>
      <c r="PMS349" s="142"/>
      <c r="PMT349" s="142"/>
      <c r="PMU349" s="142"/>
      <c r="PMV349" s="142"/>
      <c r="PMW349" s="142"/>
      <c r="PMX349" s="142"/>
      <c r="PMY349" s="142"/>
      <c r="PMZ349" s="142"/>
      <c r="PNA349" s="142"/>
      <c r="PNB349" s="142"/>
      <c r="PNC349" s="142"/>
      <c r="PND349" s="142"/>
      <c r="PNE349" s="142"/>
      <c r="PNF349" s="142"/>
      <c r="PNG349" s="142"/>
      <c r="PNH349" s="142"/>
      <c r="PNI349" s="142"/>
      <c r="PNJ349" s="142"/>
      <c r="PNK349" s="142"/>
      <c r="PNL349" s="142"/>
      <c r="PNM349" s="142"/>
      <c r="PNN349" s="142"/>
      <c r="PNO349" s="142"/>
      <c r="PNP349" s="142"/>
      <c r="PNQ349" s="142"/>
      <c r="PNR349" s="142"/>
      <c r="PNS349" s="142"/>
      <c r="PNT349" s="142"/>
      <c r="PNU349" s="142"/>
      <c r="PNV349" s="142"/>
      <c r="PNW349" s="142"/>
      <c r="PNX349" s="142"/>
      <c r="PNY349" s="142"/>
      <c r="PNZ349" s="142"/>
      <c r="POA349" s="142"/>
      <c r="POB349" s="142"/>
      <c r="POC349" s="142"/>
      <c r="POD349" s="142"/>
      <c r="POE349" s="142"/>
      <c r="POF349" s="142"/>
      <c r="POG349" s="142"/>
      <c r="POH349" s="142"/>
      <c r="POI349" s="142"/>
      <c r="POJ349" s="142"/>
      <c r="POK349" s="142"/>
      <c r="POL349" s="142"/>
      <c r="POM349" s="142"/>
      <c r="PON349" s="142"/>
      <c r="POO349" s="142"/>
      <c r="POP349" s="142"/>
      <c r="POQ349" s="142"/>
      <c r="POR349" s="142"/>
      <c r="POS349" s="142"/>
      <c r="POT349" s="142"/>
      <c r="POU349" s="142"/>
      <c r="POV349" s="142"/>
      <c r="POW349" s="142"/>
      <c r="POX349" s="142"/>
      <c r="POY349" s="142"/>
      <c r="POZ349" s="142"/>
      <c r="PPA349" s="142"/>
      <c r="PPB349" s="142"/>
      <c r="PPC349" s="142"/>
      <c r="PPD349" s="142"/>
      <c r="PPE349" s="142"/>
      <c r="PPF349" s="142"/>
      <c r="PPG349" s="142"/>
      <c r="PPH349" s="142"/>
      <c r="PPI349" s="142"/>
      <c r="PPJ349" s="142"/>
      <c r="PPK349" s="142"/>
      <c r="PPL349" s="142"/>
      <c r="PPM349" s="142"/>
      <c r="PPN349" s="142"/>
      <c r="PPO349" s="142"/>
      <c r="PPP349" s="142"/>
      <c r="PPQ349" s="142"/>
      <c r="PPR349" s="142"/>
      <c r="PPS349" s="142"/>
      <c r="PPT349" s="142"/>
      <c r="PPU349" s="142"/>
      <c r="PPV349" s="142"/>
      <c r="PPW349" s="142"/>
      <c r="PPX349" s="142"/>
      <c r="PPY349" s="142"/>
      <c r="PPZ349" s="142"/>
      <c r="PQA349" s="142"/>
      <c r="PQB349" s="142"/>
      <c r="PQC349" s="142"/>
      <c r="PQD349" s="142"/>
      <c r="PQE349" s="142"/>
      <c r="PQF349" s="142"/>
      <c r="PQG349" s="142"/>
      <c r="PQH349" s="142"/>
      <c r="PQI349" s="142"/>
      <c r="PQJ349" s="142"/>
      <c r="PQK349" s="142"/>
      <c r="PQL349" s="142"/>
      <c r="PQM349" s="142"/>
      <c r="PQN349" s="142"/>
      <c r="PQO349" s="142"/>
      <c r="PQP349" s="142"/>
      <c r="PQQ349" s="142"/>
      <c r="PQR349" s="142"/>
      <c r="PQS349" s="142"/>
      <c r="PQT349" s="142"/>
      <c r="PQU349" s="142"/>
      <c r="PQV349" s="142"/>
      <c r="PQW349" s="142"/>
      <c r="PQX349" s="142"/>
      <c r="PQY349" s="142"/>
      <c r="PQZ349" s="142"/>
      <c r="PRA349" s="142"/>
      <c r="PRB349" s="142"/>
      <c r="PRC349" s="142"/>
      <c r="PRD349" s="142"/>
      <c r="PRE349" s="142"/>
      <c r="PRF349" s="142"/>
      <c r="PRG349" s="142"/>
      <c r="PRH349" s="142"/>
      <c r="PRI349" s="142"/>
      <c r="PRJ349" s="142"/>
      <c r="PRK349" s="142"/>
      <c r="PRL349" s="142"/>
      <c r="PRM349" s="142"/>
      <c r="PRN349" s="142"/>
      <c r="PRO349" s="142"/>
      <c r="PRP349" s="142"/>
      <c r="PRQ349" s="142"/>
      <c r="PRR349" s="142"/>
      <c r="PRS349" s="142"/>
      <c r="PRT349" s="142"/>
      <c r="PRU349" s="142"/>
      <c r="PRV349" s="142"/>
      <c r="PRW349" s="142"/>
      <c r="PRX349" s="142"/>
      <c r="PRY349" s="142"/>
      <c r="PRZ349" s="142"/>
      <c r="PSA349" s="142"/>
      <c r="PSB349" s="142"/>
      <c r="PSC349" s="142"/>
      <c r="PSD349" s="142"/>
      <c r="PSE349" s="142"/>
      <c r="PSF349" s="142"/>
      <c r="PSG349" s="142"/>
      <c r="PSH349" s="142"/>
      <c r="PSI349" s="142"/>
      <c r="PSJ349" s="142"/>
      <c r="PSK349" s="142"/>
      <c r="PSL349" s="142"/>
      <c r="PSM349" s="142"/>
      <c r="PSN349" s="142"/>
      <c r="PSO349" s="142"/>
      <c r="PSP349" s="142"/>
      <c r="PSQ349" s="142"/>
      <c r="PSR349" s="142"/>
      <c r="PSS349" s="142"/>
      <c r="PST349" s="142"/>
      <c r="PSU349" s="142"/>
      <c r="PSV349" s="142"/>
      <c r="PSW349" s="142"/>
      <c r="PSX349" s="142"/>
      <c r="PSY349" s="142"/>
      <c r="PSZ349" s="142"/>
      <c r="PTA349" s="142"/>
      <c r="PTB349" s="142"/>
      <c r="PTC349" s="142"/>
      <c r="PTD349" s="142"/>
      <c r="PTE349" s="142"/>
      <c r="PTF349" s="142"/>
      <c r="PTG349" s="142"/>
      <c r="PTH349" s="142"/>
      <c r="PTI349" s="142"/>
      <c r="PTJ349" s="142"/>
      <c r="PTK349" s="142"/>
      <c r="PTL349" s="142"/>
      <c r="PTM349" s="142"/>
      <c r="PTN349" s="142"/>
      <c r="PTO349" s="142"/>
      <c r="PTP349" s="142"/>
      <c r="PTQ349" s="142"/>
      <c r="PTR349" s="142"/>
      <c r="PTS349" s="142"/>
      <c r="PTT349" s="142"/>
      <c r="PTU349" s="142"/>
      <c r="PTV349" s="142"/>
      <c r="PTW349" s="142"/>
      <c r="PTX349" s="142"/>
      <c r="PTY349" s="142"/>
      <c r="PTZ349" s="142"/>
      <c r="PUA349" s="142"/>
      <c r="PUB349" s="142"/>
      <c r="PUC349" s="142"/>
      <c r="PUD349" s="142"/>
      <c r="PUE349" s="142"/>
      <c r="PUF349" s="142"/>
      <c r="PUG349" s="142"/>
      <c r="PUH349" s="142"/>
      <c r="PUI349" s="142"/>
      <c r="PUJ349" s="142"/>
      <c r="PUK349" s="142"/>
      <c r="PUL349" s="142"/>
      <c r="PUM349" s="142"/>
      <c r="PUN349" s="142"/>
      <c r="PUO349" s="142"/>
      <c r="PUP349" s="142"/>
      <c r="PUQ349" s="142"/>
      <c r="PUR349" s="142"/>
      <c r="PUS349" s="142"/>
      <c r="PUT349" s="142"/>
      <c r="PUU349" s="142"/>
      <c r="PUV349" s="142"/>
      <c r="PUW349" s="142"/>
      <c r="PUX349" s="142"/>
      <c r="PUY349" s="142"/>
      <c r="PUZ349" s="142"/>
      <c r="PVA349" s="142"/>
      <c r="PVB349" s="142"/>
      <c r="PVC349" s="142"/>
      <c r="PVD349" s="142"/>
      <c r="PVE349" s="142"/>
      <c r="PVF349" s="142"/>
      <c r="PVG349" s="142"/>
      <c r="PVH349" s="142"/>
      <c r="PVI349" s="142"/>
      <c r="PVJ349" s="142"/>
      <c r="PVK349" s="142"/>
      <c r="PVL349" s="142"/>
      <c r="PVM349" s="142"/>
      <c r="PVN349" s="142"/>
      <c r="PVO349" s="142"/>
      <c r="PVP349" s="142"/>
      <c r="PVQ349" s="142"/>
      <c r="PVR349" s="142"/>
      <c r="PVS349" s="142"/>
      <c r="PVT349" s="142"/>
      <c r="PVU349" s="142"/>
      <c r="PVV349" s="142"/>
      <c r="PVW349" s="142"/>
      <c r="PVX349" s="142"/>
      <c r="PVY349" s="142"/>
      <c r="PVZ349" s="142"/>
      <c r="PWA349" s="142"/>
      <c r="PWB349" s="142"/>
      <c r="PWC349" s="142"/>
      <c r="PWD349" s="142"/>
      <c r="PWE349" s="142"/>
      <c r="PWF349" s="142"/>
      <c r="PWG349" s="142"/>
      <c r="PWH349" s="142"/>
      <c r="PWI349" s="142"/>
      <c r="PWJ349" s="142"/>
      <c r="PWK349" s="142"/>
      <c r="PWL349" s="142"/>
      <c r="PWM349" s="142"/>
      <c r="PWN349" s="142"/>
      <c r="PWO349" s="142"/>
      <c r="PWP349" s="142"/>
      <c r="PWQ349" s="142"/>
      <c r="PWR349" s="142"/>
      <c r="PWS349" s="142"/>
      <c r="PWT349" s="142"/>
      <c r="PWU349" s="142"/>
      <c r="PWV349" s="142"/>
      <c r="PWW349" s="142"/>
      <c r="PWX349" s="142"/>
      <c r="PWY349" s="142"/>
      <c r="PWZ349" s="142"/>
      <c r="PXA349" s="142"/>
      <c r="PXB349" s="142"/>
      <c r="PXC349" s="142"/>
      <c r="PXD349" s="142"/>
      <c r="PXE349" s="142"/>
      <c r="PXF349" s="142"/>
      <c r="PXG349" s="142"/>
      <c r="PXH349" s="142"/>
      <c r="PXI349" s="142"/>
      <c r="PXJ349" s="142"/>
      <c r="PXK349" s="142"/>
      <c r="PXL349" s="142"/>
      <c r="PXM349" s="142"/>
      <c r="PXN349" s="142"/>
      <c r="PXO349" s="142"/>
      <c r="PXP349" s="142"/>
      <c r="PXQ349" s="142"/>
      <c r="PXR349" s="142"/>
      <c r="PXS349" s="142"/>
      <c r="PXT349" s="142"/>
      <c r="PXU349" s="142"/>
      <c r="PXV349" s="142"/>
      <c r="PXW349" s="142"/>
      <c r="PXX349" s="142"/>
      <c r="PXY349" s="142"/>
      <c r="PXZ349" s="142"/>
      <c r="PYA349" s="142"/>
      <c r="PYB349" s="142"/>
      <c r="PYC349" s="142"/>
      <c r="PYD349" s="142"/>
      <c r="PYE349" s="142"/>
      <c r="PYF349" s="142"/>
      <c r="PYG349" s="142"/>
      <c r="PYH349" s="142"/>
      <c r="PYI349" s="142"/>
      <c r="PYJ349" s="142"/>
      <c r="PYK349" s="142"/>
      <c r="PYL349" s="142"/>
      <c r="PYM349" s="142"/>
      <c r="PYN349" s="142"/>
      <c r="PYO349" s="142"/>
      <c r="PYP349" s="142"/>
      <c r="PYQ349" s="142"/>
      <c r="PYR349" s="142"/>
      <c r="PYS349" s="142"/>
      <c r="PYT349" s="142"/>
      <c r="PYU349" s="142"/>
      <c r="PYV349" s="142"/>
      <c r="PYW349" s="142"/>
      <c r="PYX349" s="142"/>
      <c r="PYY349" s="142"/>
      <c r="PYZ349" s="142"/>
      <c r="PZA349" s="142"/>
      <c r="PZB349" s="142"/>
      <c r="PZC349" s="142"/>
      <c r="PZD349" s="142"/>
      <c r="PZE349" s="142"/>
      <c r="PZF349" s="142"/>
      <c r="PZG349" s="142"/>
      <c r="PZH349" s="142"/>
      <c r="PZI349" s="142"/>
      <c r="PZJ349" s="142"/>
      <c r="PZK349" s="142"/>
      <c r="PZL349" s="142"/>
      <c r="PZM349" s="142"/>
      <c r="PZN349" s="142"/>
      <c r="PZO349" s="142"/>
      <c r="PZP349" s="142"/>
      <c r="PZQ349" s="142"/>
      <c r="PZR349" s="142"/>
      <c r="PZS349" s="142"/>
      <c r="PZT349" s="142"/>
      <c r="PZU349" s="142"/>
      <c r="PZV349" s="142"/>
      <c r="PZW349" s="142"/>
      <c r="PZX349" s="142"/>
      <c r="PZY349" s="142"/>
      <c r="PZZ349" s="142"/>
      <c r="QAA349" s="142"/>
      <c r="QAB349" s="142"/>
      <c r="QAC349" s="142"/>
      <c r="QAD349" s="142"/>
      <c r="QAE349" s="142"/>
      <c r="QAF349" s="142"/>
      <c r="QAG349" s="142"/>
      <c r="QAH349" s="142"/>
      <c r="QAI349" s="142"/>
      <c r="QAJ349" s="142"/>
      <c r="QAK349" s="142"/>
      <c r="QAL349" s="142"/>
      <c r="QAM349" s="142"/>
      <c r="QAN349" s="142"/>
      <c r="QAO349" s="142"/>
      <c r="QAP349" s="142"/>
      <c r="QAQ349" s="142"/>
      <c r="QAR349" s="142"/>
      <c r="QAS349" s="142"/>
      <c r="QAT349" s="142"/>
      <c r="QAU349" s="142"/>
      <c r="QAV349" s="142"/>
      <c r="QAW349" s="142"/>
      <c r="QAX349" s="142"/>
      <c r="QAY349" s="142"/>
      <c r="QAZ349" s="142"/>
      <c r="QBA349" s="142"/>
      <c r="QBB349" s="142"/>
      <c r="QBC349" s="142"/>
      <c r="QBD349" s="142"/>
      <c r="QBE349" s="142"/>
      <c r="QBF349" s="142"/>
      <c r="QBG349" s="142"/>
      <c r="QBH349" s="142"/>
      <c r="QBI349" s="142"/>
      <c r="QBJ349" s="142"/>
      <c r="QBK349" s="142"/>
      <c r="QBL349" s="142"/>
      <c r="QBM349" s="142"/>
      <c r="QBN349" s="142"/>
      <c r="QBO349" s="142"/>
      <c r="QBP349" s="142"/>
      <c r="QBQ349" s="142"/>
      <c r="QBR349" s="142"/>
      <c r="QBS349" s="142"/>
      <c r="QBT349" s="142"/>
      <c r="QBU349" s="142"/>
      <c r="QBV349" s="142"/>
      <c r="QBW349" s="142"/>
      <c r="QBX349" s="142"/>
      <c r="QBY349" s="142"/>
      <c r="QBZ349" s="142"/>
      <c r="QCA349" s="142"/>
      <c r="QCB349" s="142"/>
      <c r="QCC349" s="142"/>
      <c r="QCD349" s="142"/>
      <c r="QCE349" s="142"/>
      <c r="QCF349" s="142"/>
      <c r="QCG349" s="142"/>
      <c r="QCH349" s="142"/>
      <c r="QCI349" s="142"/>
      <c r="QCJ349" s="142"/>
      <c r="QCK349" s="142"/>
      <c r="QCL349" s="142"/>
      <c r="QCM349" s="142"/>
      <c r="QCN349" s="142"/>
      <c r="QCO349" s="142"/>
      <c r="QCP349" s="142"/>
      <c r="QCQ349" s="142"/>
      <c r="QCR349" s="142"/>
      <c r="QCS349" s="142"/>
      <c r="QCT349" s="142"/>
      <c r="QCU349" s="142"/>
      <c r="QCV349" s="142"/>
      <c r="QCW349" s="142"/>
      <c r="QCX349" s="142"/>
      <c r="QCY349" s="142"/>
      <c r="QCZ349" s="142"/>
      <c r="QDA349" s="142"/>
      <c r="QDB349" s="142"/>
      <c r="QDC349" s="142"/>
      <c r="QDD349" s="142"/>
      <c r="QDE349" s="142"/>
      <c r="QDF349" s="142"/>
      <c r="QDG349" s="142"/>
      <c r="QDH349" s="142"/>
      <c r="QDI349" s="142"/>
      <c r="QDJ349" s="142"/>
      <c r="QDK349" s="142"/>
      <c r="QDL349" s="142"/>
      <c r="QDM349" s="142"/>
      <c r="QDN349" s="142"/>
      <c r="QDO349" s="142"/>
      <c r="QDP349" s="142"/>
      <c r="QDQ349" s="142"/>
      <c r="QDR349" s="142"/>
      <c r="QDS349" s="142"/>
      <c r="QDT349" s="142"/>
      <c r="QDU349" s="142"/>
      <c r="QDV349" s="142"/>
      <c r="QDW349" s="142"/>
      <c r="QDX349" s="142"/>
      <c r="QDY349" s="142"/>
      <c r="QDZ349" s="142"/>
      <c r="QEA349" s="142"/>
      <c r="QEB349" s="142"/>
      <c r="QEC349" s="142"/>
      <c r="QED349" s="142"/>
      <c r="QEE349" s="142"/>
      <c r="QEF349" s="142"/>
      <c r="QEG349" s="142"/>
      <c r="QEH349" s="142"/>
      <c r="QEI349" s="142"/>
      <c r="QEJ349" s="142"/>
      <c r="QEK349" s="142"/>
      <c r="QEL349" s="142"/>
      <c r="QEM349" s="142"/>
      <c r="QEN349" s="142"/>
      <c r="QEO349" s="142"/>
      <c r="QEP349" s="142"/>
      <c r="QEQ349" s="142"/>
      <c r="QER349" s="142"/>
      <c r="QES349" s="142"/>
      <c r="QET349" s="142"/>
      <c r="QEU349" s="142"/>
      <c r="QEV349" s="142"/>
      <c r="QEW349" s="142"/>
      <c r="QEX349" s="142"/>
      <c r="QEY349" s="142"/>
      <c r="QEZ349" s="142"/>
      <c r="QFA349" s="142"/>
      <c r="QFB349" s="142"/>
      <c r="QFC349" s="142"/>
      <c r="QFD349" s="142"/>
      <c r="QFE349" s="142"/>
      <c r="QFF349" s="142"/>
      <c r="QFG349" s="142"/>
      <c r="QFH349" s="142"/>
      <c r="QFI349" s="142"/>
      <c r="QFJ349" s="142"/>
      <c r="QFK349" s="142"/>
      <c r="QFL349" s="142"/>
      <c r="QFM349" s="142"/>
      <c r="QFN349" s="142"/>
      <c r="QFO349" s="142"/>
      <c r="QFP349" s="142"/>
      <c r="QFQ349" s="142"/>
      <c r="QFR349" s="142"/>
      <c r="QFS349" s="142"/>
      <c r="QFT349" s="142"/>
      <c r="QFU349" s="142"/>
      <c r="QFV349" s="142"/>
      <c r="QFW349" s="142"/>
      <c r="QFX349" s="142"/>
      <c r="QFY349" s="142"/>
      <c r="QFZ349" s="142"/>
      <c r="QGA349" s="142"/>
      <c r="QGB349" s="142"/>
      <c r="QGC349" s="142"/>
      <c r="QGD349" s="142"/>
      <c r="QGE349" s="142"/>
      <c r="QGF349" s="142"/>
      <c r="QGG349" s="142"/>
      <c r="QGH349" s="142"/>
      <c r="QGI349" s="142"/>
      <c r="QGJ349" s="142"/>
      <c r="QGK349" s="142"/>
      <c r="QGL349" s="142"/>
      <c r="QGM349" s="142"/>
      <c r="QGN349" s="142"/>
      <c r="QGO349" s="142"/>
      <c r="QGP349" s="142"/>
      <c r="QGQ349" s="142"/>
      <c r="QGR349" s="142"/>
      <c r="QGS349" s="142"/>
      <c r="QGT349" s="142"/>
      <c r="QGU349" s="142"/>
      <c r="QGV349" s="142"/>
      <c r="QGW349" s="142"/>
      <c r="QGX349" s="142"/>
      <c r="QGY349" s="142"/>
      <c r="QGZ349" s="142"/>
      <c r="QHA349" s="142"/>
      <c r="QHB349" s="142"/>
      <c r="QHC349" s="142"/>
      <c r="QHD349" s="142"/>
      <c r="QHE349" s="142"/>
      <c r="QHF349" s="142"/>
      <c r="QHG349" s="142"/>
      <c r="QHH349" s="142"/>
      <c r="QHI349" s="142"/>
      <c r="QHJ349" s="142"/>
      <c r="QHK349" s="142"/>
      <c r="QHL349" s="142"/>
      <c r="QHM349" s="142"/>
      <c r="QHN349" s="142"/>
      <c r="QHO349" s="142"/>
      <c r="QHP349" s="142"/>
      <c r="QHQ349" s="142"/>
      <c r="QHR349" s="142"/>
      <c r="QHS349" s="142"/>
      <c r="QHT349" s="142"/>
      <c r="QHU349" s="142"/>
      <c r="QHV349" s="142"/>
      <c r="QHW349" s="142"/>
      <c r="QHX349" s="142"/>
      <c r="QHY349" s="142"/>
      <c r="QHZ349" s="142"/>
      <c r="QIA349" s="142"/>
      <c r="QIB349" s="142"/>
      <c r="QIC349" s="142"/>
      <c r="QID349" s="142"/>
      <c r="QIE349" s="142"/>
      <c r="QIF349" s="142"/>
      <c r="QIG349" s="142"/>
      <c r="QIH349" s="142"/>
      <c r="QII349" s="142"/>
      <c r="QIJ349" s="142"/>
      <c r="QIK349" s="142"/>
      <c r="QIL349" s="142"/>
      <c r="QIM349" s="142"/>
      <c r="QIN349" s="142"/>
      <c r="QIO349" s="142"/>
      <c r="QIP349" s="142"/>
      <c r="QIQ349" s="142"/>
      <c r="QIR349" s="142"/>
      <c r="QIS349" s="142"/>
      <c r="QIT349" s="142"/>
      <c r="QIU349" s="142"/>
      <c r="QIV349" s="142"/>
      <c r="QIW349" s="142"/>
      <c r="QIX349" s="142"/>
      <c r="QIY349" s="142"/>
      <c r="QIZ349" s="142"/>
      <c r="QJA349" s="142"/>
      <c r="QJB349" s="142"/>
      <c r="QJC349" s="142"/>
      <c r="QJD349" s="142"/>
      <c r="QJE349" s="142"/>
      <c r="QJF349" s="142"/>
      <c r="QJG349" s="142"/>
      <c r="QJH349" s="142"/>
      <c r="QJI349" s="142"/>
      <c r="QJJ349" s="142"/>
      <c r="QJK349" s="142"/>
      <c r="QJL349" s="142"/>
      <c r="QJM349" s="142"/>
      <c r="QJN349" s="142"/>
      <c r="QJO349" s="142"/>
      <c r="QJP349" s="142"/>
      <c r="QJQ349" s="142"/>
      <c r="QJR349" s="142"/>
      <c r="QJS349" s="142"/>
      <c r="QJT349" s="142"/>
      <c r="QJU349" s="142"/>
      <c r="QJV349" s="142"/>
      <c r="QJW349" s="142"/>
      <c r="QJX349" s="142"/>
      <c r="QJY349" s="142"/>
      <c r="QJZ349" s="142"/>
      <c r="QKA349" s="142"/>
      <c r="QKB349" s="142"/>
      <c r="QKC349" s="142"/>
      <c r="QKD349" s="142"/>
      <c r="QKE349" s="142"/>
      <c r="QKF349" s="142"/>
      <c r="QKG349" s="142"/>
      <c r="QKH349" s="142"/>
      <c r="QKI349" s="142"/>
      <c r="QKJ349" s="142"/>
      <c r="QKK349" s="142"/>
      <c r="QKL349" s="142"/>
      <c r="QKM349" s="142"/>
      <c r="QKN349" s="142"/>
      <c r="QKO349" s="142"/>
      <c r="QKP349" s="142"/>
      <c r="QKQ349" s="142"/>
      <c r="QKR349" s="142"/>
      <c r="QKS349" s="142"/>
      <c r="QKT349" s="142"/>
      <c r="QKU349" s="142"/>
      <c r="QKV349" s="142"/>
      <c r="QKW349" s="142"/>
      <c r="QKX349" s="142"/>
      <c r="QKY349" s="142"/>
      <c r="QKZ349" s="142"/>
      <c r="QLA349" s="142"/>
      <c r="QLB349" s="142"/>
      <c r="QLC349" s="142"/>
      <c r="QLD349" s="142"/>
      <c r="QLE349" s="142"/>
      <c r="QLF349" s="142"/>
      <c r="QLG349" s="142"/>
      <c r="QLH349" s="142"/>
      <c r="QLI349" s="142"/>
      <c r="QLJ349" s="142"/>
      <c r="QLK349" s="142"/>
      <c r="QLL349" s="142"/>
      <c r="QLM349" s="142"/>
      <c r="QLN349" s="142"/>
      <c r="QLO349" s="142"/>
      <c r="QLP349" s="142"/>
      <c r="QLQ349" s="142"/>
      <c r="QLR349" s="142"/>
      <c r="QLS349" s="142"/>
      <c r="QLT349" s="142"/>
      <c r="QLU349" s="142"/>
      <c r="QLV349" s="142"/>
      <c r="QLW349" s="142"/>
      <c r="QLX349" s="142"/>
      <c r="QLY349" s="142"/>
      <c r="QLZ349" s="142"/>
      <c r="QMA349" s="142"/>
      <c r="QMB349" s="142"/>
      <c r="QMC349" s="142"/>
      <c r="QMD349" s="142"/>
      <c r="QME349" s="142"/>
      <c r="QMF349" s="142"/>
      <c r="QMG349" s="142"/>
      <c r="QMH349" s="142"/>
      <c r="QMI349" s="142"/>
      <c r="QMJ349" s="142"/>
      <c r="QMK349" s="142"/>
      <c r="QML349" s="142"/>
      <c r="QMM349" s="142"/>
      <c r="QMN349" s="142"/>
      <c r="QMO349" s="142"/>
      <c r="QMP349" s="142"/>
      <c r="QMQ349" s="142"/>
      <c r="QMR349" s="142"/>
      <c r="QMS349" s="142"/>
      <c r="QMT349" s="142"/>
      <c r="QMU349" s="142"/>
      <c r="QMV349" s="142"/>
      <c r="QMW349" s="142"/>
      <c r="QMX349" s="142"/>
      <c r="QMY349" s="142"/>
      <c r="QMZ349" s="142"/>
      <c r="QNA349" s="142"/>
      <c r="QNB349" s="142"/>
      <c r="QNC349" s="142"/>
      <c r="QND349" s="142"/>
      <c r="QNE349" s="142"/>
      <c r="QNF349" s="142"/>
      <c r="QNG349" s="142"/>
      <c r="QNH349" s="142"/>
      <c r="QNI349" s="142"/>
      <c r="QNJ349" s="142"/>
      <c r="QNK349" s="142"/>
      <c r="QNL349" s="142"/>
      <c r="QNM349" s="142"/>
      <c r="QNN349" s="142"/>
      <c r="QNO349" s="142"/>
      <c r="QNP349" s="142"/>
      <c r="QNQ349" s="142"/>
      <c r="QNR349" s="142"/>
      <c r="QNS349" s="142"/>
      <c r="QNT349" s="142"/>
      <c r="QNU349" s="142"/>
      <c r="QNV349" s="142"/>
      <c r="QNW349" s="142"/>
      <c r="QNX349" s="142"/>
      <c r="QNY349" s="142"/>
      <c r="QNZ349" s="142"/>
      <c r="QOA349" s="142"/>
      <c r="QOB349" s="142"/>
      <c r="QOC349" s="142"/>
      <c r="QOD349" s="142"/>
      <c r="QOE349" s="142"/>
      <c r="QOF349" s="142"/>
      <c r="QOG349" s="142"/>
      <c r="QOH349" s="142"/>
      <c r="QOI349" s="142"/>
      <c r="QOJ349" s="142"/>
      <c r="QOK349" s="142"/>
      <c r="QOL349" s="142"/>
      <c r="QOM349" s="142"/>
      <c r="QON349" s="142"/>
      <c r="QOO349" s="142"/>
      <c r="QOP349" s="142"/>
      <c r="QOQ349" s="142"/>
      <c r="QOR349" s="142"/>
      <c r="QOS349" s="142"/>
      <c r="QOT349" s="142"/>
      <c r="QOU349" s="142"/>
      <c r="QOV349" s="142"/>
      <c r="QOW349" s="142"/>
      <c r="QOX349" s="142"/>
      <c r="QOY349" s="142"/>
      <c r="QOZ349" s="142"/>
      <c r="QPA349" s="142"/>
      <c r="QPB349" s="142"/>
      <c r="QPC349" s="142"/>
      <c r="QPD349" s="142"/>
      <c r="QPE349" s="142"/>
      <c r="QPF349" s="142"/>
      <c r="QPG349" s="142"/>
      <c r="QPH349" s="142"/>
      <c r="QPI349" s="142"/>
      <c r="QPJ349" s="142"/>
      <c r="QPK349" s="142"/>
      <c r="QPL349" s="142"/>
      <c r="QPM349" s="142"/>
      <c r="QPN349" s="142"/>
      <c r="QPO349" s="142"/>
      <c r="QPP349" s="142"/>
      <c r="QPQ349" s="142"/>
      <c r="QPR349" s="142"/>
      <c r="QPS349" s="142"/>
      <c r="QPT349" s="142"/>
      <c r="QPU349" s="142"/>
      <c r="QPV349" s="142"/>
      <c r="QPW349" s="142"/>
      <c r="QPX349" s="142"/>
      <c r="QPY349" s="142"/>
      <c r="QPZ349" s="142"/>
      <c r="QQA349" s="142"/>
      <c r="QQB349" s="142"/>
      <c r="QQC349" s="142"/>
      <c r="QQD349" s="142"/>
      <c r="QQE349" s="142"/>
      <c r="QQF349" s="142"/>
      <c r="QQG349" s="142"/>
      <c r="QQH349" s="142"/>
      <c r="QQI349" s="142"/>
      <c r="QQJ349" s="142"/>
      <c r="QQK349" s="142"/>
      <c r="QQL349" s="142"/>
      <c r="QQM349" s="142"/>
      <c r="QQN349" s="142"/>
      <c r="QQO349" s="142"/>
      <c r="QQP349" s="142"/>
      <c r="QQQ349" s="142"/>
      <c r="QQR349" s="142"/>
      <c r="QQS349" s="142"/>
      <c r="QQT349" s="142"/>
      <c r="QQU349" s="142"/>
      <c r="QQV349" s="142"/>
      <c r="QQW349" s="142"/>
      <c r="QQX349" s="142"/>
      <c r="QQY349" s="142"/>
      <c r="QQZ349" s="142"/>
      <c r="QRA349" s="142"/>
      <c r="QRB349" s="142"/>
      <c r="QRC349" s="142"/>
      <c r="QRD349" s="142"/>
      <c r="QRE349" s="142"/>
      <c r="QRF349" s="142"/>
      <c r="QRG349" s="142"/>
      <c r="QRH349" s="142"/>
      <c r="QRI349" s="142"/>
      <c r="QRJ349" s="142"/>
      <c r="QRK349" s="142"/>
      <c r="QRL349" s="142"/>
      <c r="QRM349" s="142"/>
      <c r="QRN349" s="142"/>
      <c r="QRO349" s="142"/>
      <c r="QRP349" s="142"/>
      <c r="QRQ349" s="142"/>
      <c r="QRR349" s="142"/>
      <c r="QRS349" s="142"/>
      <c r="QRT349" s="142"/>
      <c r="QRU349" s="142"/>
      <c r="QRV349" s="142"/>
      <c r="QRW349" s="142"/>
      <c r="QRX349" s="142"/>
      <c r="QRY349" s="142"/>
      <c r="QRZ349" s="142"/>
      <c r="QSA349" s="142"/>
      <c r="QSB349" s="142"/>
      <c r="QSC349" s="142"/>
      <c r="QSD349" s="142"/>
      <c r="QSE349" s="142"/>
      <c r="QSF349" s="142"/>
      <c r="QSG349" s="142"/>
      <c r="QSH349" s="142"/>
      <c r="QSI349" s="142"/>
      <c r="QSJ349" s="142"/>
      <c r="QSK349" s="142"/>
      <c r="QSL349" s="142"/>
      <c r="QSM349" s="142"/>
      <c r="QSN349" s="142"/>
      <c r="QSO349" s="142"/>
      <c r="QSP349" s="142"/>
      <c r="QSQ349" s="142"/>
      <c r="QSR349" s="142"/>
      <c r="QSS349" s="142"/>
      <c r="QST349" s="142"/>
      <c r="QSU349" s="142"/>
      <c r="QSV349" s="142"/>
      <c r="QSW349" s="142"/>
      <c r="QSX349" s="142"/>
      <c r="QSY349" s="142"/>
      <c r="QSZ349" s="142"/>
      <c r="QTA349" s="142"/>
      <c r="QTB349" s="142"/>
      <c r="QTC349" s="142"/>
      <c r="QTD349" s="142"/>
      <c r="QTE349" s="142"/>
      <c r="QTF349" s="142"/>
      <c r="QTG349" s="142"/>
      <c r="QTH349" s="142"/>
      <c r="QTI349" s="142"/>
      <c r="QTJ349" s="142"/>
      <c r="QTK349" s="142"/>
      <c r="QTL349" s="142"/>
      <c r="QTM349" s="142"/>
      <c r="QTN349" s="142"/>
      <c r="QTO349" s="142"/>
      <c r="QTP349" s="142"/>
      <c r="QTQ349" s="142"/>
      <c r="QTR349" s="142"/>
      <c r="QTS349" s="142"/>
      <c r="QTT349" s="142"/>
      <c r="QTU349" s="142"/>
      <c r="QTV349" s="142"/>
      <c r="QTW349" s="142"/>
      <c r="QTX349" s="142"/>
      <c r="QTY349" s="142"/>
      <c r="QTZ349" s="142"/>
      <c r="QUA349" s="142"/>
      <c r="QUB349" s="142"/>
      <c r="QUC349" s="142"/>
      <c r="QUD349" s="142"/>
      <c r="QUE349" s="142"/>
      <c r="QUF349" s="142"/>
      <c r="QUG349" s="142"/>
      <c r="QUH349" s="142"/>
      <c r="QUI349" s="142"/>
      <c r="QUJ349" s="142"/>
      <c r="QUK349" s="142"/>
      <c r="QUL349" s="142"/>
      <c r="QUM349" s="142"/>
      <c r="QUN349" s="142"/>
      <c r="QUO349" s="142"/>
      <c r="QUP349" s="142"/>
      <c r="QUQ349" s="142"/>
      <c r="QUR349" s="142"/>
      <c r="QUS349" s="142"/>
      <c r="QUT349" s="142"/>
      <c r="QUU349" s="142"/>
      <c r="QUV349" s="142"/>
      <c r="QUW349" s="142"/>
      <c r="QUX349" s="142"/>
      <c r="QUY349" s="142"/>
      <c r="QUZ349" s="142"/>
      <c r="QVA349" s="142"/>
      <c r="QVB349" s="142"/>
      <c r="QVC349" s="142"/>
      <c r="QVD349" s="142"/>
      <c r="QVE349" s="142"/>
      <c r="QVF349" s="142"/>
      <c r="QVG349" s="142"/>
      <c r="QVH349" s="142"/>
      <c r="QVI349" s="142"/>
      <c r="QVJ349" s="142"/>
      <c r="QVK349" s="142"/>
      <c r="QVL349" s="142"/>
      <c r="QVM349" s="142"/>
      <c r="QVN349" s="142"/>
      <c r="QVO349" s="142"/>
      <c r="QVP349" s="142"/>
      <c r="QVQ349" s="142"/>
      <c r="QVR349" s="142"/>
      <c r="QVS349" s="142"/>
      <c r="QVT349" s="142"/>
      <c r="QVU349" s="142"/>
      <c r="QVV349" s="142"/>
      <c r="QVW349" s="142"/>
      <c r="QVX349" s="142"/>
      <c r="QVY349" s="142"/>
      <c r="QVZ349" s="142"/>
      <c r="QWA349" s="142"/>
      <c r="QWB349" s="142"/>
      <c r="QWC349" s="142"/>
      <c r="QWD349" s="142"/>
      <c r="QWE349" s="142"/>
      <c r="QWF349" s="142"/>
      <c r="QWG349" s="142"/>
      <c r="QWH349" s="142"/>
      <c r="QWI349" s="142"/>
      <c r="QWJ349" s="142"/>
      <c r="QWK349" s="142"/>
      <c r="QWL349" s="142"/>
      <c r="QWM349" s="142"/>
      <c r="QWN349" s="142"/>
      <c r="QWO349" s="142"/>
      <c r="QWP349" s="142"/>
      <c r="QWQ349" s="142"/>
      <c r="QWR349" s="142"/>
      <c r="QWS349" s="142"/>
      <c r="QWT349" s="142"/>
      <c r="QWU349" s="142"/>
      <c r="QWV349" s="142"/>
      <c r="QWW349" s="142"/>
      <c r="QWX349" s="142"/>
      <c r="QWY349" s="142"/>
      <c r="QWZ349" s="142"/>
      <c r="QXA349" s="142"/>
      <c r="QXB349" s="142"/>
      <c r="QXC349" s="142"/>
      <c r="QXD349" s="142"/>
      <c r="QXE349" s="142"/>
      <c r="QXF349" s="142"/>
      <c r="QXG349" s="142"/>
      <c r="QXH349" s="142"/>
      <c r="QXI349" s="142"/>
      <c r="QXJ349" s="142"/>
      <c r="QXK349" s="142"/>
      <c r="QXL349" s="142"/>
      <c r="QXM349" s="142"/>
      <c r="QXN349" s="142"/>
      <c r="QXO349" s="142"/>
      <c r="QXP349" s="142"/>
      <c r="QXQ349" s="142"/>
      <c r="QXR349" s="142"/>
      <c r="QXS349" s="142"/>
      <c r="QXT349" s="142"/>
      <c r="QXU349" s="142"/>
      <c r="QXV349" s="142"/>
      <c r="QXW349" s="142"/>
      <c r="QXX349" s="142"/>
      <c r="QXY349" s="142"/>
      <c r="QXZ349" s="142"/>
      <c r="QYA349" s="142"/>
      <c r="QYB349" s="142"/>
      <c r="QYC349" s="142"/>
      <c r="QYD349" s="142"/>
      <c r="QYE349" s="142"/>
      <c r="QYF349" s="142"/>
      <c r="QYG349" s="142"/>
      <c r="QYH349" s="142"/>
      <c r="QYI349" s="142"/>
      <c r="QYJ349" s="142"/>
      <c r="QYK349" s="142"/>
      <c r="QYL349" s="142"/>
      <c r="QYM349" s="142"/>
      <c r="QYN349" s="142"/>
      <c r="QYO349" s="142"/>
      <c r="QYP349" s="142"/>
      <c r="QYQ349" s="142"/>
      <c r="QYR349" s="142"/>
      <c r="QYS349" s="142"/>
      <c r="QYT349" s="142"/>
      <c r="QYU349" s="142"/>
      <c r="QYV349" s="142"/>
      <c r="QYW349" s="142"/>
      <c r="QYX349" s="142"/>
      <c r="QYY349" s="142"/>
      <c r="QYZ349" s="142"/>
      <c r="QZA349" s="142"/>
      <c r="QZB349" s="142"/>
      <c r="QZC349" s="142"/>
      <c r="QZD349" s="142"/>
      <c r="QZE349" s="142"/>
      <c r="QZF349" s="142"/>
      <c r="QZG349" s="142"/>
      <c r="QZH349" s="142"/>
      <c r="QZI349" s="142"/>
      <c r="QZJ349" s="142"/>
      <c r="QZK349" s="142"/>
      <c r="QZL349" s="142"/>
      <c r="QZM349" s="142"/>
      <c r="QZN349" s="142"/>
      <c r="QZO349" s="142"/>
      <c r="QZP349" s="142"/>
      <c r="QZQ349" s="142"/>
      <c r="QZR349" s="142"/>
      <c r="QZS349" s="142"/>
      <c r="QZT349" s="142"/>
      <c r="QZU349" s="142"/>
      <c r="QZV349" s="142"/>
      <c r="QZW349" s="142"/>
      <c r="QZX349" s="142"/>
      <c r="QZY349" s="142"/>
      <c r="QZZ349" s="142"/>
      <c r="RAA349" s="142"/>
      <c r="RAB349" s="142"/>
      <c r="RAC349" s="142"/>
      <c r="RAD349" s="142"/>
      <c r="RAE349" s="142"/>
      <c r="RAF349" s="142"/>
      <c r="RAG349" s="142"/>
      <c r="RAH349" s="142"/>
      <c r="RAI349" s="142"/>
      <c r="RAJ349" s="142"/>
      <c r="RAK349" s="142"/>
      <c r="RAL349" s="142"/>
      <c r="RAM349" s="142"/>
      <c r="RAN349" s="142"/>
      <c r="RAO349" s="142"/>
      <c r="RAP349" s="142"/>
      <c r="RAQ349" s="142"/>
      <c r="RAR349" s="142"/>
      <c r="RAS349" s="142"/>
      <c r="RAT349" s="142"/>
      <c r="RAU349" s="142"/>
      <c r="RAV349" s="142"/>
      <c r="RAW349" s="142"/>
      <c r="RAX349" s="142"/>
      <c r="RAY349" s="142"/>
      <c r="RAZ349" s="142"/>
      <c r="RBA349" s="142"/>
      <c r="RBB349" s="142"/>
      <c r="RBC349" s="142"/>
      <c r="RBD349" s="142"/>
      <c r="RBE349" s="142"/>
      <c r="RBF349" s="142"/>
      <c r="RBG349" s="142"/>
      <c r="RBH349" s="142"/>
      <c r="RBI349" s="142"/>
      <c r="RBJ349" s="142"/>
      <c r="RBK349" s="142"/>
      <c r="RBL349" s="142"/>
      <c r="RBM349" s="142"/>
      <c r="RBN349" s="142"/>
      <c r="RBO349" s="142"/>
      <c r="RBP349" s="142"/>
      <c r="RBQ349" s="142"/>
      <c r="RBR349" s="142"/>
      <c r="RBS349" s="142"/>
      <c r="RBT349" s="142"/>
      <c r="RBU349" s="142"/>
      <c r="RBV349" s="142"/>
      <c r="RBW349" s="142"/>
      <c r="RBX349" s="142"/>
      <c r="RBY349" s="142"/>
      <c r="RBZ349" s="142"/>
      <c r="RCA349" s="142"/>
      <c r="RCB349" s="142"/>
      <c r="RCC349" s="142"/>
      <c r="RCD349" s="142"/>
      <c r="RCE349" s="142"/>
      <c r="RCF349" s="142"/>
      <c r="RCG349" s="142"/>
      <c r="RCH349" s="142"/>
      <c r="RCI349" s="142"/>
      <c r="RCJ349" s="142"/>
      <c r="RCK349" s="142"/>
      <c r="RCL349" s="142"/>
      <c r="RCM349" s="142"/>
      <c r="RCN349" s="142"/>
      <c r="RCO349" s="142"/>
      <c r="RCP349" s="142"/>
      <c r="RCQ349" s="142"/>
      <c r="RCR349" s="142"/>
      <c r="RCS349" s="142"/>
      <c r="RCT349" s="142"/>
      <c r="RCU349" s="142"/>
      <c r="RCV349" s="142"/>
      <c r="RCW349" s="142"/>
      <c r="RCX349" s="142"/>
      <c r="RCY349" s="142"/>
      <c r="RCZ349" s="142"/>
      <c r="RDA349" s="142"/>
      <c r="RDB349" s="142"/>
      <c r="RDC349" s="142"/>
      <c r="RDD349" s="142"/>
      <c r="RDE349" s="142"/>
      <c r="RDF349" s="142"/>
      <c r="RDG349" s="142"/>
      <c r="RDH349" s="142"/>
      <c r="RDI349" s="142"/>
      <c r="RDJ349" s="142"/>
      <c r="RDK349" s="142"/>
      <c r="RDL349" s="142"/>
      <c r="RDM349" s="142"/>
      <c r="RDN349" s="142"/>
      <c r="RDO349" s="142"/>
      <c r="RDP349" s="142"/>
      <c r="RDQ349" s="142"/>
      <c r="RDR349" s="142"/>
      <c r="RDS349" s="142"/>
      <c r="RDT349" s="142"/>
      <c r="RDU349" s="142"/>
      <c r="RDV349" s="142"/>
      <c r="RDW349" s="142"/>
      <c r="RDX349" s="142"/>
      <c r="RDY349" s="142"/>
      <c r="RDZ349" s="142"/>
      <c r="REA349" s="142"/>
      <c r="REB349" s="142"/>
      <c r="REC349" s="142"/>
      <c r="RED349" s="142"/>
      <c r="REE349" s="142"/>
      <c r="REF349" s="142"/>
      <c r="REG349" s="142"/>
      <c r="REH349" s="142"/>
      <c r="REI349" s="142"/>
      <c r="REJ349" s="142"/>
      <c r="REK349" s="142"/>
      <c r="REL349" s="142"/>
      <c r="REM349" s="142"/>
      <c r="REN349" s="142"/>
      <c r="REO349" s="142"/>
      <c r="REP349" s="142"/>
      <c r="REQ349" s="142"/>
      <c r="RER349" s="142"/>
      <c r="RES349" s="142"/>
      <c r="RET349" s="142"/>
      <c r="REU349" s="142"/>
      <c r="REV349" s="142"/>
      <c r="REW349" s="142"/>
      <c r="REX349" s="142"/>
      <c r="REY349" s="142"/>
      <c r="REZ349" s="142"/>
      <c r="RFA349" s="142"/>
      <c r="RFB349" s="142"/>
      <c r="RFC349" s="142"/>
      <c r="RFD349" s="142"/>
      <c r="RFE349" s="142"/>
      <c r="RFF349" s="142"/>
      <c r="RFG349" s="142"/>
      <c r="RFH349" s="142"/>
      <c r="RFI349" s="142"/>
      <c r="RFJ349" s="142"/>
      <c r="RFK349" s="142"/>
      <c r="RFL349" s="142"/>
      <c r="RFM349" s="142"/>
      <c r="RFN349" s="142"/>
      <c r="RFO349" s="142"/>
      <c r="RFP349" s="142"/>
      <c r="RFQ349" s="142"/>
      <c r="RFR349" s="142"/>
      <c r="RFS349" s="142"/>
      <c r="RFT349" s="142"/>
      <c r="RFU349" s="142"/>
      <c r="RFV349" s="142"/>
      <c r="RFW349" s="142"/>
      <c r="RFX349" s="142"/>
      <c r="RFY349" s="142"/>
      <c r="RFZ349" s="142"/>
      <c r="RGA349" s="142"/>
      <c r="RGB349" s="142"/>
      <c r="RGC349" s="142"/>
      <c r="RGD349" s="142"/>
      <c r="RGE349" s="142"/>
      <c r="RGF349" s="142"/>
      <c r="RGG349" s="142"/>
      <c r="RGH349" s="142"/>
      <c r="RGI349" s="142"/>
      <c r="RGJ349" s="142"/>
      <c r="RGK349" s="142"/>
      <c r="RGL349" s="142"/>
      <c r="RGM349" s="142"/>
      <c r="RGN349" s="142"/>
      <c r="RGO349" s="142"/>
      <c r="RGP349" s="142"/>
      <c r="RGQ349" s="142"/>
      <c r="RGR349" s="142"/>
      <c r="RGS349" s="142"/>
      <c r="RGT349" s="142"/>
      <c r="RGU349" s="142"/>
      <c r="RGV349" s="142"/>
      <c r="RGW349" s="142"/>
      <c r="RGX349" s="142"/>
      <c r="RGY349" s="142"/>
      <c r="RGZ349" s="142"/>
      <c r="RHA349" s="142"/>
      <c r="RHB349" s="142"/>
      <c r="RHC349" s="142"/>
      <c r="RHD349" s="142"/>
      <c r="RHE349" s="142"/>
      <c r="RHF349" s="142"/>
      <c r="RHG349" s="142"/>
      <c r="RHH349" s="142"/>
      <c r="RHI349" s="142"/>
      <c r="RHJ349" s="142"/>
      <c r="RHK349" s="142"/>
      <c r="RHL349" s="142"/>
      <c r="RHM349" s="142"/>
      <c r="RHN349" s="142"/>
      <c r="RHO349" s="142"/>
      <c r="RHP349" s="142"/>
      <c r="RHQ349" s="142"/>
      <c r="RHR349" s="142"/>
      <c r="RHS349" s="142"/>
      <c r="RHT349" s="142"/>
      <c r="RHU349" s="142"/>
      <c r="RHV349" s="142"/>
      <c r="RHW349" s="142"/>
      <c r="RHX349" s="142"/>
      <c r="RHY349" s="142"/>
      <c r="RHZ349" s="142"/>
      <c r="RIA349" s="142"/>
      <c r="RIB349" s="142"/>
      <c r="RIC349" s="142"/>
      <c r="RID349" s="142"/>
      <c r="RIE349" s="142"/>
      <c r="RIF349" s="142"/>
      <c r="RIG349" s="142"/>
      <c r="RIH349" s="142"/>
      <c r="RII349" s="142"/>
      <c r="RIJ349" s="142"/>
      <c r="RIK349" s="142"/>
      <c r="RIL349" s="142"/>
      <c r="RIM349" s="142"/>
      <c r="RIN349" s="142"/>
      <c r="RIO349" s="142"/>
      <c r="RIP349" s="142"/>
      <c r="RIQ349" s="142"/>
      <c r="RIR349" s="142"/>
      <c r="RIS349" s="142"/>
      <c r="RIT349" s="142"/>
      <c r="RIU349" s="142"/>
      <c r="RIV349" s="142"/>
      <c r="RIW349" s="142"/>
      <c r="RIX349" s="142"/>
      <c r="RIY349" s="142"/>
      <c r="RIZ349" s="142"/>
      <c r="RJA349" s="142"/>
      <c r="RJB349" s="142"/>
      <c r="RJC349" s="142"/>
      <c r="RJD349" s="142"/>
      <c r="RJE349" s="142"/>
      <c r="RJF349" s="142"/>
      <c r="RJG349" s="142"/>
      <c r="RJH349" s="142"/>
      <c r="RJI349" s="142"/>
      <c r="RJJ349" s="142"/>
      <c r="RJK349" s="142"/>
      <c r="RJL349" s="142"/>
      <c r="RJM349" s="142"/>
      <c r="RJN349" s="142"/>
      <c r="RJO349" s="142"/>
      <c r="RJP349" s="142"/>
      <c r="RJQ349" s="142"/>
      <c r="RJR349" s="142"/>
      <c r="RJS349" s="142"/>
      <c r="RJT349" s="142"/>
      <c r="RJU349" s="142"/>
      <c r="RJV349" s="142"/>
      <c r="RJW349" s="142"/>
      <c r="RJX349" s="142"/>
      <c r="RJY349" s="142"/>
      <c r="RJZ349" s="142"/>
      <c r="RKA349" s="142"/>
      <c r="RKB349" s="142"/>
      <c r="RKC349" s="142"/>
      <c r="RKD349" s="142"/>
      <c r="RKE349" s="142"/>
      <c r="RKF349" s="142"/>
      <c r="RKG349" s="142"/>
      <c r="RKH349" s="142"/>
      <c r="RKI349" s="142"/>
      <c r="RKJ349" s="142"/>
      <c r="RKK349" s="142"/>
      <c r="RKL349" s="142"/>
      <c r="RKM349" s="142"/>
      <c r="RKN349" s="142"/>
      <c r="RKO349" s="142"/>
      <c r="RKP349" s="142"/>
      <c r="RKQ349" s="142"/>
      <c r="RKR349" s="142"/>
      <c r="RKS349" s="142"/>
      <c r="RKT349" s="142"/>
      <c r="RKU349" s="142"/>
      <c r="RKV349" s="142"/>
      <c r="RKW349" s="142"/>
      <c r="RKX349" s="142"/>
      <c r="RKY349" s="142"/>
      <c r="RKZ349" s="142"/>
      <c r="RLA349" s="142"/>
      <c r="RLB349" s="142"/>
      <c r="RLC349" s="142"/>
      <c r="RLD349" s="142"/>
      <c r="RLE349" s="142"/>
      <c r="RLF349" s="142"/>
      <c r="RLG349" s="142"/>
      <c r="RLH349" s="142"/>
      <c r="RLI349" s="142"/>
      <c r="RLJ349" s="142"/>
      <c r="RLK349" s="142"/>
      <c r="RLL349" s="142"/>
      <c r="RLM349" s="142"/>
      <c r="RLN349" s="142"/>
      <c r="RLO349" s="142"/>
      <c r="RLP349" s="142"/>
      <c r="RLQ349" s="142"/>
      <c r="RLR349" s="142"/>
      <c r="RLS349" s="142"/>
      <c r="RLT349" s="142"/>
      <c r="RLU349" s="142"/>
      <c r="RLV349" s="142"/>
      <c r="RLW349" s="142"/>
      <c r="RLX349" s="142"/>
      <c r="RLY349" s="142"/>
      <c r="RLZ349" s="142"/>
      <c r="RMA349" s="142"/>
      <c r="RMB349" s="142"/>
      <c r="RMC349" s="142"/>
      <c r="RMD349" s="142"/>
      <c r="RME349" s="142"/>
      <c r="RMF349" s="142"/>
      <c r="RMG349" s="142"/>
      <c r="RMH349" s="142"/>
      <c r="RMI349" s="142"/>
      <c r="RMJ349" s="142"/>
      <c r="RMK349" s="142"/>
      <c r="RML349" s="142"/>
      <c r="RMM349" s="142"/>
      <c r="RMN349" s="142"/>
      <c r="RMO349" s="142"/>
      <c r="RMP349" s="142"/>
      <c r="RMQ349" s="142"/>
      <c r="RMR349" s="142"/>
      <c r="RMS349" s="142"/>
      <c r="RMT349" s="142"/>
      <c r="RMU349" s="142"/>
      <c r="RMV349" s="142"/>
      <c r="RMW349" s="142"/>
      <c r="RMX349" s="142"/>
      <c r="RMY349" s="142"/>
      <c r="RMZ349" s="142"/>
      <c r="RNA349" s="142"/>
      <c r="RNB349" s="142"/>
      <c r="RNC349" s="142"/>
      <c r="RND349" s="142"/>
      <c r="RNE349" s="142"/>
      <c r="RNF349" s="142"/>
      <c r="RNG349" s="142"/>
      <c r="RNH349" s="142"/>
      <c r="RNI349" s="142"/>
      <c r="RNJ349" s="142"/>
      <c r="RNK349" s="142"/>
      <c r="RNL349" s="142"/>
      <c r="RNM349" s="142"/>
      <c r="RNN349" s="142"/>
      <c r="RNO349" s="142"/>
      <c r="RNP349" s="142"/>
      <c r="RNQ349" s="142"/>
      <c r="RNR349" s="142"/>
      <c r="RNS349" s="142"/>
      <c r="RNT349" s="142"/>
      <c r="RNU349" s="142"/>
      <c r="RNV349" s="142"/>
      <c r="RNW349" s="142"/>
      <c r="RNX349" s="142"/>
      <c r="RNY349" s="142"/>
      <c r="RNZ349" s="142"/>
      <c r="ROA349" s="142"/>
      <c r="ROB349" s="142"/>
      <c r="ROC349" s="142"/>
      <c r="ROD349" s="142"/>
      <c r="ROE349" s="142"/>
      <c r="ROF349" s="142"/>
      <c r="ROG349" s="142"/>
      <c r="ROH349" s="142"/>
      <c r="ROI349" s="142"/>
      <c r="ROJ349" s="142"/>
      <c r="ROK349" s="142"/>
      <c r="ROL349" s="142"/>
      <c r="ROM349" s="142"/>
      <c r="RON349" s="142"/>
      <c r="ROO349" s="142"/>
      <c r="ROP349" s="142"/>
      <c r="ROQ349" s="142"/>
      <c r="ROR349" s="142"/>
      <c r="ROS349" s="142"/>
      <c r="ROT349" s="142"/>
      <c r="ROU349" s="142"/>
      <c r="ROV349" s="142"/>
      <c r="ROW349" s="142"/>
      <c r="ROX349" s="142"/>
      <c r="ROY349" s="142"/>
      <c r="ROZ349" s="142"/>
      <c r="RPA349" s="142"/>
      <c r="RPB349" s="142"/>
      <c r="RPC349" s="142"/>
      <c r="RPD349" s="142"/>
      <c r="RPE349" s="142"/>
      <c r="RPF349" s="142"/>
      <c r="RPG349" s="142"/>
      <c r="RPH349" s="142"/>
      <c r="RPI349" s="142"/>
      <c r="RPJ349" s="142"/>
      <c r="RPK349" s="142"/>
      <c r="RPL349" s="142"/>
      <c r="RPM349" s="142"/>
      <c r="RPN349" s="142"/>
      <c r="RPO349" s="142"/>
      <c r="RPP349" s="142"/>
      <c r="RPQ349" s="142"/>
      <c r="RPR349" s="142"/>
      <c r="RPS349" s="142"/>
      <c r="RPT349" s="142"/>
      <c r="RPU349" s="142"/>
      <c r="RPV349" s="142"/>
      <c r="RPW349" s="142"/>
      <c r="RPX349" s="142"/>
      <c r="RPY349" s="142"/>
      <c r="RPZ349" s="142"/>
      <c r="RQA349" s="142"/>
      <c r="RQB349" s="142"/>
      <c r="RQC349" s="142"/>
      <c r="RQD349" s="142"/>
      <c r="RQE349" s="142"/>
      <c r="RQF349" s="142"/>
      <c r="RQG349" s="142"/>
      <c r="RQH349" s="142"/>
      <c r="RQI349" s="142"/>
      <c r="RQJ349" s="142"/>
      <c r="RQK349" s="142"/>
      <c r="RQL349" s="142"/>
      <c r="RQM349" s="142"/>
      <c r="RQN349" s="142"/>
      <c r="RQO349" s="142"/>
      <c r="RQP349" s="142"/>
      <c r="RQQ349" s="142"/>
      <c r="RQR349" s="142"/>
      <c r="RQS349" s="142"/>
      <c r="RQT349" s="142"/>
      <c r="RQU349" s="142"/>
      <c r="RQV349" s="142"/>
      <c r="RQW349" s="142"/>
      <c r="RQX349" s="142"/>
      <c r="RQY349" s="142"/>
      <c r="RQZ349" s="142"/>
      <c r="RRA349" s="142"/>
      <c r="RRB349" s="142"/>
      <c r="RRC349" s="142"/>
      <c r="RRD349" s="142"/>
      <c r="RRE349" s="142"/>
      <c r="RRF349" s="142"/>
      <c r="RRG349" s="142"/>
      <c r="RRH349" s="142"/>
      <c r="RRI349" s="142"/>
      <c r="RRJ349" s="142"/>
      <c r="RRK349" s="142"/>
      <c r="RRL349" s="142"/>
      <c r="RRM349" s="142"/>
      <c r="RRN349" s="142"/>
      <c r="RRO349" s="142"/>
      <c r="RRP349" s="142"/>
      <c r="RRQ349" s="142"/>
      <c r="RRR349" s="142"/>
      <c r="RRS349" s="142"/>
      <c r="RRT349" s="142"/>
      <c r="RRU349" s="142"/>
      <c r="RRV349" s="142"/>
      <c r="RRW349" s="142"/>
      <c r="RRX349" s="142"/>
      <c r="RRY349" s="142"/>
      <c r="RRZ349" s="142"/>
      <c r="RSA349" s="142"/>
      <c r="RSB349" s="142"/>
      <c r="RSC349" s="142"/>
      <c r="RSD349" s="142"/>
      <c r="RSE349" s="142"/>
      <c r="RSF349" s="142"/>
      <c r="RSG349" s="142"/>
      <c r="RSH349" s="142"/>
      <c r="RSI349" s="142"/>
      <c r="RSJ349" s="142"/>
      <c r="RSK349" s="142"/>
      <c r="RSL349" s="142"/>
      <c r="RSM349" s="142"/>
      <c r="RSN349" s="142"/>
      <c r="RSO349" s="142"/>
      <c r="RSP349" s="142"/>
      <c r="RSQ349" s="142"/>
      <c r="RSR349" s="142"/>
      <c r="RSS349" s="142"/>
      <c r="RST349" s="142"/>
      <c r="RSU349" s="142"/>
      <c r="RSV349" s="142"/>
      <c r="RSW349" s="142"/>
      <c r="RSX349" s="142"/>
      <c r="RSY349" s="142"/>
      <c r="RSZ349" s="142"/>
      <c r="RTA349" s="142"/>
      <c r="RTB349" s="142"/>
      <c r="RTC349" s="142"/>
      <c r="RTD349" s="142"/>
      <c r="RTE349" s="142"/>
      <c r="RTF349" s="142"/>
      <c r="RTG349" s="142"/>
      <c r="RTH349" s="142"/>
      <c r="RTI349" s="142"/>
      <c r="RTJ349" s="142"/>
      <c r="RTK349" s="142"/>
      <c r="RTL349" s="142"/>
      <c r="RTM349" s="142"/>
      <c r="RTN349" s="142"/>
      <c r="RTO349" s="142"/>
      <c r="RTP349" s="142"/>
      <c r="RTQ349" s="142"/>
      <c r="RTR349" s="142"/>
      <c r="RTS349" s="142"/>
      <c r="RTT349" s="142"/>
      <c r="RTU349" s="142"/>
      <c r="RTV349" s="142"/>
      <c r="RTW349" s="142"/>
      <c r="RTX349" s="142"/>
      <c r="RTY349" s="142"/>
      <c r="RTZ349" s="142"/>
      <c r="RUA349" s="142"/>
      <c r="RUB349" s="142"/>
      <c r="RUC349" s="142"/>
      <c r="RUD349" s="142"/>
      <c r="RUE349" s="142"/>
      <c r="RUF349" s="142"/>
      <c r="RUG349" s="142"/>
      <c r="RUH349" s="142"/>
      <c r="RUI349" s="142"/>
      <c r="RUJ349" s="142"/>
      <c r="RUK349" s="142"/>
      <c r="RUL349" s="142"/>
      <c r="RUM349" s="142"/>
      <c r="RUN349" s="142"/>
      <c r="RUO349" s="142"/>
      <c r="RUP349" s="142"/>
      <c r="RUQ349" s="142"/>
      <c r="RUR349" s="142"/>
      <c r="RUS349" s="142"/>
      <c r="RUT349" s="142"/>
      <c r="RUU349" s="142"/>
      <c r="RUV349" s="142"/>
      <c r="RUW349" s="142"/>
      <c r="RUX349" s="142"/>
      <c r="RUY349" s="142"/>
      <c r="RUZ349" s="142"/>
      <c r="RVA349" s="142"/>
      <c r="RVB349" s="142"/>
      <c r="RVC349" s="142"/>
      <c r="RVD349" s="142"/>
      <c r="RVE349" s="142"/>
      <c r="RVF349" s="142"/>
      <c r="RVG349" s="142"/>
      <c r="RVH349" s="142"/>
      <c r="RVI349" s="142"/>
      <c r="RVJ349" s="142"/>
      <c r="RVK349" s="142"/>
      <c r="RVL349" s="142"/>
      <c r="RVM349" s="142"/>
      <c r="RVN349" s="142"/>
      <c r="RVO349" s="142"/>
      <c r="RVP349" s="142"/>
      <c r="RVQ349" s="142"/>
      <c r="RVR349" s="142"/>
      <c r="RVS349" s="142"/>
      <c r="RVT349" s="142"/>
      <c r="RVU349" s="142"/>
      <c r="RVV349" s="142"/>
      <c r="RVW349" s="142"/>
      <c r="RVX349" s="142"/>
      <c r="RVY349" s="142"/>
      <c r="RVZ349" s="142"/>
      <c r="RWA349" s="142"/>
      <c r="RWB349" s="142"/>
      <c r="RWC349" s="142"/>
      <c r="RWD349" s="142"/>
      <c r="RWE349" s="142"/>
      <c r="RWF349" s="142"/>
      <c r="RWG349" s="142"/>
      <c r="RWH349" s="142"/>
      <c r="RWI349" s="142"/>
      <c r="RWJ349" s="142"/>
      <c r="RWK349" s="142"/>
      <c r="RWL349" s="142"/>
      <c r="RWM349" s="142"/>
      <c r="RWN349" s="142"/>
      <c r="RWO349" s="142"/>
      <c r="RWP349" s="142"/>
      <c r="RWQ349" s="142"/>
      <c r="RWR349" s="142"/>
      <c r="RWS349" s="142"/>
      <c r="RWT349" s="142"/>
      <c r="RWU349" s="142"/>
      <c r="RWV349" s="142"/>
      <c r="RWW349" s="142"/>
      <c r="RWX349" s="142"/>
      <c r="RWY349" s="142"/>
      <c r="RWZ349" s="142"/>
      <c r="RXA349" s="142"/>
      <c r="RXB349" s="142"/>
      <c r="RXC349" s="142"/>
      <c r="RXD349" s="142"/>
      <c r="RXE349" s="142"/>
      <c r="RXF349" s="142"/>
      <c r="RXG349" s="142"/>
      <c r="RXH349" s="142"/>
      <c r="RXI349" s="142"/>
      <c r="RXJ349" s="142"/>
      <c r="RXK349" s="142"/>
      <c r="RXL349" s="142"/>
      <c r="RXM349" s="142"/>
      <c r="RXN349" s="142"/>
      <c r="RXO349" s="142"/>
      <c r="RXP349" s="142"/>
      <c r="RXQ349" s="142"/>
      <c r="RXR349" s="142"/>
      <c r="RXS349" s="142"/>
      <c r="RXT349" s="142"/>
      <c r="RXU349" s="142"/>
      <c r="RXV349" s="142"/>
      <c r="RXW349" s="142"/>
      <c r="RXX349" s="142"/>
      <c r="RXY349" s="142"/>
      <c r="RXZ349" s="142"/>
      <c r="RYA349" s="142"/>
      <c r="RYB349" s="142"/>
      <c r="RYC349" s="142"/>
      <c r="RYD349" s="142"/>
      <c r="RYE349" s="142"/>
      <c r="RYF349" s="142"/>
      <c r="RYG349" s="142"/>
      <c r="RYH349" s="142"/>
      <c r="RYI349" s="142"/>
      <c r="RYJ349" s="142"/>
      <c r="RYK349" s="142"/>
      <c r="RYL349" s="142"/>
      <c r="RYM349" s="142"/>
      <c r="RYN349" s="142"/>
      <c r="RYO349" s="142"/>
      <c r="RYP349" s="142"/>
      <c r="RYQ349" s="142"/>
      <c r="RYR349" s="142"/>
      <c r="RYS349" s="142"/>
      <c r="RYT349" s="142"/>
      <c r="RYU349" s="142"/>
      <c r="RYV349" s="142"/>
      <c r="RYW349" s="142"/>
      <c r="RYX349" s="142"/>
      <c r="RYY349" s="142"/>
      <c r="RYZ349" s="142"/>
      <c r="RZA349" s="142"/>
      <c r="RZB349" s="142"/>
      <c r="RZC349" s="142"/>
      <c r="RZD349" s="142"/>
      <c r="RZE349" s="142"/>
      <c r="RZF349" s="142"/>
      <c r="RZG349" s="142"/>
      <c r="RZH349" s="142"/>
      <c r="RZI349" s="142"/>
      <c r="RZJ349" s="142"/>
      <c r="RZK349" s="142"/>
      <c r="RZL349" s="142"/>
      <c r="RZM349" s="142"/>
      <c r="RZN349" s="142"/>
      <c r="RZO349" s="142"/>
      <c r="RZP349" s="142"/>
      <c r="RZQ349" s="142"/>
      <c r="RZR349" s="142"/>
      <c r="RZS349" s="142"/>
      <c r="RZT349" s="142"/>
      <c r="RZU349" s="142"/>
      <c r="RZV349" s="142"/>
      <c r="RZW349" s="142"/>
      <c r="RZX349" s="142"/>
      <c r="RZY349" s="142"/>
      <c r="RZZ349" s="142"/>
      <c r="SAA349" s="142"/>
      <c r="SAB349" s="142"/>
      <c r="SAC349" s="142"/>
      <c r="SAD349" s="142"/>
      <c r="SAE349" s="142"/>
      <c r="SAF349" s="142"/>
      <c r="SAG349" s="142"/>
      <c r="SAH349" s="142"/>
      <c r="SAI349" s="142"/>
      <c r="SAJ349" s="142"/>
      <c r="SAK349" s="142"/>
      <c r="SAL349" s="142"/>
      <c r="SAM349" s="142"/>
      <c r="SAN349" s="142"/>
      <c r="SAO349" s="142"/>
      <c r="SAP349" s="142"/>
      <c r="SAQ349" s="142"/>
      <c r="SAR349" s="142"/>
      <c r="SAS349" s="142"/>
      <c r="SAT349" s="142"/>
      <c r="SAU349" s="142"/>
      <c r="SAV349" s="142"/>
      <c r="SAW349" s="142"/>
      <c r="SAX349" s="142"/>
      <c r="SAY349" s="142"/>
      <c r="SAZ349" s="142"/>
      <c r="SBA349" s="142"/>
      <c r="SBB349" s="142"/>
      <c r="SBC349" s="142"/>
      <c r="SBD349" s="142"/>
      <c r="SBE349" s="142"/>
      <c r="SBF349" s="142"/>
      <c r="SBG349" s="142"/>
      <c r="SBH349" s="142"/>
      <c r="SBI349" s="142"/>
      <c r="SBJ349" s="142"/>
      <c r="SBK349" s="142"/>
      <c r="SBL349" s="142"/>
      <c r="SBM349" s="142"/>
      <c r="SBN349" s="142"/>
      <c r="SBO349" s="142"/>
      <c r="SBP349" s="142"/>
      <c r="SBQ349" s="142"/>
      <c r="SBR349" s="142"/>
      <c r="SBS349" s="142"/>
      <c r="SBT349" s="142"/>
      <c r="SBU349" s="142"/>
      <c r="SBV349" s="142"/>
      <c r="SBW349" s="142"/>
      <c r="SBX349" s="142"/>
      <c r="SBY349" s="142"/>
      <c r="SBZ349" s="142"/>
      <c r="SCA349" s="142"/>
      <c r="SCB349" s="142"/>
      <c r="SCC349" s="142"/>
      <c r="SCD349" s="142"/>
      <c r="SCE349" s="142"/>
      <c r="SCF349" s="142"/>
      <c r="SCG349" s="142"/>
      <c r="SCH349" s="142"/>
      <c r="SCI349" s="142"/>
      <c r="SCJ349" s="142"/>
      <c r="SCK349" s="142"/>
      <c r="SCL349" s="142"/>
      <c r="SCM349" s="142"/>
      <c r="SCN349" s="142"/>
      <c r="SCO349" s="142"/>
      <c r="SCP349" s="142"/>
      <c r="SCQ349" s="142"/>
      <c r="SCR349" s="142"/>
      <c r="SCS349" s="142"/>
      <c r="SCT349" s="142"/>
      <c r="SCU349" s="142"/>
      <c r="SCV349" s="142"/>
      <c r="SCW349" s="142"/>
      <c r="SCX349" s="142"/>
      <c r="SCY349" s="142"/>
      <c r="SCZ349" s="142"/>
      <c r="SDA349" s="142"/>
      <c r="SDB349" s="142"/>
      <c r="SDC349" s="142"/>
      <c r="SDD349" s="142"/>
      <c r="SDE349" s="142"/>
      <c r="SDF349" s="142"/>
      <c r="SDG349" s="142"/>
      <c r="SDH349" s="142"/>
      <c r="SDI349" s="142"/>
      <c r="SDJ349" s="142"/>
      <c r="SDK349" s="142"/>
      <c r="SDL349" s="142"/>
      <c r="SDM349" s="142"/>
      <c r="SDN349" s="142"/>
      <c r="SDO349" s="142"/>
      <c r="SDP349" s="142"/>
      <c r="SDQ349" s="142"/>
      <c r="SDR349" s="142"/>
      <c r="SDS349" s="142"/>
      <c r="SDT349" s="142"/>
      <c r="SDU349" s="142"/>
      <c r="SDV349" s="142"/>
      <c r="SDW349" s="142"/>
      <c r="SDX349" s="142"/>
      <c r="SDY349" s="142"/>
      <c r="SDZ349" s="142"/>
      <c r="SEA349" s="142"/>
      <c r="SEB349" s="142"/>
      <c r="SEC349" s="142"/>
      <c r="SED349" s="142"/>
      <c r="SEE349" s="142"/>
      <c r="SEF349" s="142"/>
      <c r="SEG349" s="142"/>
      <c r="SEH349" s="142"/>
      <c r="SEI349" s="142"/>
      <c r="SEJ349" s="142"/>
      <c r="SEK349" s="142"/>
      <c r="SEL349" s="142"/>
      <c r="SEM349" s="142"/>
      <c r="SEN349" s="142"/>
      <c r="SEO349" s="142"/>
      <c r="SEP349" s="142"/>
      <c r="SEQ349" s="142"/>
      <c r="SER349" s="142"/>
      <c r="SES349" s="142"/>
      <c r="SET349" s="142"/>
      <c r="SEU349" s="142"/>
      <c r="SEV349" s="142"/>
      <c r="SEW349" s="142"/>
      <c r="SEX349" s="142"/>
      <c r="SEY349" s="142"/>
      <c r="SEZ349" s="142"/>
      <c r="SFA349" s="142"/>
      <c r="SFB349" s="142"/>
      <c r="SFC349" s="142"/>
      <c r="SFD349" s="142"/>
      <c r="SFE349" s="142"/>
      <c r="SFF349" s="142"/>
      <c r="SFG349" s="142"/>
      <c r="SFH349" s="142"/>
      <c r="SFI349" s="142"/>
      <c r="SFJ349" s="142"/>
      <c r="SFK349" s="142"/>
      <c r="SFL349" s="142"/>
      <c r="SFM349" s="142"/>
      <c r="SFN349" s="142"/>
      <c r="SFO349" s="142"/>
      <c r="SFP349" s="142"/>
      <c r="SFQ349" s="142"/>
      <c r="SFR349" s="142"/>
      <c r="SFS349" s="142"/>
      <c r="SFT349" s="142"/>
      <c r="SFU349" s="142"/>
      <c r="SFV349" s="142"/>
      <c r="SFW349" s="142"/>
      <c r="SFX349" s="142"/>
      <c r="SFY349" s="142"/>
      <c r="SFZ349" s="142"/>
      <c r="SGA349" s="142"/>
      <c r="SGB349" s="142"/>
      <c r="SGC349" s="142"/>
      <c r="SGD349" s="142"/>
      <c r="SGE349" s="142"/>
      <c r="SGF349" s="142"/>
      <c r="SGG349" s="142"/>
      <c r="SGH349" s="142"/>
      <c r="SGI349" s="142"/>
      <c r="SGJ349" s="142"/>
      <c r="SGK349" s="142"/>
      <c r="SGL349" s="142"/>
      <c r="SGM349" s="142"/>
      <c r="SGN349" s="142"/>
      <c r="SGO349" s="142"/>
      <c r="SGP349" s="142"/>
      <c r="SGQ349" s="142"/>
      <c r="SGR349" s="142"/>
      <c r="SGS349" s="142"/>
      <c r="SGT349" s="142"/>
      <c r="SGU349" s="142"/>
      <c r="SGV349" s="142"/>
      <c r="SGW349" s="142"/>
      <c r="SGX349" s="142"/>
      <c r="SGY349" s="142"/>
      <c r="SGZ349" s="142"/>
      <c r="SHA349" s="142"/>
      <c r="SHB349" s="142"/>
      <c r="SHC349" s="142"/>
      <c r="SHD349" s="142"/>
      <c r="SHE349" s="142"/>
      <c r="SHF349" s="142"/>
      <c r="SHG349" s="142"/>
      <c r="SHH349" s="142"/>
      <c r="SHI349" s="142"/>
      <c r="SHJ349" s="142"/>
      <c r="SHK349" s="142"/>
      <c r="SHL349" s="142"/>
      <c r="SHM349" s="142"/>
      <c r="SHN349" s="142"/>
      <c r="SHO349" s="142"/>
      <c r="SHP349" s="142"/>
      <c r="SHQ349" s="142"/>
      <c r="SHR349" s="142"/>
      <c r="SHS349" s="142"/>
      <c r="SHT349" s="142"/>
      <c r="SHU349" s="142"/>
      <c r="SHV349" s="142"/>
      <c r="SHW349" s="142"/>
      <c r="SHX349" s="142"/>
      <c r="SHY349" s="142"/>
      <c r="SHZ349" s="142"/>
      <c r="SIA349" s="142"/>
      <c r="SIB349" s="142"/>
      <c r="SIC349" s="142"/>
      <c r="SID349" s="142"/>
      <c r="SIE349" s="142"/>
      <c r="SIF349" s="142"/>
      <c r="SIG349" s="142"/>
      <c r="SIH349" s="142"/>
      <c r="SII349" s="142"/>
      <c r="SIJ349" s="142"/>
      <c r="SIK349" s="142"/>
      <c r="SIL349" s="142"/>
      <c r="SIM349" s="142"/>
      <c r="SIN349" s="142"/>
      <c r="SIO349" s="142"/>
      <c r="SIP349" s="142"/>
      <c r="SIQ349" s="142"/>
      <c r="SIR349" s="142"/>
      <c r="SIS349" s="142"/>
      <c r="SIT349" s="142"/>
      <c r="SIU349" s="142"/>
      <c r="SIV349" s="142"/>
      <c r="SIW349" s="142"/>
      <c r="SIX349" s="142"/>
      <c r="SIY349" s="142"/>
      <c r="SIZ349" s="142"/>
      <c r="SJA349" s="142"/>
      <c r="SJB349" s="142"/>
      <c r="SJC349" s="142"/>
      <c r="SJD349" s="142"/>
      <c r="SJE349" s="142"/>
      <c r="SJF349" s="142"/>
      <c r="SJG349" s="142"/>
      <c r="SJH349" s="142"/>
      <c r="SJI349" s="142"/>
      <c r="SJJ349" s="142"/>
      <c r="SJK349" s="142"/>
      <c r="SJL349" s="142"/>
      <c r="SJM349" s="142"/>
      <c r="SJN349" s="142"/>
      <c r="SJO349" s="142"/>
      <c r="SJP349" s="142"/>
      <c r="SJQ349" s="142"/>
      <c r="SJR349" s="142"/>
      <c r="SJS349" s="142"/>
      <c r="SJT349" s="142"/>
      <c r="SJU349" s="142"/>
      <c r="SJV349" s="142"/>
      <c r="SJW349" s="142"/>
      <c r="SJX349" s="142"/>
      <c r="SJY349" s="142"/>
      <c r="SJZ349" s="142"/>
      <c r="SKA349" s="142"/>
      <c r="SKB349" s="142"/>
      <c r="SKC349" s="142"/>
      <c r="SKD349" s="142"/>
      <c r="SKE349" s="142"/>
      <c r="SKF349" s="142"/>
      <c r="SKG349" s="142"/>
      <c r="SKH349" s="142"/>
      <c r="SKI349" s="142"/>
      <c r="SKJ349" s="142"/>
      <c r="SKK349" s="142"/>
      <c r="SKL349" s="142"/>
      <c r="SKM349" s="142"/>
      <c r="SKN349" s="142"/>
      <c r="SKO349" s="142"/>
      <c r="SKP349" s="142"/>
      <c r="SKQ349" s="142"/>
      <c r="SKR349" s="142"/>
      <c r="SKS349" s="142"/>
      <c r="SKT349" s="142"/>
      <c r="SKU349" s="142"/>
      <c r="SKV349" s="142"/>
      <c r="SKW349" s="142"/>
      <c r="SKX349" s="142"/>
      <c r="SKY349" s="142"/>
      <c r="SKZ349" s="142"/>
      <c r="SLA349" s="142"/>
      <c r="SLB349" s="142"/>
      <c r="SLC349" s="142"/>
      <c r="SLD349" s="142"/>
      <c r="SLE349" s="142"/>
      <c r="SLF349" s="142"/>
      <c r="SLG349" s="142"/>
      <c r="SLH349" s="142"/>
      <c r="SLI349" s="142"/>
      <c r="SLJ349" s="142"/>
      <c r="SLK349" s="142"/>
      <c r="SLL349" s="142"/>
      <c r="SLM349" s="142"/>
      <c r="SLN349" s="142"/>
      <c r="SLO349" s="142"/>
      <c r="SLP349" s="142"/>
      <c r="SLQ349" s="142"/>
      <c r="SLR349" s="142"/>
      <c r="SLS349" s="142"/>
      <c r="SLT349" s="142"/>
      <c r="SLU349" s="142"/>
      <c r="SLV349" s="142"/>
      <c r="SLW349" s="142"/>
      <c r="SLX349" s="142"/>
      <c r="SLY349" s="142"/>
      <c r="SLZ349" s="142"/>
      <c r="SMA349" s="142"/>
      <c r="SMB349" s="142"/>
      <c r="SMC349" s="142"/>
      <c r="SMD349" s="142"/>
      <c r="SME349" s="142"/>
      <c r="SMF349" s="142"/>
      <c r="SMG349" s="142"/>
      <c r="SMH349" s="142"/>
      <c r="SMI349" s="142"/>
      <c r="SMJ349" s="142"/>
      <c r="SMK349" s="142"/>
      <c r="SML349" s="142"/>
      <c r="SMM349" s="142"/>
      <c r="SMN349" s="142"/>
      <c r="SMO349" s="142"/>
      <c r="SMP349" s="142"/>
      <c r="SMQ349" s="142"/>
      <c r="SMR349" s="142"/>
      <c r="SMS349" s="142"/>
      <c r="SMT349" s="142"/>
      <c r="SMU349" s="142"/>
      <c r="SMV349" s="142"/>
      <c r="SMW349" s="142"/>
      <c r="SMX349" s="142"/>
      <c r="SMY349" s="142"/>
      <c r="SMZ349" s="142"/>
      <c r="SNA349" s="142"/>
      <c r="SNB349" s="142"/>
      <c r="SNC349" s="142"/>
      <c r="SND349" s="142"/>
      <c r="SNE349" s="142"/>
      <c r="SNF349" s="142"/>
      <c r="SNG349" s="142"/>
      <c r="SNH349" s="142"/>
      <c r="SNI349" s="142"/>
      <c r="SNJ349" s="142"/>
      <c r="SNK349" s="142"/>
      <c r="SNL349" s="142"/>
      <c r="SNM349" s="142"/>
      <c r="SNN349" s="142"/>
      <c r="SNO349" s="142"/>
      <c r="SNP349" s="142"/>
      <c r="SNQ349" s="142"/>
      <c r="SNR349" s="142"/>
      <c r="SNS349" s="142"/>
      <c r="SNT349" s="142"/>
      <c r="SNU349" s="142"/>
      <c r="SNV349" s="142"/>
      <c r="SNW349" s="142"/>
      <c r="SNX349" s="142"/>
      <c r="SNY349" s="142"/>
      <c r="SNZ349" s="142"/>
      <c r="SOA349" s="142"/>
      <c r="SOB349" s="142"/>
      <c r="SOC349" s="142"/>
      <c r="SOD349" s="142"/>
      <c r="SOE349" s="142"/>
      <c r="SOF349" s="142"/>
      <c r="SOG349" s="142"/>
      <c r="SOH349" s="142"/>
      <c r="SOI349" s="142"/>
      <c r="SOJ349" s="142"/>
      <c r="SOK349" s="142"/>
      <c r="SOL349" s="142"/>
      <c r="SOM349" s="142"/>
      <c r="SON349" s="142"/>
      <c r="SOO349" s="142"/>
      <c r="SOP349" s="142"/>
      <c r="SOQ349" s="142"/>
      <c r="SOR349" s="142"/>
      <c r="SOS349" s="142"/>
      <c r="SOT349" s="142"/>
      <c r="SOU349" s="142"/>
      <c r="SOV349" s="142"/>
      <c r="SOW349" s="142"/>
      <c r="SOX349" s="142"/>
      <c r="SOY349" s="142"/>
      <c r="SOZ349" s="142"/>
      <c r="SPA349" s="142"/>
      <c r="SPB349" s="142"/>
      <c r="SPC349" s="142"/>
      <c r="SPD349" s="142"/>
      <c r="SPE349" s="142"/>
      <c r="SPF349" s="142"/>
      <c r="SPG349" s="142"/>
      <c r="SPH349" s="142"/>
      <c r="SPI349" s="142"/>
      <c r="SPJ349" s="142"/>
      <c r="SPK349" s="142"/>
      <c r="SPL349" s="142"/>
      <c r="SPM349" s="142"/>
      <c r="SPN349" s="142"/>
      <c r="SPO349" s="142"/>
      <c r="SPP349" s="142"/>
      <c r="SPQ349" s="142"/>
      <c r="SPR349" s="142"/>
      <c r="SPS349" s="142"/>
      <c r="SPT349" s="142"/>
      <c r="SPU349" s="142"/>
      <c r="SPV349" s="142"/>
      <c r="SPW349" s="142"/>
      <c r="SPX349" s="142"/>
      <c r="SPY349" s="142"/>
      <c r="SPZ349" s="142"/>
      <c r="SQA349" s="142"/>
      <c r="SQB349" s="142"/>
      <c r="SQC349" s="142"/>
      <c r="SQD349" s="142"/>
      <c r="SQE349" s="142"/>
      <c r="SQF349" s="142"/>
      <c r="SQG349" s="142"/>
      <c r="SQH349" s="142"/>
      <c r="SQI349" s="142"/>
      <c r="SQJ349" s="142"/>
      <c r="SQK349" s="142"/>
      <c r="SQL349" s="142"/>
      <c r="SQM349" s="142"/>
      <c r="SQN349" s="142"/>
      <c r="SQO349" s="142"/>
      <c r="SQP349" s="142"/>
      <c r="SQQ349" s="142"/>
      <c r="SQR349" s="142"/>
      <c r="SQS349" s="142"/>
      <c r="SQT349" s="142"/>
      <c r="SQU349" s="142"/>
      <c r="SQV349" s="142"/>
      <c r="SQW349" s="142"/>
      <c r="SQX349" s="142"/>
      <c r="SQY349" s="142"/>
      <c r="SQZ349" s="142"/>
      <c r="SRA349" s="142"/>
      <c r="SRB349" s="142"/>
      <c r="SRC349" s="142"/>
      <c r="SRD349" s="142"/>
      <c r="SRE349" s="142"/>
      <c r="SRF349" s="142"/>
      <c r="SRG349" s="142"/>
      <c r="SRH349" s="142"/>
      <c r="SRI349" s="142"/>
      <c r="SRJ349" s="142"/>
      <c r="SRK349" s="142"/>
      <c r="SRL349" s="142"/>
      <c r="SRM349" s="142"/>
      <c r="SRN349" s="142"/>
      <c r="SRO349" s="142"/>
      <c r="SRP349" s="142"/>
      <c r="SRQ349" s="142"/>
      <c r="SRR349" s="142"/>
      <c r="SRS349" s="142"/>
      <c r="SRT349" s="142"/>
      <c r="SRU349" s="142"/>
      <c r="SRV349" s="142"/>
      <c r="SRW349" s="142"/>
      <c r="SRX349" s="142"/>
      <c r="SRY349" s="142"/>
      <c r="SRZ349" s="142"/>
      <c r="SSA349" s="142"/>
      <c r="SSB349" s="142"/>
      <c r="SSC349" s="142"/>
      <c r="SSD349" s="142"/>
      <c r="SSE349" s="142"/>
      <c r="SSF349" s="142"/>
      <c r="SSG349" s="142"/>
      <c r="SSH349" s="142"/>
      <c r="SSI349" s="142"/>
      <c r="SSJ349" s="142"/>
      <c r="SSK349" s="142"/>
      <c r="SSL349" s="142"/>
      <c r="SSM349" s="142"/>
      <c r="SSN349" s="142"/>
      <c r="SSO349" s="142"/>
      <c r="SSP349" s="142"/>
      <c r="SSQ349" s="142"/>
      <c r="SSR349" s="142"/>
      <c r="SSS349" s="142"/>
      <c r="SST349" s="142"/>
      <c r="SSU349" s="142"/>
      <c r="SSV349" s="142"/>
      <c r="SSW349" s="142"/>
      <c r="SSX349" s="142"/>
      <c r="SSY349" s="142"/>
      <c r="SSZ349" s="142"/>
      <c r="STA349" s="142"/>
      <c r="STB349" s="142"/>
      <c r="STC349" s="142"/>
      <c r="STD349" s="142"/>
      <c r="STE349" s="142"/>
      <c r="STF349" s="142"/>
      <c r="STG349" s="142"/>
      <c r="STH349" s="142"/>
      <c r="STI349" s="142"/>
      <c r="STJ349" s="142"/>
      <c r="STK349" s="142"/>
      <c r="STL349" s="142"/>
      <c r="STM349" s="142"/>
      <c r="STN349" s="142"/>
      <c r="STO349" s="142"/>
      <c r="STP349" s="142"/>
      <c r="STQ349" s="142"/>
      <c r="STR349" s="142"/>
      <c r="STS349" s="142"/>
      <c r="STT349" s="142"/>
      <c r="STU349" s="142"/>
      <c r="STV349" s="142"/>
      <c r="STW349" s="142"/>
      <c r="STX349" s="142"/>
      <c r="STY349" s="142"/>
      <c r="STZ349" s="142"/>
      <c r="SUA349" s="142"/>
      <c r="SUB349" s="142"/>
      <c r="SUC349" s="142"/>
      <c r="SUD349" s="142"/>
      <c r="SUE349" s="142"/>
      <c r="SUF349" s="142"/>
      <c r="SUG349" s="142"/>
      <c r="SUH349" s="142"/>
      <c r="SUI349" s="142"/>
      <c r="SUJ349" s="142"/>
      <c r="SUK349" s="142"/>
      <c r="SUL349" s="142"/>
      <c r="SUM349" s="142"/>
      <c r="SUN349" s="142"/>
      <c r="SUO349" s="142"/>
      <c r="SUP349" s="142"/>
      <c r="SUQ349" s="142"/>
      <c r="SUR349" s="142"/>
      <c r="SUS349" s="142"/>
      <c r="SUT349" s="142"/>
      <c r="SUU349" s="142"/>
      <c r="SUV349" s="142"/>
      <c r="SUW349" s="142"/>
      <c r="SUX349" s="142"/>
      <c r="SUY349" s="142"/>
      <c r="SUZ349" s="142"/>
      <c r="SVA349" s="142"/>
      <c r="SVB349" s="142"/>
      <c r="SVC349" s="142"/>
      <c r="SVD349" s="142"/>
      <c r="SVE349" s="142"/>
      <c r="SVF349" s="142"/>
      <c r="SVG349" s="142"/>
      <c r="SVH349" s="142"/>
      <c r="SVI349" s="142"/>
      <c r="SVJ349" s="142"/>
      <c r="SVK349" s="142"/>
      <c r="SVL349" s="142"/>
      <c r="SVM349" s="142"/>
      <c r="SVN349" s="142"/>
      <c r="SVO349" s="142"/>
      <c r="SVP349" s="142"/>
      <c r="SVQ349" s="142"/>
      <c r="SVR349" s="142"/>
      <c r="SVS349" s="142"/>
      <c r="SVT349" s="142"/>
      <c r="SVU349" s="142"/>
      <c r="SVV349" s="142"/>
      <c r="SVW349" s="142"/>
      <c r="SVX349" s="142"/>
      <c r="SVY349" s="142"/>
      <c r="SVZ349" s="142"/>
      <c r="SWA349" s="142"/>
      <c r="SWB349" s="142"/>
      <c r="SWC349" s="142"/>
      <c r="SWD349" s="142"/>
      <c r="SWE349" s="142"/>
      <c r="SWF349" s="142"/>
      <c r="SWG349" s="142"/>
      <c r="SWH349" s="142"/>
      <c r="SWI349" s="142"/>
      <c r="SWJ349" s="142"/>
      <c r="SWK349" s="142"/>
      <c r="SWL349" s="142"/>
      <c r="SWM349" s="142"/>
      <c r="SWN349" s="142"/>
      <c r="SWO349" s="142"/>
      <c r="SWP349" s="142"/>
      <c r="SWQ349" s="142"/>
      <c r="SWR349" s="142"/>
      <c r="SWS349" s="142"/>
      <c r="SWT349" s="142"/>
      <c r="SWU349" s="142"/>
      <c r="SWV349" s="142"/>
      <c r="SWW349" s="142"/>
      <c r="SWX349" s="142"/>
      <c r="SWY349" s="142"/>
      <c r="SWZ349" s="142"/>
      <c r="SXA349" s="142"/>
      <c r="SXB349" s="142"/>
      <c r="SXC349" s="142"/>
      <c r="SXD349" s="142"/>
      <c r="SXE349" s="142"/>
      <c r="SXF349" s="142"/>
      <c r="SXG349" s="142"/>
      <c r="SXH349" s="142"/>
      <c r="SXI349" s="142"/>
      <c r="SXJ349" s="142"/>
      <c r="SXK349" s="142"/>
      <c r="SXL349" s="142"/>
      <c r="SXM349" s="142"/>
      <c r="SXN349" s="142"/>
      <c r="SXO349" s="142"/>
      <c r="SXP349" s="142"/>
      <c r="SXQ349" s="142"/>
      <c r="SXR349" s="142"/>
      <c r="SXS349" s="142"/>
      <c r="SXT349" s="142"/>
      <c r="SXU349" s="142"/>
      <c r="SXV349" s="142"/>
      <c r="SXW349" s="142"/>
      <c r="SXX349" s="142"/>
      <c r="SXY349" s="142"/>
      <c r="SXZ349" s="142"/>
      <c r="SYA349" s="142"/>
      <c r="SYB349" s="142"/>
      <c r="SYC349" s="142"/>
      <c r="SYD349" s="142"/>
      <c r="SYE349" s="142"/>
      <c r="SYF349" s="142"/>
      <c r="SYG349" s="142"/>
      <c r="SYH349" s="142"/>
      <c r="SYI349" s="142"/>
      <c r="SYJ349" s="142"/>
      <c r="SYK349" s="142"/>
      <c r="SYL349" s="142"/>
      <c r="SYM349" s="142"/>
      <c r="SYN349" s="142"/>
      <c r="SYO349" s="142"/>
      <c r="SYP349" s="142"/>
      <c r="SYQ349" s="142"/>
      <c r="SYR349" s="142"/>
      <c r="SYS349" s="142"/>
      <c r="SYT349" s="142"/>
      <c r="SYU349" s="142"/>
      <c r="SYV349" s="142"/>
      <c r="SYW349" s="142"/>
      <c r="SYX349" s="142"/>
      <c r="SYY349" s="142"/>
      <c r="SYZ349" s="142"/>
      <c r="SZA349" s="142"/>
      <c r="SZB349" s="142"/>
      <c r="SZC349" s="142"/>
      <c r="SZD349" s="142"/>
      <c r="SZE349" s="142"/>
      <c r="SZF349" s="142"/>
      <c r="SZG349" s="142"/>
      <c r="SZH349" s="142"/>
      <c r="SZI349" s="142"/>
      <c r="SZJ349" s="142"/>
      <c r="SZK349" s="142"/>
      <c r="SZL349" s="142"/>
      <c r="SZM349" s="142"/>
      <c r="SZN349" s="142"/>
      <c r="SZO349" s="142"/>
      <c r="SZP349" s="142"/>
      <c r="SZQ349" s="142"/>
      <c r="SZR349" s="142"/>
      <c r="SZS349" s="142"/>
      <c r="SZT349" s="142"/>
      <c r="SZU349" s="142"/>
      <c r="SZV349" s="142"/>
      <c r="SZW349" s="142"/>
      <c r="SZX349" s="142"/>
      <c r="SZY349" s="142"/>
      <c r="SZZ349" s="142"/>
      <c r="TAA349" s="142"/>
      <c r="TAB349" s="142"/>
      <c r="TAC349" s="142"/>
      <c r="TAD349" s="142"/>
      <c r="TAE349" s="142"/>
      <c r="TAF349" s="142"/>
      <c r="TAG349" s="142"/>
      <c r="TAH349" s="142"/>
      <c r="TAI349" s="142"/>
      <c r="TAJ349" s="142"/>
      <c r="TAK349" s="142"/>
      <c r="TAL349" s="142"/>
      <c r="TAM349" s="142"/>
      <c r="TAN349" s="142"/>
      <c r="TAO349" s="142"/>
      <c r="TAP349" s="142"/>
      <c r="TAQ349" s="142"/>
      <c r="TAR349" s="142"/>
      <c r="TAS349" s="142"/>
      <c r="TAT349" s="142"/>
      <c r="TAU349" s="142"/>
      <c r="TAV349" s="142"/>
      <c r="TAW349" s="142"/>
      <c r="TAX349" s="142"/>
      <c r="TAY349" s="142"/>
      <c r="TAZ349" s="142"/>
      <c r="TBA349" s="142"/>
      <c r="TBB349" s="142"/>
      <c r="TBC349" s="142"/>
      <c r="TBD349" s="142"/>
      <c r="TBE349" s="142"/>
      <c r="TBF349" s="142"/>
      <c r="TBG349" s="142"/>
      <c r="TBH349" s="142"/>
      <c r="TBI349" s="142"/>
      <c r="TBJ349" s="142"/>
      <c r="TBK349" s="142"/>
      <c r="TBL349" s="142"/>
      <c r="TBM349" s="142"/>
      <c r="TBN349" s="142"/>
      <c r="TBO349" s="142"/>
      <c r="TBP349" s="142"/>
      <c r="TBQ349" s="142"/>
      <c r="TBR349" s="142"/>
      <c r="TBS349" s="142"/>
      <c r="TBT349" s="142"/>
      <c r="TBU349" s="142"/>
      <c r="TBV349" s="142"/>
      <c r="TBW349" s="142"/>
      <c r="TBX349" s="142"/>
      <c r="TBY349" s="142"/>
      <c r="TBZ349" s="142"/>
      <c r="TCA349" s="142"/>
      <c r="TCB349" s="142"/>
      <c r="TCC349" s="142"/>
      <c r="TCD349" s="142"/>
      <c r="TCE349" s="142"/>
      <c r="TCF349" s="142"/>
      <c r="TCG349" s="142"/>
      <c r="TCH349" s="142"/>
      <c r="TCI349" s="142"/>
      <c r="TCJ349" s="142"/>
      <c r="TCK349" s="142"/>
      <c r="TCL349" s="142"/>
      <c r="TCM349" s="142"/>
      <c r="TCN349" s="142"/>
      <c r="TCO349" s="142"/>
      <c r="TCP349" s="142"/>
      <c r="TCQ349" s="142"/>
      <c r="TCR349" s="142"/>
      <c r="TCS349" s="142"/>
      <c r="TCT349" s="142"/>
      <c r="TCU349" s="142"/>
      <c r="TCV349" s="142"/>
      <c r="TCW349" s="142"/>
      <c r="TCX349" s="142"/>
      <c r="TCY349" s="142"/>
      <c r="TCZ349" s="142"/>
      <c r="TDA349" s="142"/>
      <c r="TDB349" s="142"/>
      <c r="TDC349" s="142"/>
      <c r="TDD349" s="142"/>
      <c r="TDE349" s="142"/>
      <c r="TDF349" s="142"/>
      <c r="TDG349" s="142"/>
      <c r="TDH349" s="142"/>
      <c r="TDI349" s="142"/>
      <c r="TDJ349" s="142"/>
      <c r="TDK349" s="142"/>
      <c r="TDL349" s="142"/>
      <c r="TDM349" s="142"/>
      <c r="TDN349" s="142"/>
      <c r="TDO349" s="142"/>
      <c r="TDP349" s="142"/>
      <c r="TDQ349" s="142"/>
      <c r="TDR349" s="142"/>
      <c r="TDS349" s="142"/>
      <c r="TDT349" s="142"/>
      <c r="TDU349" s="142"/>
      <c r="TDV349" s="142"/>
      <c r="TDW349" s="142"/>
      <c r="TDX349" s="142"/>
      <c r="TDY349" s="142"/>
      <c r="TDZ349" s="142"/>
      <c r="TEA349" s="142"/>
      <c r="TEB349" s="142"/>
      <c r="TEC349" s="142"/>
      <c r="TED349" s="142"/>
      <c r="TEE349" s="142"/>
      <c r="TEF349" s="142"/>
      <c r="TEG349" s="142"/>
      <c r="TEH349" s="142"/>
      <c r="TEI349" s="142"/>
      <c r="TEJ349" s="142"/>
      <c r="TEK349" s="142"/>
      <c r="TEL349" s="142"/>
      <c r="TEM349" s="142"/>
      <c r="TEN349" s="142"/>
      <c r="TEO349" s="142"/>
      <c r="TEP349" s="142"/>
      <c r="TEQ349" s="142"/>
      <c r="TER349" s="142"/>
      <c r="TES349" s="142"/>
      <c r="TET349" s="142"/>
      <c r="TEU349" s="142"/>
      <c r="TEV349" s="142"/>
      <c r="TEW349" s="142"/>
      <c r="TEX349" s="142"/>
      <c r="TEY349" s="142"/>
      <c r="TEZ349" s="142"/>
      <c r="TFA349" s="142"/>
      <c r="TFB349" s="142"/>
      <c r="TFC349" s="142"/>
      <c r="TFD349" s="142"/>
      <c r="TFE349" s="142"/>
      <c r="TFF349" s="142"/>
      <c r="TFG349" s="142"/>
      <c r="TFH349" s="142"/>
      <c r="TFI349" s="142"/>
      <c r="TFJ349" s="142"/>
      <c r="TFK349" s="142"/>
      <c r="TFL349" s="142"/>
      <c r="TFM349" s="142"/>
      <c r="TFN349" s="142"/>
      <c r="TFO349" s="142"/>
      <c r="TFP349" s="142"/>
      <c r="TFQ349" s="142"/>
      <c r="TFR349" s="142"/>
      <c r="TFS349" s="142"/>
      <c r="TFT349" s="142"/>
      <c r="TFU349" s="142"/>
      <c r="TFV349" s="142"/>
      <c r="TFW349" s="142"/>
      <c r="TFX349" s="142"/>
      <c r="TFY349" s="142"/>
      <c r="TFZ349" s="142"/>
      <c r="TGA349" s="142"/>
      <c r="TGB349" s="142"/>
      <c r="TGC349" s="142"/>
      <c r="TGD349" s="142"/>
      <c r="TGE349" s="142"/>
      <c r="TGF349" s="142"/>
      <c r="TGG349" s="142"/>
      <c r="TGH349" s="142"/>
      <c r="TGI349" s="142"/>
      <c r="TGJ349" s="142"/>
      <c r="TGK349" s="142"/>
      <c r="TGL349" s="142"/>
      <c r="TGM349" s="142"/>
      <c r="TGN349" s="142"/>
      <c r="TGO349" s="142"/>
      <c r="TGP349" s="142"/>
      <c r="TGQ349" s="142"/>
      <c r="TGR349" s="142"/>
      <c r="TGS349" s="142"/>
      <c r="TGT349" s="142"/>
      <c r="TGU349" s="142"/>
      <c r="TGV349" s="142"/>
      <c r="TGW349" s="142"/>
      <c r="TGX349" s="142"/>
      <c r="TGY349" s="142"/>
      <c r="TGZ349" s="142"/>
      <c r="THA349" s="142"/>
      <c r="THB349" s="142"/>
      <c r="THC349" s="142"/>
      <c r="THD349" s="142"/>
      <c r="THE349" s="142"/>
      <c r="THF349" s="142"/>
      <c r="THG349" s="142"/>
      <c r="THH349" s="142"/>
      <c r="THI349" s="142"/>
      <c r="THJ349" s="142"/>
      <c r="THK349" s="142"/>
      <c r="THL349" s="142"/>
      <c r="THM349" s="142"/>
      <c r="THN349" s="142"/>
      <c r="THO349" s="142"/>
      <c r="THP349" s="142"/>
      <c r="THQ349" s="142"/>
      <c r="THR349" s="142"/>
      <c r="THS349" s="142"/>
      <c r="THT349" s="142"/>
      <c r="THU349" s="142"/>
      <c r="THV349" s="142"/>
      <c r="THW349" s="142"/>
      <c r="THX349" s="142"/>
      <c r="THY349" s="142"/>
      <c r="THZ349" s="142"/>
      <c r="TIA349" s="142"/>
      <c r="TIB349" s="142"/>
      <c r="TIC349" s="142"/>
      <c r="TID349" s="142"/>
      <c r="TIE349" s="142"/>
      <c r="TIF349" s="142"/>
      <c r="TIG349" s="142"/>
      <c r="TIH349" s="142"/>
      <c r="TII349" s="142"/>
      <c r="TIJ349" s="142"/>
      <c r="TIK349" s="142"/>
      <c r="TIL349" s="142"/>
      <c r="TIM349" s="142"/>
      <c r="TIN349" s="142"/>
      <c r="TIO349" s="142"/>
      <c r="TIP349" s="142"/>
      <c r="TIQ349" s="142"/>
      <c r="TIR349" s="142"/>
      <c r="TIS349" s="142"/>
      <c r="TIT349" s="142"/>
      <c r="TIU349" s="142"/>
      <c r="TIV349" s="142"/>
      <c r="TIW349" s="142"/>
      <c r="TIX349" s="142"/>
      <c r="TIY349" s="142"/>
      <c r="TIZ349" s="142"/>
      <c r="TJA349" s="142"/>
      <c r="TJB349" s="142"/>
      <c r="TJC349" s="142"/>
      <c r="TJD349" s="142"/>
      <c r="TJE349" s="142"/>
      <c r="TJF349" s="142"/>
      <c r="TJG349" s="142"/>
      <c r="TJH349" s="142"/>
      <c r="TJI349" s="142"/>
      <c r="TJJ349" s="142"/>
      <c r="TJK349" s="142"/>
      <c r="TJL349" s="142"/>
      <c r="TJM349" s="142"/>
      <c r="TJN349" s="142"/>
      <c r="TJO349" s="142"/>
      <c r="TJP349" s="142"/>
      <c r="TJQ349" s="142"/>
      <c r="TJR349" s="142"/>
      <c r="TJS349" s="142"/>
      <c r="TJT349" s="142"/>
      <c r="TJU349" s="142"/>
      <c r="TJV349" s="142"/>
      <c r="TJW349" s="142"/>
      <c r="TJX349" s="142"/>
      <c r="TJY349" s="142"/>
      <c r="TJZ349" s="142"/>
      <c r="TKA349" s="142"/>
      <c r="TKB349" s="142"/>
      <c r="TKC349" s="142"/>
      <c r="TKD349" s="142"/>
      <c r="TKE349" s="142"/>
      <c r="TKF349" s="142"/>
      <c r="TKG349" s="142"/>
      <c r="TKH349" s="142"/>
      <c r="TKI349" s="142"/>
      <c r="TKJ349" s="142"/>
      <c r="TKK349" s="142"/>
      <c r="TKL349" s="142"/>
      <c r="TKM349" s="142"/>
      <c r="TKN349" s="142"/>
      <c r="TKO349" s="142"/>
      <c r="TKP349" s="142"/>
      <c r="TKQ349" s="142"/>
      <c r="TKR349" s="142"/>
      <c r="TKS349" s="142"/>
      <c r="TKT349" s="142"/>
      <c r="TKU349" s="142"/>
      <c r="TKV349" s="142"/>
      <c r="TKW349" s="142"/>
      <c r="TKX349" s="142"/>
      <c r="TKY349" s="142"/>
      <c r="TKZ349" s="142"/>
      <c r="TLA349" s="142"/>
      <c r="TLB349" s="142"/>
      <c r="TLC349" s="142"/>
      <c r="TLD349" s="142"/>
      <c r="TLE349" s="142"/>
      <c r="TLF349" s="142"/>
      <c r="TLG349" s="142"/>
      <c r="TLH349" s="142"/>
      <c r="TLI349" s="142"/>
      <c r="TLJ349" s="142"/>
      <c r="TLK349" s="142"/>
      <c r="TLL349" s="142"/>
      <c r="TLM349" s="142"/>
      <c r="TLN349" s="142"/>
      <c r="TLO349" s="142"/>
      <c r="TLP349" s="142"/>
      <c r="TLQ349" s="142"/>
      <c r="TLR349" s="142"/>
      <c r="TLS349" s="142"/>
      <c r="TLT349" s="142"/>
      <c r="TLU349" s="142"/>
      <c r="TLV349" s="142"/>
      <c r="TLW349" s="142"/>
      <c r="TLX349" s="142"/>
      <c r="TLY349" s="142"/>
      <c r="TLZ349" s="142"/>
      <c r="TMA349" s="142"/>
      <c r="TMB349" s="142"/>
      <c r="TMC349" s="142"/>
      <c r="TMD349" s="142"/>
      <c r="TME349" s="142"/>
      <c r="TMF349" s="142"/>
      <c r="TMG349" s="142"/>
      <c r="TMH349" s="142"/>
      <c r="TMI349" s="142"/>
      <c r="TMJ349" s="142"/>
      <c r="TMK349" s="142"/>
      <c r="TML349" s="142"/>
      <c r="TMM349" s="142"/>
      <c r="TMN349" s="142"/>
      <c r="TMO349" s="142"/>
      <c r="TMP349" s="142"/>
      <c r="TMQ349" s="142"/>
      <c r="TMR349" s="142"/>
      <c r="TMS349" s="142"/>
      <c r="TMT349" s="142"/>
      <c r="TMU349" s="142"/>
      <c r="TMV349" s="142"/>
      <c r="TMW349" s="142"/>
      <c r="TMX349" s="142"/>
      <c r="TMY349" s="142"/>
      <c r="TMZ349" s="142"/>
      <c r="TNA349" s="142"/>
      <c r="TNB349" s="142"/>
      <c r="TNC349" s="142"/>
      <c r="TND349" s="142"/>
      <c r="TNE349" s="142"/>
      <c r="TNF349" s="142"/>
      <c r="TNG349" s="142"/>
      <c r="TNH349" s="142"/>
      <c r="TNI349" s="142"/>
      <c r="TNJ349" s="142"/>
      <c r="TNK349" s="142"/>
      <c r="TNL349" s="142"/>
      <c r="TNM349" s="142"/>
      <c r="TNN349" s="142"/>
      <c r="TNO349" s="142"/>
      <c r="TNP349" s="142"/>
      <c r="TNQ349" s="142"/>
      <c r="TNR349" s="142"/>
      <c r="TNS349" s="142"/>
      <c r="TNT349" s="142"/>
      <c r="TNU349" s="142"/>
      <c r="TNV349" s="142"/>
      <c r="TNW349" s="142"/>
      <c r="TNX349" s="142"/>
      <c r="TNY349" s="142"/>
      <c r="TNZ349" s="142"/>
      <c r="TOA349" s="142"/>
      <c r="TOB349" s="142"/>
      <c r="TOC349" s="142"/>
      <c r="TOD349" s="142"/>
      <c r="TOE349" s="142"/>
      <c r="TOF349" s="142"/>
      <c r="TOG349" s="142"/>
      <c r="TOH349" s="142"/>
      <c r="TOI349" s="142"/>
      <c r="TOJ349" s="142"/>
      <c r="TOK349" s="142"/>
      <c r="TOL349" s="142"/>
      <c r="TOM349" s="142"/>
      <c r="TON349" s="142"/>
      <c r="TOO349" s="142"/>
      <c r="TOP349" s="142"/>
      <c r="TOQ349" s="142"/>
      <c r="TOR349" s="142"/>
      <c r="TOS349" s="142"/>
      <c r="TOT349" s="142"/>
      <c r="TOU349" s="142"/>
      <c r="TOV349" s="142"/>
      <c r="TOW349" s="142"/>
      <c r="TOX349" s="142"/>
      <c r="TOY349" s="142"/>
      <c r="TOZ349" s="142"/>
      <c r="TPA349" s="142"/>
      <c r="TPB349" s="142"/>
      <c r="TPC349" s="142"/>
      <c r="TPD349" s="142"/>
      <c r="TPE349" s="142"/>
      <c r="TPF349" s="142"/>
      <c r="TPG349" s="142"/>
      <c r="TPH349" s="142"/>
      <c r="TPI349" s="142"/>
      <c r="TPJ349" s="142"/>
      <c r="TPK349" s="142"/>
      <c r="TPL349" s="142"/>
      <c r="TPM349" s="142"/>
      <c r="TPN349" s="142"/>
      <c r="TPO349" s="142"/>
      <c r="TPP349" s="142"/>
      <c r="TPQ349" s="142"/>
      <c r="TPR349" s="142"/>
      <c r="TPS349" s="142"/>
      <c r="TPT349" s="142"/>
      <c r="TPU349" s="142"/>
      <c r="TPV349" s="142"/>
      <c r="TPW349" s="142"/>
      <c r="TPX349" s="142"/>
      <c r="TPY349" s="142"/>
      <c r="TPZ349" s="142"/>
      <c r="TQA349" s="142"/>
      <c r="TQB349" s="142"/>
      <c r="TQC349" s="142"/>
      <c r="TQD349" s="142"/>
      <c r="TQE349" s="142"/>
      <c r="TQF349" s="142"/>
      <c r="TQG349" s="142"/>
      <c r="TQH349" s="142"/>
      <c r="TQI349" s="142"/>
      <c r="TQJ349" s="142"/>
      <c r="TQK349" s="142"/>
      <c r="TQL349" s="142"/>
      <c r="TQM349" s="142"/>
      <c r="TQN349" s="142"/>
      <c r="TQO349" s="142"/>
      <c r="TQP349" s="142"/>
      <c r="TQQ349" s="142"/>
      <c r="TQR349" s="142"/>
      <c r="TQS349" s="142"/>
      <c r="TQT349" s="142"/>
      <c r="TQU349" s="142"/>
      <c r="TQV349" s="142"/>
      <c r="TQW349" s="142"/>
      <c r="TQX349" s="142"/>
      <c r="TQY349" s="142"/>
      <c r="TQZ349" s="142"/>
      <c r="TRA349" s="142"/>
      <c r="TRB349" s="142"/>
      <c r="TRC349" s="142"/>
      <c r="TRD349" s="142"/>
      <c r="TRE349" s="142"/>
      <c r="TRF349" s="142"/>
      <c r="TRG349" s="142"/>
      <c r="TRH349" s="142"/>
      <c r="TRI349" s="142"/>
      <c r="TRJ349" s="142"/>
      <c r="TRK349" s="142"/>
      <c r="TRL349" s="142"/>
      <c r="TRM349" s="142"/>
      <c r="TRN349" s="142"/>
      <c r="TRO349" s="142"/>
      <c r="TRP349" s="142"/>
      <c r="TRQ349" s="142"/>
      <c r="TRR349" s="142"/>
      <c r="TRS349" s="142"/>
      <c r="TRT349" s="142"/>
      <c r="TRU349" s="142"/>
      <c r="TRV349" s="142"/>
      <c r="TRW349" s="142"/>
      <c r="TRX349" s="142"/>
      <c r="TRY349" s="142"/>
      <c r="TRZ349" s="142"/>
      <c r="TSA349" s="142"/>
      <c r="TSB349" s="142"/>
      <c r="TSC349" s="142"/>
      <c r="TSD349" s="142"/>
      <c r="TSE349" s="142"/>
      <c r="TSF349" s="142"/>
      <c r="TSG349" s="142"/>
      <c r="TSH349" s="142"/>
      <c r="TSI349" s="142"/>
      <c r="TSJ349" s="142"/>
      <c r="TSK349" s="142"/>
      <c r="TSL349" s="142"/>
      <c r="TSM349" s="142"/>
      <c r="TSN349" s="142"/>
      <c r="TSO349" s="142"/>
      <c r="TSP349" s="142"/>
      <c r="TSQ349" s="142"/>
      <c r="TSR349" s="142"/>
      <c r="TSS349" s="142"/>
      <c r="TST349" s="142"/>
      <c r="TSU349" s="142"/>
      <c r="TSV349" s="142"/>
      <c r="TSW349" s="142"/>
      <c r="TSX349" s="142"/>
      <c r="TSY349" s="142"/>
      <c r="TSZ349" s="142"/>
      <c r="TTA349" s="142"/>
      <c r="TTB349" s="142"/>
      <c r="TTC349" s="142"/>
      <c r="TTD349" s="142"/>
      <c r="TTE349" s="142"/>
      <c r="TTF349" s="142"/>
      <c r="TTG349" s="142"/>
      <c r="TTH349" s="142"/>
      <c r="TTI349" s="142"/>
      <c r="TTJ349" s="142"/>
      <c r="TTK349" s="142"/>
      <c r="TTL349" s="142"/>
      <c r="TTM349" s="142"/>
      <c r="TTN349" s="142"/>
      <c r="TTO349" s="142"/>
      <c r="TTP349" s="142"/>
      <c r="TTQ349" s="142"/>
      <c r="TTR349" s="142"/>
      <c r="TTS349" s="142"/>
      <c r="TTT349" s="142"/>
      <c r="TTU349" s="142"/>
      <c r="TTV349" s="142"/>
      <c r="TTW349" s="142"/>
      <c r="TTX349" s="142"/>
      <c r="TTY349" s="142"/>
      <c r="TTZ349" s="142"/>
      <c r="TUA349" s="142"/>
      <c r="TUB349" s="142"/>
      <c r="TUC349" s="142"/>
      <c r="TUD349" s="142"/>
      <c r="TUE349" s="142"/>
      <c r="TUF349" s="142"/>
      <c r="TUG349" s="142"/>
      <c r="TUH349" s="142"/>
      <c r="TUI349" s="142"/>
      <c r="TUJ349" s="142"/>
      <c r="TUK349" s="142"/>
      <c r="TUL349" s="142"/>
      <c r="TUM349" s="142"/>
      <c r="TUN349" s="142"/>
      <c r="TUO349" s="142"/>
      <c r="TUP349" s="142"/>
      <c r="TUQ349" s="142"/>
      <c r="TUR349" s="142"/>
      <c r="TUS349" s="142"/>
      <c r="TUT349" s="142"/>
      <c r="TUU349" s="142"/>
      <c r="TUV349" s="142"/>
      <c r="TUW349" s="142"/>
      <c r="TUX349" s="142"/>
      <c r="TUY349" s="142"/>
      <c r="TUZ349" s="142"/>
      <c r="TVA349" s="142"/>
      <c r="TVB349" s="142"/>
      <c r="TVC349" s="142"/>
      <c r="TVD349" s="142"/>
      <c r="TVE349" s="142"/>
      <c r="TVF349" s="142"/>
      <c r="TVG349" s="142"/>
      <c r="TVH349" s="142"/>
      <c r="TVI349" s="142"/>
      <c r="TVJ349" s="142"/>
      <c r="TVK349" s="142"/>
      <c r="TVL349" s="142"/>
      <c r="TVM349" s="142"/>
      <c r="TVN349" s="142"/>
      <c r="TVO349" s="142"/>
      <c r="TVP349" s="142"/>
      <c r="TVQ349" s="142"/>
      <c r="TVR349" s="142"/>
      <c r="TVS349" s="142"/>
      <c r="TVT349" s="142"/>
      <c r="TVU349" s="142"/>
      <c r="TVV349" s="142"/>
      <c r="TVW349" s="142"/>
      <c r="TVX349" s="142"/>
      <c r="TVY349" s="142"/>
      <c r="TVZ349" s="142"/>
      <c r="TWA349" s="142"/>
      <c r="TWB349" s="142"/>
      <c r="TWC349" s="142"/>
      <c r="TWD349" s="142"/>
      <c r="TWE349" s="142"/>
      <c r="TWF349" s="142"/>
      <c r="TWG349" s="142"/>
      <c r="TWH349" s="142"/>
      <c r="TWI349" s="142"/>
      <c r="TWJ349" s="142"/>
      <c r="TWK349" s="142"/>
      <c r="TWL349" s="142"/>
      <c r="TWM349" s="142"/>
      <c r="TWN349" s="142"/>
      <c r="TWO349" s="142"/>
      <c r="TWP349" s="142"/>
      <c r="TWQ349" s="142"/>
      <c r="TWR349" s="142"/>
      <c r="TWS349" s="142"/>
      <c r="TWT349" s="142"/>
      <c r="TWU349" s="142"/>
      <c r="TWV349" s="142"/>
      <c r="TWW349" s="142"/>
      <c r="TWX349" s="142"/>
      <c r="TWY349" s="142"/>
      <c r="TWZ349" s="142"/>
      <c r="TXA349" s="142"/>
      <c r="TXB349" s="142"/>
      <c r="TXC349" s="142"/>
      <c r="TXD349" s="142"/>
      <c r="TXE349" s="142"/>
      <c r="TXF349" s="142"/>
      <c r="TXG349" s="142"/>
      <c r="TXH349" s="142"/>
      <c r="TXI349" s="142"/>
      <c r="TXJ349" s="142"/>
      <c r="TXK349" s="142"/>
      <c r="TXL349" s="142"/>
      <c r="TXM349" s="142"/>
      <c r="TXN349" s="142"/>
      <c r="TXO349" s="142"/>
      <c r="TXP349" s="142"/>
      <c r="TXQ349" s="142"/>
      <c r="TXR349" s="142"/>
      <c r="TXS349" s="142"/>
      <c r="TXT349" s="142"/>
      <c r="TXU349" s="142"/>
      <c r="TXV349" s="142"/>
      <c r="TXW349" s="142"/>
      <c r="TXX349" s="142"/>
      <c r="TXY349" s="142"/>
      <c r="TXZ349" s="142"/>
      <c r="TYA349" s="142"/>
      <c r="TYB349" s="142"/>
      <c r="TYC349" s="142"/>
      <c r="TYD349" s="142"/>
      <c r="TYE349" s="142"/>
      <c r="TYF349" s="142"/>
      <c r="TYG349" s="142"/>
      <c r="TYH349" s="142"/>
      <c r="TYI349" s="142"/>
      <c r="TYJ349" s="142"/>
      <c r="TYK349" s="142"/>
      <c r="TYL349" s="142"/>
      <c r="TYM349" s="142"/>
      <c r="TYN349" s="142"/>
      <c r="TYO349" s="142"/>
      <c r="TYP349" s="142"/>
      <c r="TYQ349" s="142"/>
      <c r="TYR349" s="142"/>
      <c r="TYS349" s="142"/>
      <c r="TYT349" s="142"/>
      <c r="TYU349" s="142"/>
      <c r="TYV349" s="142"/>
      <c r="TYW349" s="142"/>
      <c r="TYX349" s="142"/>
      <c r="TYY349" s="142"/>
      <c r="TYZ349" s="142"/>
      <c r="TZA349" s="142"/>
      <c r="TZB349" s="142"/>
      <c r="TZC349" s="142"/>
      <c r="TZD349" s="142"/>
      <c r="TZE349" s="142"/>
      <c r="TZF349" s="142"/>
      <c r="TZG349" s="142"/>
      <c r="TZH349" s="142"/>
      <c r="TZI349" s="142"/>
      <c r="TZJ349" s="142"/>
      <c r="TZK349" s="142"/>
      <c r="TZL349" s="142"/>
      <c r="TZM349" s="142"/>
      <c r="TZN349" s="142"/>
      <c r="TZO349" s="142"/>
      <c r="TZP349" s="142"/>
      <c r="TZQ349" s="142"/>
      <c r="TZR349" s="142"/>
      <c r="TZS349" s="142"/>
      <c r="TZT349" s="142"/>
      <c r="TZU349" s="142"/>
      <c r="TZV349" s="142"/>
      <c r="TZW349" s="142"/>
      <c r="TZX349" s="142"/>
      <c r="TZY349" s="142"/>
      <c r="TZZ349" s="142"/>
      <c r="UAA349" s="142"/>
      <c r="UAB349" s="142"/>
      <c r="UAC349" s="142"/>
      <c r="UAD349" s="142"/>
      <c r="UAE349" s="142"/>
      <c r="UAF349" s="142"/>
      <c r="UAG349" s="142"/>
      <c r="UAH349" s="142"/>
      <c r="UAI349" s="142"/>
      <c r="UAJ349" s="142"/>
      <c r="UAK349" s="142"/>
      <c r="UAL349" s="142"/>
      <c r="UAM349" s="142"/>
      <c r="UAN349" s="142"/>
      <c r="UAO349" s="142"/>
      <c r="UAP349" s="142"/>
      <c r="UAQ349" s="142"/>
      <c r="UAR349" s="142"/>
      <c r="UAS349" s="142"/>
      <c r="UAT349" s="142"/>
      <c r="UAU349" s="142"/>
      <c r="UAV349" s="142"/>
      <c r="UAW349" s="142"/>
      <c r="UAX349" s="142"/>
      <c r="UAY349" s="142"/>
      <c r="UAZ349" s="142"/>
      <c r="UBA349" s="142"/>
      <c r="UBB349" s="142"/>
      <c r="UBC349" s="142"/>
      <c r="UBD349" s="142"/>
      <c r="UBE349" s="142"/>
      <c r="UBF349" s="142"/>
      <c r="UBG349" s="142"/>
      <c r="UBH349" s="142"/>
      <c r="UBI349" s="142"/>
      <c r="UBJ349" s="142"/>
      <c r="UBK349" s="142"/>
      <c r="UBL349" s="142"/>
      <c r="UBM349" s="142"/>
      <c r="UBN349" s="142"/>
      <c r="UBO349" s="142"/>
      <c r="UBP349" s="142"/>
      <c r="UBQ349" s="142"/>
      <c r="UBR349" s="142"/>
      <c r="UBS349" s="142"/>
      <c r="UBT349" s="142"/>
      <c r="UBU349" s="142"/>
      <c r="UBV349" s="142"/>
      <c r="UBW349" s="142"/>
      <c r="UBX349" s="142"/>
      <c r="UBY349" s="142"/>
      <c r="UBZ349" s="142"/>
      <c r="UCA349" s="142"/>
      <c r="UCB349" s="142"/>
      <c r="UCC349" s="142"/>
      <c r="UCD349" s="142"/>
      <c r="UCE349" s="142"/>
      <c r="UCF349" s="142"/>
      <c r="UCG349" s="142"/>
      <c r="UCH349" s="142"/>
      <c r="UCI349" s="142"/>
      <c r="UCJ349" s="142"/>
      <c r="UCK349" s="142"/>
      <c r="UCL349" s="142"/>
      <c r="UCM349" s="142"/>
      <c r="UCN349" s="142"/>
      <c r="UCO349" s="142"/>
      <c r="UCP349" s="142"/>
      <c r="UCQ349" s="142"/>
      <c r="UCR349" s="142"/>
      <c r="UCS349" s="142"/>
      <c r="UCT349" s="142"/>
      <c r="UCU349" s="142"/>
      <c r="UCV349" s="142"/>
      <c r="UCW349" s="142"/>
      <c r="UCX349" s="142"/>
      <c r="UCY349" s="142"/>
      <c r="UCZ349" s="142"/>
      <c r="UDA349" s="142"/>
      <c r="UDB349" s="142"/>
      <c r="UDC349" s="142"/>
      <c r="UDD349" s="142"/>
      <c r="UDE349" s="142"/>
      <c r="UDF349" s="142"/>
      <c r="UDG349" s="142"/>
      <c r="UDH349" s="142"/>
      <c r="UDI349" s="142"/>
      <c r="UDJ349" s="142"/>
      <c r="UDK349" s="142"/>
      <c r="UDL349" s="142"/>
      <c r="UDM349" s="142"/>
      <c r="UDN349" s="142"/>
      <c r="UDO349" s="142"/>
      <c r="UDP349" s="142"/>
      <c r="UDQ349" s="142"/>
      <c r="UDR349" s="142"/>
      <c r="UDS349" s="142"/>
      <c r="UDT349" s="142"/>
      <c r="UDU349" s="142"/>
      <c r="UDV349" s="142"/>
      <c r="UDW349" s="142"/>
      <c r="UDX349" s="142"/>
      <c r="UDY349" s="142"/>
      <c r="UDZ349" s="142"/>
      <c r="UEA349" s="142"/>
      <c r="UEB349" s="142"/>
      <c r="UEC349" s="142"/>
      <c r="UED349" s="142"/>
      <c r="UEE349" s="142"/>
      <c r="UEF349" s="142"/>
      <c r="UEG349" s="142"/>
      <c r="UEH349" s="142"/>
      <c r="UEI349" s="142"/>
      <c r="UEJ349" s="142"/>
      <c r="UEK349" s="142"/>
      <c r="UEL349" s="142"/>
      <c r="UEM349" s="142"/>
      <c r="UEN349" s="142"/>
      <c r="UEO349" s="142"/>
      <c r="UEP349" s="142"/>
      <c r="UEQ349" s="142"/>
      <c r="UER349" s="142"/>
      <c r="UES349" s="142"/>
      <c r="UET349" s="142"/>
      <c r="UEU349" s="142"/>
      <c r="UEV349" s="142"/>
      <c r="UEW349" s="142"/>
      <c r="UEX349" s="142"/>
      <c r="UEY349" s="142"/>
      <c r="UEZ349" s="142"/>
      <c r="UFA349" s="142"/>
      <c r="UFB349" s="142"/>
      <c r="UFC349" s="142"/>
      <c r="UFD349" s="142"/>
      <c r="UFE349" s="142"/>
      <c r="UFF349" s="142"/>
      <c r="UFG349" s="142"/>
      <c r="UFH349" s="142"/>
      <c r="UFI349" s="142"/>
      <c r="UFJ349" s="142"/>
      <c r="UFK349" s="142"/>
      <c r="UFL349" s="142"/>
      <c r="UFM349" s="142"/>
      <c r="UFN349" s="142"/>
      <c r="UFO349" s="142"/>
      <c r="UFP349" s="142"/>
      <c r="UFQ349" s="142"/>
      <c r="UFR349" s="142"/>
      <c r="UFS349" s="142"/>
      <c r="UFT349" s="142"/>
      <c r="UFU349" s="142"/>
      <c r="UFV349" s="142"/>
      <c r="UFW349" s="142"/>
      <c r="UFX349" s="142"/>
      <c r="UFY349" s="142"/>
      <c r="UFZ349" s="142"/>
      <c r="UGA349" s="142"/>
      <c r="UGB349" s="142"/>
      <c r="UGC349" s="142"/>
      <c r="UGD349" s="142"/>
      <c r="UGE349" s="142"/>
      <c r="UGF349" s="142"/>
      <c r="UGG349" s="142"/>
      <c r="UGH349" s="142"/>
      <c r="UGI349" s="142"/>
      <c r="UGJ349" s="142"/>
      <c r="UGK349" s="142"/>
      <c r="UGL349" s="142"/>
      <c r="UGM349" s="142"/>
      <c r="UGN349" s="142"/>
      <c r="UGO349" s="142"/>
      <c r="UGP349" s="142"/>
      <c r="UGQ349" s="142"/>
      <c r="UGR349" s="142"/>
      <c r="UGS349" s="142"/>
      <c r="UGT349" s="142"/>
      <c r="UGU349" s="142"/>
      <c r="UGV349" s="142"/>
      <c r="UGW349" s="142"/>
      <c r="UGX349" s="142"/>
      <c r="UGY349" s="142"/>
      <c r="UGZ349" s="142"/>
      <c r="UHA349" s="142"/>
      <c r="UHB349" s="142"/>
      <c r="UHC349" s="142"/>
      <c r="UHD349" s="142"/>
      <c r="UHE349" s="142"/>
      <c r="UHF349" s="142"/>
      <c r="UHG349" s="142"/>
      <c r="UHH349" s="142"/>
      <c r="UHI349" s="142"/>
      <c r="UHJ349" s="142"/>
      <c r="UHK349" s="142"/>
      <c r="UHL349" s="142"/>
      <c r="UHM349" s="142"/>
      <c r="UHN349" s="142"/>
      <c r="UHO349" s="142"/>
      <c r="UHP349" s="142"/>
      <c r="UHQ349" s="142"/>
      <c r="UHR349" s="142"/>
      <c r="UHS349" s="142"/>
      <c r="UHT349" s="142"/>
      <c r="UHU349" s="142"/>
      <c r="UHV349" s="142"/>
      <c r="UHW349" s="142"/>
      <c r="UHX349" s="142"/>
      <c r="UHY349" s="142"/>
      <c r="UHZ349" s="142"/>
      <c r="UIA349" s="142"/>
      <c r="UIB349" s="142"/>
      <c r="UIC349" s="142"/>
      <c r="UID349" s="142"/>
      <c r="UIE349" s="142"/>
      <c r="UIF349" s="142"/>
      <c r="UIG349" s="142"/>
      <c r="UIH349" s="142"/>
      <c r="UII349" s="142"/>
      <c r="UIJ349" s="142"/>
      <c r="UIK349" s="142"/>
      <c r="UIL349" s="142"/>
      <c r="UIM349" s="142"/>
      <c r="UIN349" s="142"/>
      <c r="UIO349" s="142"/>
      <c r="UIP349" s="142"/>
      <c r="UIQ349" s="142"/>
      <c r="UIR349" s="142"/>
      <c r="UIS349" s="142"/>
      <c r="UIT349" s="142"/>
      <c r="UIU349" s="142"/>
      <c r="UIV349" s="142"/>
      <c r="UIW349" s="142"/>
      <c r="UIX349" s="142"/>
      <c r="UIY349" s="142"/>
      <c r="UIZ349" s="142"/>
      <c r="UJA349" s="142"/>
      <c r="UJB349" s="142"/>
      <c r="UJC349" s="142"/>
      <c r="UJD349" s="142"/>
      <c r="UJE349" s="142"/>
      <c r="UJF349" s="142"/>
      <c r="UJG349" s="142"/>
      <c r="UJH349" s="142"/>
      <c r="UJI349" s="142"/>
      <c r="UJJ349" s="142"/>
      <c r="UJK349" s="142"/>
      <c r="UJL349" s="142"/>
      <c r="UJM349" s="142"/>
      <c r="UJN349" s="142"/>
      <c r="UJO349" s="142"/>
      <c r="UJP349" s="142"/>
      <c r="UJQ349" s="142"/>
      <c r="UJR349" s="142"/>
      <c r="UJS349" s="142"/>
      <c r="UJT349" s="142"/>
      <c r="UJU349" s="142"/>
      <c r="UJV349" s="142"/>
      <c r="UJW349" s="142"/>
      <c r="UJX349" s="142"/>
      <c r="UJY349" s="142"/>
      <c r="UJZ349" s="142"/>
      <c r="UKA349" s="142"/>
      <c r="UKB349" s="142"/>
      <c r="UKC349" s="142"/>
      <c r="UKD349" s="142"/>
      <c r="UKE349" s="142"/>
      <c r="UKF349" s="142"/>
      <c r="UKG349" s="142"/>
      <c r="UKH349" s="142"/>
      <c r="UKI349" s="142"/>
      <c r="UKJ349" s="142"/>
      <c r="UKK349" s="142"/>
      <c r="UKL349" s="142"/>
      <c r="UKM349" s="142"/>
      <c r="UKN349" s="142"/>
      <c r="UKO349" s="142"/>
      <c r="UKP349" s="142"/>
      <c r="UKQ349" s="142"/>
      <c r="UKR349" s="142"/>
      <c r="UKS349" s="142"/>
      <c r="UKT349" s="142"/>
      <c r="UKU349" s="142"/>
      <c r="UKV349" s="142"/>
      <c r="UKW349" s="142"/>
      <c r="UKX349" s="142"/>
      <c r="UKY349" s="142"/>
      <c r="UKZ349" s="142"/>
      <c r="ULA349" s="142"/>
      <c r="ULB349" s="142"/>
      <c r="ULC349" s="142"/>
      <c r="ULD349" s="142"/>
      <c r="ULE349" s="142"/>
      <c r="ULF349" s="142"/>
      <c r="ULG349" s="142"/>
      <c r="ULH349" s="142"/>
      <c r="ULI349" s="142"/>
      <c r="ULJ349" s="142"/>
      <c r="ULK349" s="142"/>
      <c r="ULL349" s="142"/>
      <c r="ULM349" s="142"/>
      <c r="ULN349" s="142"/>
      <c r="ULO349" s="142"/>
      <c r="ULP349" s="142"/>
      <c r="ULQ349" s="142"/>
      <c r="ULR349" s="142"/>
      <c r="ULS349" s="142"/>
      <c r="ULT349" s="142"/>
      <c r="ULU349" s="142"/>
      <c r="ULV349" s="142"/>
      <c r="ULW349" s="142"/>
      <c r="ULX349" s="142"/>
      <c r="ULY349" s="142"/>
      <c r="ULZ349" s="142"/>
      <c r="UMA349" s="142"/>
      <c r="UMB349" s="142"/>
      <c r="UMC349" s="142"/>
      <c r="UMD349" s="142"/>
      <c r="UME349" s="142"/>
      <c r="UMF349" s="142"/>
      <c r="UMG349" s="142"/>
      <c r="UMH349" s="142"/>
      <c r="UMI349" s="142"/>
      <c r="UMJ349" s="142"/>
      <c r="UMK349" s="142"/>
      <c r="UML349" s="142"/>
      <c r="UMM349" s="142"/>
      <c r="UMN349" s="142"/>
      <c r="UMO349" s="142"/>
      <c r="UMP349" s="142"/>
      <c r="UMQ349" s="142"/>
      <c r="UMR349" s="142"/>
      <c r="UMS349" s="142"/>
      <c r="UMT349" s="142"/>
      <c r="UMU349" s="142"/>
      <c r="UMV349" s="142"/>
      <c r="UMW349" s="142"/>
      <c r="UMX349" s="142"/>
      <c r="UMY349" s="142"/>
      <c r="UMZ349" s="142"/>
      <c r="UNA349" s="142"/>
      <c r="UNB349" s="142"/>
      <c r="UNC349" s="142"/>
      <c r="UND349" s="142"/>
      <c r="UNE349" s="142"/>
      <c r="UNF349" s="142"/>
      <c r="UNG349" s="142"/>
      <c r="UNH349" s="142"/>
      <c r="UNI349" s="142"/>
      <c r="UNJ349" s="142"/>
      <c r="UNK349" s="142"/>
      <c r="UNL349" s="142"/>
      <c r="UNM349" s="142"/>
      <c r="UNN349" s="142"/>
      <c r="UNO349" s="142"/>
      <c r="UNP349" s="142"/>
      <c r="UNQ349" s="142"/>
      <c r="UNR349" s="142"/>
      <c r="UNS349" s="142"/>
      <c r="UNT349" s="142"/>
      <c r="UNU349" s="142"/>
      <c r="UNV349" s="142"/>
      <c r="UNW349" s="142"/>
      <c r="UNX349" s="142"/>
      <c r="UNY349" s="142"/>
      <c r="UNZ349" s="142"/>
      <c r="UOA349" s="142"/>
      <c r="UOB349" s="142"/>
      <c r="UOC349" s="142"/>
      <c r="UOD349" s="142"/>
      <c r="UOE349" s="142"/>
      <c r="UOF349" s="142"/>
      <c r="UOG349" s="142"/>
      <c r="UOH349" s="142"/>
      <c r="UOI349" s="142"/>
      <c r="UOJ349" s="142"/>
      <c r="UOK349" s="142"/>
      <c r="UOL349" s="142"/>
      <c r="UOM349" s="142"/>
      <c r="UON349" s="142"/>
      <c r="UOO349" s="142"/>
      <c r="UOP349" s="142"/>
      <c r="UOQ349" s="142"/>
      <c r="UOR349" s="142"/>
      <c r="UOS349" s="142"/>
      <c r="UOT349" s="142"/>
      <c r="UOU349" s="142"/>
      <c r="UOV349" s="142"/>
      <c r="UOW349" s="142"/>
      <c r="UOX349" s="142"/>
      <c r="UOY349" s="142"/>
      <c r="UOZ349" s="142"/>
      <c r="UPA349" s="142"/>
      <c r="UPB349" s="142"/>
      <c r="UPC349" s="142"/>
      <c r="UPD349" s="142"/>
      <c r="UPE349" s="142"/>
      <c r="UPF349" s="142"/>
      <c r="UPG349" s="142"/>
      <c r="UPH349" s="142"/>
      <c r="UPI349" s="142"/>
      <c r="UPJ349" s="142"/>
      <c r="UPK349" s="142"/>
      <c r="UPL349" s="142"/>
      <c r="UPM349" s="142"/>
      <c r="UPN349" s="142"/>
      <c r="UPO349" s="142"/>
      <c r="UPP349" s="142"/>
      <c r="UPQ349" s="142"/>
      <c r="UPR349" s="142"/>
      <c r="UPS349" s="142"/>
      <c r="UPT349" s="142"/>
      <c r="UPU349" s="142"/>
      <c r="UPV349" s="142"/>
      <c r="UPW349" s="142"/>
      <c r="UPX349" s="142"/>
      <c r="UPY349" s="142"/>
      <c r="UPZ349" s="142"/>
      <c r="UQA349" s="142"/>
      <c r="UQB349" s="142"/>
      <c r="UQC349" s="142"/>
      <c r="UQD349" s="142"/>
      <c r="UQE349" s="142"/>
      <c r="UQF349" s="142"/>
      <c r="UQG349" s="142"/>
      <c r="UQH349" s="142"/>
      <c r="UQI349" s="142"/>
      <c r="UQJ349" s="142"/>
      <c r="UQK349" s="142"/>
      <c r="UQL349" s="142"/>
      <c r="UQM349" s="142"/>
      <c r="UQN349" s="142"/>
      <c r="UQO349" s="142"/>
      <c r="UQP349" s="142"/>
      <c r="UQQ349" s="142"/>
      <c r="UQR349" s="142"/>
      <c r="UQS349" s="142"/>
      <c r="UQT349" s="142"/>
      <c r="UQU349" s="142"/>
      <c r="UQV349" s="142"/>
      <c r="UQW349" s="142"/>
      <c r="UQX349" s="142"/>
      <c r="UQY349" s="142"/>
      <c r="UQZ349" s="142"/>
      <c r="URA349" s="142"/>
      <c r="URB349" s="142"/>
      <c r="URC349" s="142"/>
      <c r="URD349" s="142"/>
      <c r="URE349" s="142"/>
      <c r="URF349" s="142"/>
      <c r="URG349" s="142"/>
      <c r="URH349" s="142"/>
      <c r="URI349" s="142"/>
      <c r="URJ349" s="142"/>
      <c r="URK349" s="142"/>
      <c r="URL349" s="142"/>
      <c r="URM349" s="142"/>
      <c r="URN349" s="142"/>
      <c r="URO349" s="142"/>
      <c r="URP349" s="142"/>
      <c r="URQ349" s="142"/>
      <c r="URR349" s="142"/>
      <c r="URS349" s="142"/>
      <c r="URT349" s="142"/>
      <c r="URU349" s="142"/>
      <c r="URV349" s="142"/>
      <c r="URW349" s="142"/>
      <c r="URX349" s="142"/>
      <c r="URY349" s="142"/>
      <c r="URZ349" s="142"/>
      <c r="USA349" s="142"/>
      <c r="USB349" s="142"/>
      <c r="USC349" s="142"/>
      <c r="USD349" s="142"/>
      <c r="USE349" s="142"/>
      <c r="USF349" s="142"/>
      <c r="USG349" s="142"/>
      <c r="USH349" s="142"/>
      <c r="USI349" s="142"/>
      <c r="USJ349" s="142"/>
      <c r="USK349" s="142"/>
      <c r="USL349" s="142"/>
      <c r="USM349" s="142"/>
      <c r="USN349" s="142"/>
      <c r="USO349" s="142"/>
      <c r="USP349" s="142"/>
      <c r="USQ349" s="142"/>
      <c r="USR349" s="142"/>
      <c r="USS349" s="142"/>
      <c r="UST349" s="142"/>
      <c r="USU349" s="142"/>
      <c r="USV349" s="142"/>
      <c r="USW349" s="142"/>
      <c r="USX349" s="142"/>
      <c r="USY349" s="142"/>
      <c r="USZ349" s="142"/>
      <c r="UTA349" s="142"/>
      <c r="UTB349" s="142"/>
      <c r="UTC349" s="142"/>
      <c r="UTD349" s="142"/>
      <c r="UTE349" s="142"/>
      <c r="UTF349" s="142"/>
      <c r="UTG349" s="142"/>
      <c r="UTH349" s="142"/>
      <c r="UTI349" s="142"/>
      <c r="UTJ349" s="142"/>
      <c r="UTK349" s="142"/>
      <c r="UTL349" s="142"/>
      <c r="UTM349" s="142"/>
      <c r="UTN349" s="142"/>
      <c r="UTO349" s="142"/>
      <c r="UTP349" s="142"/>
      <c r="UTQ349" s="142"/>
      <c r="UTR349" s="142"/>
      <c r="UTS349" s="142"/>
      <c r="UTT349" s="142"/>
      <c r="UTU349" s="142"/>
      <c r="UTV349" s="142"/>
      <c r="UTW349" s="142"/>
      <c r="UTX349" s="142"/>
      <c r="UTY349" s="142"/>
      <c r="UTZ349" s="142"/>
      <c r="UUA349" s="142"/>
      <c r="UUB349" s="142"/>
      <c r="UUC349" s="142"/>
      <c r="UUD349" s="142"/>
      <c r="UUE349" s="142"/>
      <c r="UUF349" s="142"/>
      <c r="UUG349" s="142"/>
      <c r="UUH349" s="142"/>
      <c r="UUI349" s="142"/>
      <c r="UUJ349" s="142"/>
      <c r="UUK349" s="142"/>
      <c r="UUL349" s="142"/>
      <c r="UUM349" s="142"/>
      <c r="UUN349" s="142"/>
      <c r="UUO349" s="142"/>
      <c r="UUP349" s="142"/>
      <c r="UUQ349" s="142"/>
      <c r="UUR349" s="142"/>
      <c r="UUS349" s="142"/>
      <c r="UUT349" s="142"/>
      <c r="UUU349" s="142"/>
      <c r="UUV349" s="142"/>
      <c r="UUW349" s="142"/>
      <c r="UUX349" s="142"/>
      <c r="UUY349" s="142"/>
      <c r="UUZ349" s="142"/>
      <c r="UVA349" s="142"/>
      <c r="UVB349" s="142"/>
      <c r="UVC349" s="142"/>
      <c r="UVD349" s="142"/>
      <c r="UVE349" s="142"/>
      <c r="UVF349" s="142"/>
      <c r="UVG349" s="142"/>
      <c r="UVH349" s="142"/>
      <c r="UVI349" s="142"/>
      <c r="UVJ349" s="142"/>
      <c r="UVK349" s="142"/>
      <c r="UVL349" s="142"/>
      <c r="UVM349" s="142"/>
      <c r="UVN349" s="142"/>
      <c r="UVO349" s="142"/>
      <c r="UVP349" s="142"/>
      <c r="UVQ349" s="142"/>
      <c r="UVR349" s="142"/>
      <c r="UVS349" s="142"/>
      <c r="UVT349" s="142"/>
      <c r="UVU349" s="142"/>
      <c r="UVV349" s="142"/>
      <c r="UVW349" s="142"/>
      <c r="UVX349" s="142"/>
      <c r="UVY349" s="142"/>
      <c r="UVZ349" s="142"/>
      <c r="UWA349" s="142"/>
      <c r="UWB349" s="142"/>
      <c r="UWC349" s="142"/>
      <c r="UWD349" s="142"/>
      <c r="UWE349" s="142"/>
      <c r="UWF349" s="142"/>
      <c r="UWG349" s="142"/>
      <c r="UWH349" s="142"/>
      <c r="UWI349" s="142"/>
      <c r="UWJ349" s="142"/>
      <c r="UWK349" s="142"/>
      <c r="UWL349" s="142"/>
      <c r="UWM349" s="142"/>
      <c r="UWN349" s="142"/>
      <c r="UWO349" s="142"/>
      <c r="UWP349" s="142"/>
      <c r="UWQ349" s="142"/>
      <c r="UWR349" s="142"/>
      <c r="UWS349" s="142"/>
      <c r="UWT349" s="142"/>
      <c r="UWU349" s="142"/>
      <c r="UWV349" s="142"/>
      <c r="UWW349" s="142"/>
      <c r="UWX349" s="142"/>
      <c r="UWY349" s="142"/>
      <c r="UWZ349" s="142"/>
      <c r="UXA349" s="142"/>
      <c r="UXB349" s="142"/>
      <c r="UXC349" s="142"/>
      <c r="UXD349" s="142"/>
      <c r="UXE349" s="142"/>
      <c r="UXF349" s="142"/>
      <c r="UXG349" s="142"/>
      <c r="UXH349" s="142"/>
      <c r="UXI349" s="142"/>
      <c r="UXJ349" s="142"/>
      <c r="UXK349" s="142"/>
      <c r="UXL349" s="142"/>
      <c r="UXM349" s="142"/>
      <c r="UXN349" s="142"/>
      <c r="UXO349" s="142"/>
      <c r="UXP349" s="142"/>
      <c r="UXQ349" s="142"/>
      <c r="UXR349" s="142"/>
      <c r="UXS349" s="142"/>
      <c r="UXT349" s="142"/>
      <c r="UXU349" s="142"/>
      <c r="UXV349" s="142"/>
      <c r="UXW349" s="142"/>
      <c r="UXX349" s="142"/>
      <c r="UXY349" s="142"/>
      <c r="UXZ349" s="142"/>
      <c r="UYA349" s="142"/>
      <c r="UYB349" s="142"/>
      <c r="UYC349" s="142"/>
      <c r="UYD349" s="142"/>
      <c r="UYE349" s="142"/>
      <c r="UYF349" s="142"/>
      <c r="UYG349" s="142"/>
      <c r="UYH349" s="142"/>
      <c r="UYI349" s="142"/>
      <c r="UYJ349" s="142"/>
      <c r="UYK349" s="142"/>
      <c r="UYL349" s="142"/>
      <c r="UYM349" s="142"/>
      <c r="UYN349" s="142"/>
      <c r="UYO349" s="142"/>
      <c r="UYP349" s="142"/>
      <c r="UYQ349" s="142"/>
      <c r="UYR349" s="142"/>
      <c r="UYS349" s="142"/>
      <c r="UYT349" s="142"/>
      <c r="UYU349" s="142"/>
      <c r="UYV349" s="142"/>
      <c r="UYW349" s="142"/>
      <c r="UYX349" s="142"/>
      <c r="UYY349" s="142"/>
      <c r="UYZ349" s="142"/>
      <c r="UZA349" s="142"/>
      <c r="UZB349" s="142"/>
      <c r="UZC349" s="142"/>
      <c r="UZD349" s="142"/>
      <c r="UZE349" s="142"/>
      <c r="UZF349" s="142"/>
      <c r="UZG349" s="142"/>
      <c r="UZH349" s="142"/>
      <c r="UZI349" s="142"/>
      <c r="UZJ349" s="142"/>
      <c r="UZK349" s="142"/>
      <c r="UZL349" s="142"/>
      <c r="UZM349" s="142"/>
      <c r="UZN349" s="142"/>
      <c r="UZO349" s="142"/>
      <c r="UZP349" s="142"/>
      <c r="UZQ349" s="142"/>
      <c r="UZR349" s="142"/>
      <c r="UZS349" s="142"/>
      <c r="UZT349" s="142"/>
      <c r="UZU349" s="142"/>
      <c r="UZV349" s="142"/>
      <c r="UZW349" s="142"/>
      <c r="UZX349" s="142"/>
      <c r="UZY349" s="142"/>
      <c r="UZZ349" s="142"/>
      <c r="VAA349" s="142"/>
      <c r="VAB349" s="142"/>
      <c r="VAC349" s="142"/>
      <c r="VAD349" s="142"/>
      <c r="VAE349" s="142"/>
      <c r="VAF349" s="142"/>
      <c r="VAG349" s="142"/>
      <c r="VAH349" s="142"/>
      <c r="VAI349" s="142"/>
      <c r="VAJ349" s="142"/>
      <c r="VAK349" s="142"/>
      <c r="VAL349" s="142"/>
      <c r="VAM349" s="142"/>
      <c r="VAN349" s="142"/>
      <c r="VAO349" s="142"/>
      <c r="VAP349" s="142"/>
      <c r="VAQ349" s="142"/>
      <c r="VAR349" s="142"/>
      <c r="VAS349" s="142"/>
      <c r="VAT349" s="142"/>
      <c r="VAU349" s="142"/>
      <c r="VAV349" s="142"/>
      <c r="VAW349" s="142"/>
      <c r="VAX349" s="142"/>
      <c r="VAY349" s="142"/>
      <c r="VAZ349" s="142"/>
      <c r="VBA349" s="142"/>
      <c r="VBB349" s="142"/>
      <c r="VBC349" s="142"/>
      <c r="VBD349" s="142"/>
      <c r="VBE349" s="142"/>
      <c r="VBF349" s="142"/>
      <c r="VBG349" s="142"/>
      <c r="VBH349" s="142"/>
      <c r="VBI349" s="142"/>
      <c r="VBJ349" s="142"/>
      <c r="VBK349" s="142"/>
      <c r="VBL349" s="142"/>
      <c r="VBM349" s="142"/>
      <c r="VBN349" s="142"/>
      <c r="VBO349" s="142"/>
      <c r="VBP349" s="142"/>
      <c r="VBQ349" s="142"/>
      <c r="VBR349" s="142"/>
      <c r="VBS349" s="142"/>
      <c r="VBT349" s="142"/>
      <c r="VBU349" s="142"/>
      <c r="VBV349" s="142"/>
      <c r="VBW349" s="142"/>
      <c r="VBX349" s="142"/>
      <c r="VBY349" s="142"/>
      <c r="VBZ349" s="142"/>
      <c r="VCA349" s="142"/>
      <c r="VCB349" s="142"/>
      <c r="VCC349" s="142"/>
      <c r="VCD349" s="142"/>
      <c r="VCE349" s="142"/>
      <c r="VCF349" s="142"/>
      <c r="VCG349" s="142"/>
      <c r="VCH349" s="142"/>
      <c r="VCI349" s="142"/>
      <c r="VCJ349" s="142"/>
      <c r="VCK349" s="142"/>
      <c r="VCL349" s="142"/>
      <c r="VCM349" s="142"/>
      <c r="VCN349" s="142"/>
      <c r="VCO349" s="142"/>
      <c r="VCP349" s="142"/>
      <c r="VCQ349" s="142"/>
      <c r="VCR349" s="142"/>
      <c r="VCS349" s="142"/>
      <c r="VCT349" s="142"/>
      <c r="VCU349" s="142"/>
      <c r="VCV349" s="142"/>
      <c r="VCW349" s="142"/>
      <c r="VCX349" s="142"/>
      <c r="VCY349" s="142"/>
      <c r="VCZ349" s="142"/>
      <c r="VDA349" s="142"/>
      <c r="VDB349" s="142"/>
      <c r="VDC349" s="142"/>
      <c r="VDD349" s="142"/>
      <c r="VDE349" s="142"/>
      <c r="VDF349" s="142"/>
      <c r="VDG349" s="142"/>
      <c r="VDH349" s="142"/>
      <c r="VDI349" s="142"/>
      <c r="VDJ349" s="142"/>
      <c r="VDK349" s="142"/>
      <c r="VDL349" s="142"/>
      <c r="VDM349" s="142"/>
      <c r="VDN349" s="142"/>
      <c r="VDO349" s="142"/>
      <c r="VDP349" s="142"/>
      <c r="VDQ349" s="142"/>
      <c r="VDR349" s="142"/>
      <c r="VDS349" s="142"/>
      <c r="VDT349" s="142"/>
      <c r="VDU349" s="142"/>
      <c r="VDV349" s="142"/>
      <c r="VDW349" s="142"/>
      <c r="VDX349" s="142"/>
      <c r="VDY349" s="142"/>
      <c r="VDZ349" s="142"/>
      <c r="VEA349" s="142"/>
      <c r="VEB349" s="142"/>
      <c r="VEC349" s="142"/>
      <c r="VED349" s="142"/>
      <c r="VEE349" s="142"/>
      <c r="VEF349" s="142"/>
      <c r="VEG349" s="142"/>
      <c r="VEH349" s="142"/>
      <c r="VEI349" s="142"/>
      <c r="VEJ349" s="142"/>
      <c r="VEK349" s="142"/>
      <c r="VEL349" s="142"/>
      <c r="VEM349" s="142"/>
      <c r="VEN349" s="142"/>
      <c r="VEO349" s="142"/>
      <c r="VEP349" s="142"/>
      <c r="VEQ349" s="142"/>
      <c r="VER349" s="142"/>
      <c r="VES349" s="142"/>
      <c r="VET349" s="142"/>
      <c r="VEU349" s="142"/>
      <c r="VEV349" s="142"/>
      <c r="VEW349" s="142"/>
      <c r="VEX349" s="142"/>
      <c r="VEY349" s="142"/>
      <c r="VEZ349" s="142"/>
      <c r="VFA349" s="142"/>
      <c r="VFB349" s="142"/>
      <c r="VFC349" s="142"/>
      <c r="VFD349" s="142"/>
      <c r="VFE349" s="142"/>
      <c r="VFF349" s="142"/>
      <c r="VFG349" s="142"/>
      <c r="VFH349" s="142"/>
      <c r="VFI349" s="142"/>
      <c r="VFJ349" s="142"/>
      <c r="VFK349" s="142"/>
      <c r="VFL349" s="142"/>
      <c r="VFM349" s="142"/>
      <c r="VFN349" s="142"/>
      <c r="VFO349" s="142"/>
      <c r="VFP349" s="142"/>
      <c r="VFQ349" s="142"/>
      <c r="VFR349" s="142"/>
      <c r="VFS349" s="142"/>
      <c r="VFT349" s="142"/>
      <c r="VFU349" s="142"/>
      <c r="VFV349" s="142"/>
      <c r="VFW349" s="142"/>
      <c r="VFX349" s="142"/>
      <c r="VFY349" s="142"/>
      <c r="VFZ349" s="142"/>
      <c r="VGA349" s="142"/>
      <c r="VGB349" s="142"/>
      <c r="VGC349" s="142"/>
      <c r="VGD349" s="142"/>
      <c r="VGE349" s="142"/>
      <c r="VGF349" s="142"/>
      <c r="VGG349" s="142"/>
      <c r="VGH349" s="142"/>
      <c r="VGI349" s="142"/>
      <c r="VGJ349" s="142"/>
      <c r="VGK349" s="142"/>
      <c r="VGL349" s="142"/>
      <c r="VGM349" s="142"/>
      <c r="VGN349" s="142"/>
      <c r="VGO349" s="142"/>
      <c r="VGP349" s="142"/>
      <c r="VGQ349" s="142"/>
      <c r="VGR349" s="142"/>
      <c r="VGS349" s="142"/>
      <c r="VGT349" s="142"/>
      <c r="VGU349" s="142"/>
      <c r="VGV349" s="142"/>
      <c r="VGW349" s="142"/>
      <c r="VGX349" s="142"/>
      <c r="VGY349" s="142"/>
      <c r="VGZ349" s="142"/>
      <c r="VHA349" s="142"/>
      <c r="VHB349" s="142"/>
      <c r="VHC349" s="142"/>
      <c r="VHD349" s="142"/>
      <c r="VHE349" s="142"/>
      <c r="VHF349" s="142"/>
      <c r="VHG349" s="142"/>
      <c r="VHH349" s="142"/>
      <c r="VHI349" s="142"/>
      <c r="VHJ349" s="142"/>
      <c r="VHK349" s="142"/>
      <c r="VHL349" s="142"/>
      <c r="VHM349" s="142"/>
      <c r="VHN349" s="142"/>
      <c r="VHO349" s="142"/>
      <c r="VHP349" s="142"/>
      <c r="VHQ349" s="142"/>
      <c r="VHR349" s="142"/>
      <c r="VHS349" s="142"/>
      <c r="VHT349" s="142"/>
      <c r="VHU349" s="142"/>
      <c r="VHV349" s="142"/>
      <c r="VHW349" s="142"/>
      <c r="VHX349" s="142"/>
      <c r="VHY349" s="142"/>
      <c r="VHZ349" s="142"/>
      <c r="VIA349" s="142"/>
      <c r="VIB349" s="142"/>
      <c r="VIC349" s="142"/>
      <c r="VID349" s="142"/>
      <c r="VIE349" s="142"/>
      <c r="VIF349" s="142"/>
      <c r="VIG349" s="142"/>
      <c r="VIH349" s="142"/>
      <c r="VII349" s="142"/>
      <c r="VIJ349" s="142"/>
      <c r="VIK349" s="142"/>
      <c r="VIL349" s="142"/>
      <c r="VIM349" s="142"/>
      <c r="VIN349" s="142"/>
      <c r="VIO349" s="142"/>
      <c r="VIP349" s="142"/>
      <c r="VIQ349" s="142"/>
      <c r="VIR349" s="142"/>
      <c r="VIS349" s="142"/>
      <c r="VIT349" s="142"/>
      <c r="VIU349" s="142"/>
      <c r="VIV349" s="142"/>
      <c r="VIW349" s="142"/>
      <c r="VIX349" s="142"/>
      <c r="VIY349" s="142"/>
      <c r="VIZ349" s="142"/>
      <c r="VJA349" s="142"/>
      <c r="VJB349" s="142"/>
      <c r="VJC349" s="142"/>
      <c r="VJD349" s="142"/>
      <c r="VJE349" s="142"/>
      <c r="VJF349" s="142"/>
      <c r="VJG349" s="142"/>
      <c r="VJH349" s="142"/>
      <c r="VJI349" s="142"/>
      <c r="VJJ349" s="142"/>
      <c r="VJK349" s="142"/>
      <c r="VJL349" s="142"/>
      <c r="VJM349" s="142"/>
      <c r="VJN349" s="142"/>
      <c r="VJO349" s="142"/>
      <c r="VJP349" s="142"/>
      <c r="VJQ349" s="142"/>
      <c r="VJR349" s="142"/>
      <c r="VJS349" s="142"/>
      <c r="VJT349" s="142"/>
      <c r="VJU349" s="142"/>
      <c r="VJV349" s="142"/>
      <c r="VJW349" s="142"/>
      <c r="VJX349" s="142"/>
      <c r="VJY349" s="142"/>
      <c r="VJZ349" s="142"/>
      <c r="VKA349" s="142"/>
      <c r="VKB349" s="142"/>
      <c r="VKC349" s="142"/>
      <c r="VKD349" s="142"/>
      <c r="VKE349" s="142"/>
      <c r="VKF349" s="142"/>
      <c r="VKG349" s="142"/>
      <c r="VKH349" s="142"/>
      <c r="VKI349" s="142"/>
      <c r="VKJ349" s="142"/>
      <c r="VKK349" s="142"/>
      <c r="VKL349" s="142"/>
      <c r="VKM349" s="142"/>
      <c r="VKN349" s="142"/>
      <c r="VKO349" s="142"/>
      <c r="VKP349" s="142"/>
      <c r="VKQ349" s="142"/>
      <c r="VKR349" s="142"/>
      <c r="VKS349" s="142"/>
      <c r="VKT349" s="142"/>
      <c r="VKU349" s="142"/>
      <c r="VKV349" s="142"/>
      <c r="VKW349" s="142"/>
      <c r="VKX349" s="142"/>
      <c r="VKY349" s="142"/>
      <c r="VKZ349" s="142"/>
      <c r="VLA349" s="142"/>
      <c r="VLB349" s="142"/>
      <c r="VLC349" s="142"/>
      <c r="VLD349" s="142"/>
      <c r="VLE349" s="142"/>
      <c r="VLF349" s="142"/>
      <c r="VLG349" s="142"/>
      <c r="VLH349" s="142"/>
      <c r="VLI349" s="142"/>
      <c r="VLJ349" s="142"/>
      <c r="VLK349" s="142"/>
      <c r="VLL349" s="142"/>
      <c r="VLM349" s="142"/>
      <c r="VLN349" s="142"/>
      <c r="VLO349" s="142"/>
      <c r="VLP349" s="142"/>
      <c r="VLQ349" s="142"/>
      <c r="VLR349" s="142"/>
      <c r="VLS349" s="142"/>
      <c r="VLT349" s="142"/>
      <c r="VLU349" s="142"/>
      <c r="VLV349" s="142"/>
      <c r="VLW349" s="142"/>
      <c r="VLX349" s="142"/>
      <c r="VLY349" s="142"/>
      <c r="VLZ349" s="142"/>
      <c r="VMA349" s="142"/>
      <c r="VMB349" s="142"/>
      <c r="VMC349" s="142"/>
      <c r="VMD349" s="142"/>
      <c r="VME349" s="142"/>
      <c r="VMF349" s="142"/>
      <c r="VMG349" s="142"/>
      <c r="VMH349" s="142"/>
      <c r="VMI349" s="142"/>
      <c r="VMJ349" s="142"/>
      <c r="VMK349" s="142"/>
      <c r="VML349" s="142"/>
      <c r="VMM349" s="142"/>
      <c r="VMN349" s="142"/>
      <c r="VMO349" s="142"/>
      <c r="VMP349" s="142"/>
      <c r="VMQ349" s="142"/>
      <c r="VMR349" s="142"/>
      <c r="VMS349" s="142"/>
      <c r="VMT349" s="142"/>
      <c r="VMU349" s="142"/>
      <c r="VMV349" s="142"/>
      <c r="VMW349" s="142"/>
      <c r="VMX349" s="142"/>
      <c r="VMY349" s="142"/>
      <c r="VMZ349" s="142"/>
      <c r="VNA349" s="142"/>
      <c r="VNB349" s="142"/>
      <c r="VNC349" s="142"/>
      <c r="VND349" s="142"/>
      <c r="VNE349" s="142"/>
      <c r="VNF349" s="142"/>
      <c r="VNG349" s="142"/>
      <c r="VNH349" s="142"/>
      <c r="VNI349" s="142"/>
      <c r="VNJ349" s="142"/>
      <c r="VNK349" s="142"/>
      <c r="VNL349" s="142"/>
      <c r="VNM349" s="142"/>
      <c r="VNN349" s="142"/>
      <c r="VNO349" s="142"/>
      <c r="VNP349" s="142"/>
      <c r="VNQ349" s="142"/>
      <c r="VNR349" s="142"/>
      <c r="VNS349" s="142"/>
      <c r="VNT349" s="142"/>
      <c r="VNU349" s="142"/>
      <c r="VNV349" s="142"/>
      <c r="VNW349" s="142"/>
      <c r="VNX349" s="142"/>
      <c r="VNY349" s="142"/>
      <c r="VNZ349" s="142"/>
      <c r="VOA349" s="142"/>
      <c r="VOB349" s="142"/>
      <c r="VOC349" s="142"/>
      <c r="VOD349" s="142"/>
      <c r="VOE349" s="142"/>
      <c r="VOF349" s="142"/>
      <c r="VOG349" s="142"/>
      <c r="VOH349" s="142"/>
      <c r="VOI349" s="142"/>
      <c r="VOJ349" s="142"/>
      <c r="VOK349" s="142"/>
      <c r="VOL349" s="142"/>
      <c r="VOM349" s="142"/>
      <c r="VON349" s="142"/>
      <c r="VOO349" s="142"/>
      <c r="VOP349" s="142"/>
      <c r="VOQ349" s="142"/>
      <c r="VOR349" s="142"/>
      <c r="VOS349" s="142"/>
      <c r="VOT349" s="142"/>
      <c r="VOU349" s="142"/>
      <c r="VOV349" s="142"/>
      <c r="VOW349" s="142"/>
      <c r="VOX349" s="142"/>
      <c r="VOY349" s="142"/>
      <c r="VOZ349" s="142"/>
      <c r="VPA349" s="142"/>
      <c r="VPB349" s="142"/>
      <c r="VPC349" s="142"/>
      <c r="VPD349" s="142"/>
      <c r="VPE349" s="142"/>
      <c r="VPF349" s="142"/>
      <c r="VPG349" s="142"/>
      <c r="VPH349" s="142"/>
      <c r="VPI349" s="142"/>
      <c r="VPJ349" s="142"/>
      <c r="VPK349" s="142"/>
      <c r="VPL349" s="142"/>
      <c r="VPM349" s="142"/>
      <c r="VPN349" s="142"/>
      <c r="VPO349" s="142"/>
      <c r="VPP349" s="142"/>
      <c r="VPQ349" s="142"/>
      <c r="VPR349" s="142"/>
      <c r="VPS349" s="142"/>
      <c r="VPT349" s="142"/>
      <c r="VPU349" s="142"/>
      <c r="VPV349" s="142"/>
      <c r="VPW349" s="142"/>
      <c r="VPX349" s="142"/>
      <c r="VPY349" s="142"/>
      <c r="VPZ349" s="142"/>
      <c r="VQA349" s="142"/>
      <c r="VQB349" s="142"/>
      <c r="VQC349" s="142"/>
      <c r="VQD349" s="142"/>
      <c r="VQE349" s="142"/>
      <c r="VQF349" s="142"/>
      <c r="VQG349" s="142"/>
      <c r="VQH349" s="142"/>
      <c r="VQI349" s="142"/>
      <c r="VQJ349" s="142"/>
      <c r="VQK349" s="142"/>
      <c r="VQL349" s="142"/>
      <c r="VQM349" s="142"/>
      <c r="VQN349" s="142"/>
      <c r="VQO349" s="142"/>
      <c r="VQP349" s="142"/>
      <c r="VQQ349" s="142"/>
      <c r="VQR349" s="142"/>
      <c r="VQS349" s="142"/>
      <c r="VQT349" s="142"/>
      <c r="VQU349" s="142"/>
      <c r="VQV349" s="142"/>
      <c r="VQW349" s="142"/>
      <c r="VQX349" s="142"/>
      <c r="VQY349" s="142"/>
      <c r="VQZ349" s="142"/>
      <c r="VRA349" s="142"/>
      <c r="VRB349" s="142"/>
      <c r="VRC349" s="142"/>
      <c r="VRD349" s="142"/>
      <c r="VRE349" s="142"/>
      <c r="VRF349" s="142"/>
      <c r="VRG349" s="142"/>
      <c r="VRH349" s="142"/>
      <c r="VRI349" s="142"/>
      <c r="VRJ349" s="142"/>
      <c r="VRK349" s="142"/>
      <c r="VRL349" s="142"/>
      <c r="VRM349" s="142"/>
      <c r="VRN349" s="142"/>
      <c r="VRO349" s="142"/>
      <c r="VRP349" s="142"/>
      <c r="VRQ349" s="142"/>
      <c r="VRR349" s="142"/>
      <c r="VRS349" s="142"/>
      <c r="VRT349" s="142"/>
      <c r="VRU349" s="142"/>
      <c r="VRV349" s="142"/>
      <c r="VRW349" s="142"/>
      <c r="VRX349" s="142"/>
      <c r="VRY349" s="142"/>
      <c r="VRZ349" s="142"/>
      <c r="VSA349" s="142"/>
      <c r="VSB349" s="142"/>
      <c r="VSC349" s="142"/>
      <c r="VSD349" s="142"/>
      <c r="VSE349" s="142"/>
      <c r="VSF349" s="142"/>
      <c r="VSG349" s="142"/>
      <c r="VSH349" s="142"/>
      <c r="VSI349" s="142"/>
      <c r="VSJ349" s="142"/>
      <c r="VSK349" s="142"/>
      <c r="VSL349" s="142"/>
      <c r="VSM349" s="142"/>
      <c r="VSN349" s="142"/>
      <c r="VSO349" s="142"/>
      <c r="VSP349" s="142"/>
      <c r="VSQ349" s="142"/>
      <c r="VSR349" s="142"/>
      <c r="VSS349" s="142"/>
      <c r="VST349" s="142"/>
      <c r="VSU349" s="142"/>
      <c r="VSV349" s="142"/>
      <c r="VSW349" s="142"/>
      <c r="VSX349" s="142"/>
      <c r="VSY349" s="142"/>
      <c r="VSZ349" s="142"/>
      <c r="VTA349" s="142"/>
      <c r="VTB349" s="142"/>
      <c r="VTC349" s="142"/>
      <c r="VTD349" s="142"/>
      <c r="VTE349" s="142"/>
      <c r="VTF349" s="142"/>
      <c r="VTG349" s="142"/>
      <c r="VTH349" s="142"/>
      <c r="VTI349" s="142"/>
      <c r="VTJ349" s="142"/>
      <c r="VTK349" s="142"/>
      <c r="VTL349" s="142"/>
      <c r="VTM349" s="142"/>
      <c r="VTN349" s="142"/>
      <c r="VTO349" s="142"/>
      <c r="VTP349" s="142"/>
      <c r="VTQ349" s="142"/>
      <c r="VTR349" s="142"/>
      <c r="VTS349" s="142"/>
      <c r="VTT349" s="142"/>
      <c r="VTU349" s="142"/>
      <c r="VTV349" s="142"/>
      <c r="VTW349" s="142"/>
      <c r="VTX349" s="142"/>
      <c r="VTY349" s="142"/>
      <c r="VTZ349" s="142"/>
      <c r="VUA349" s="142"/>
      <c r="VUB349" s="142"/>
      <c r="VUC349" s="142"/>
      <c r="VUD349" s="142"/>
      <c r="VUE349" s="142"/>
      <c r="VUF349" s="142"/>
      <c r="VUG349" s="142"/>
      <c r="VUH349" s="142"/>
      <c r="VUI349" s="142"/>
      <c r="VUJ349" s="142"/>
      <c r="VUK349" s="142"/>
      <c r="VUL349" s="142"/>
      <c r="VUM349" s="142"/>
      <c r="VUN349" s="142"/>
      <c r="VUO349" s="142"/>
      <c r="VUP349" s="142"/>
      <c r="VUQ349" s="142"/>
      <c r="VUR349" s="142"/>
      <c r="VUS349" s="142"/>
      <c r="VUT349" s="142"/>
      <c r="VUU349" s="142"/>
      <c r="VUV349" s="142"/>
      <c r="VUW349" s="142"/>
      <c r="VUX349" s="142"/>
      <c r="VUY349" s="142"/>
      <c r="VUZ349" s="142"/>
      <c r="VVA349" s="142"/>
      <c r="VVB349" s="142"/>
      <c r="VVC349" s="142"/>
      <c r="VVD349" s="142"/>
      <c r="VVE349" s="142"/>
      <c r="VVF349" s="142"/>
      <c r="VVG349" s="142"/>
      <c r="VVH349" s="142"/>
      <c r="VVI349" s="142"/>
      <c r="VVJ349" s="142"/>
      <c r="VVK349" s="142"/>
      <c r="VVL349" s="142"/>
      <c r="VVM349" s="142"/>
      <c r="VVN349" s="142"/>
      <c r="VVO349" s="142"/>
      <c r="VVP349" s="142"/>
      <c r="VVQ349" s="142"/>
      <c r="VVR349" s="142"/>
      <c r="VVS349" s="142"/>
      <c r="VVT349" s="142"/>
      <c r="VVU349" s="142"/>
      <c r="VVV349" s="142"/>
      <c r="VVW349" s="142"/>
      <c r="VVX349" s="142"/>
      <c r="VVY349" s="142"/>
      <c r="VVZ349" s="142"/>
      <c r="VWA349" s="142"/>
      <c r="VWB349" s="142"/>
      <c r="VWC349" s="142"/>
      <c r="VWD349" s="142"/>
      <c r="VWE349" s="142"/>
      <c r="VWF349" s="142"/>
      <c r="VWG349" s="142"/>
      <c r="VWH349" s="142"/>
      <c r="VWI349" s="142"/>
      <c r="VWJ349" s="142"/>
      <c r="VWK349" s="142"/>
      <c r="VWL349" s="142"/>
      <c r="VWM349" s="142"/>
      <c r="VWN349" s="142"/>
      <c r="VWO349" s="142"/>
      <c r="VWP349" s="142"/>
      <c r="VWQ349" s="142"/>
      <c r="VWR349" s="142"/>
      <c r="VWS349" s="142"/>
      <c r="VWT349" s="142"/>
      <c r="VWU349" s="142"/>
      <c r="VWV349" s="142"/>
      <c r="VWW349" s="142"/>
      <c r="VWX349" s="142"/>
      <c r="VWY349" s="142"/>
      <c r="VWZ349" s="142"/>
      <c r="VXA349" s="142"/>
      <c r="VXB349" s="142"/>
      <c r="VXC349" s="142"/>
      <c r="VXD349" s="142"/>
      <c r="VXE349" s="142"/>
      <c r="VXF349" s="142"/>
      <c r="VXG349" s="142"/>
      <c r="VXH349" s="142"/>
      <c r="VXI349" s="142"/>
      <c r="VXJ349" s="142"/>
      <c r="VXK349" s="142"/>
      <c r="VXL349" s="142"/>
      <c r="VXM349" s="142"/>
      <c r="VXN349" s="142"/>
      <c r="VXO349" s="142"/>
      <c r="VXP349" s="142"/>
      <c r="VXQ349" s="142"/>
      <c r="VXR349" s="142"/>
      <c r="VXS349" s="142"/>
      <c r="VXT349" s="142"/>
      <c r="VXU349" s="142"/>
      <c r="VXV349" s="142"/>
      <c r="VXW349" s="142"/>
      <c r="VXX349" s="142"/>
      <c r="VXY349" s="142"/>
      <c r="VXZ349" s="142"/>
      <c r="VYA349" s="142"/>
      <c r="VYB349" s="142"/>
      <c r="VYC349" s="142"/>
      <c r="VYD349" s="142"/>
      <c r="VYE349" s="142"/>
      <c r="VYF349" s="142"/>
      <c r="VYG349" s="142"/>
      <c r="VYH349" s="142"/>
      <c r="VYI349" s="142"/>
      <c r="VYJ349" s="142"/>
      <c r="VYK349" s="142"/>
      <c r="VYL349" s="142"/>
      <c r="VYM349" s="142"/>
      <c r="VYN349" s="142"/>
      <c r="VYO349" s="142"/>
      <c r="VYP349" s="142"/>
      <c r="VYQ349" s="142"/>
      <c r="VYR349" s="142"/>
      <c r="VYS349" s="142"/>
      <c r="VYT349" s="142"/>
      <c r="VYU349" s="142"/>
      <c r="VYV349" s="142"/>
      <c r="VYW349" s="142"/>
      <c r="VYX349" s="142"/>
      <c r="VYY349" s="142"/>
      <c r="VYZ349" s="142"/>
      <c r="VZA349" s="142"/>
      <c r="VZB349" s="142"/>
      <c r="VZC349" s="142"/>
      <c r="VZD349" s="142"/>
      <c r="VZE349" s="142"/>
      <c r="VZF349" s="142"/>
      <c r="VZG349" s="142"/>
      <c r="VZH349" s="142"/>
      <c r="VZI349" s="142"/>
      <c r="VZJ349" s="142"/>
      <c r="VZK349" s="142"/>
      <c r="VZL349" s="142"/>
      <c r="VZM349" s="142"/>
      <c r="VZN349" s="142"/>
      <c r="VZO349" s="142"/>
      <c r="VZP349" s="142"/>
      <c r="VZQ349" s="142"/>
      <c r="VZR349" s="142"/>
      <c r="VZS349" s="142"/>
      <c r="VZT349" s="142"/>
      <c r="VZU349" s="142"/>
      <c r="VZV349" s="142"/>
      <c r="VZW349" s="142"/>
      <c r="VZX349" s="142"/>
      <c r="VZY349" s="142"/>
      <c r="VZZ349" s="142"/>
      <c r="WAA349" s="142"/>
      <c r="WAB349" s="142"/>
      <c r="WAC349" s="142"/>
      <c r="WAD349" s="142"/>
      <c r="WAE349" s="142"/>
      <c r="WAF349" s="142"/>
      <c r="WAG349" s="142"/>
      <c r="WAH349" s="142"/>
      <c r="WAI349" s="142"/>
      <c r="WAJ349" s="142"/>
      <c r="WAK349" s="142"/>
      <c r="WAL349" s="142"/>
      <c r="WAM349" s="142"/>
      <c r="WAN349" s="142"/>
      <c r="WAO349" s="142"/>
      <c r="WAP349" s="142"/>
      <c r="WAQ349" s="142"/>
      <c r="WAR349" s="142"/>
      <c r="WAS349" s="142"/>
      <c r="WAT349" s="142"/>
      <c r="WAU349" s="142"/>
      <c r="WAV349" s="142"/>
      <c r="WAW349" s="142"/>
      <c r="WAX349" s="142"/>
      <c r="WAY349" s="142"/>
      <c r="WAZ349" s="142"/>
      <c r="WBA349" s="142"/>
      <c r="WBB349" s="142"/>
      <c r="WBC349" s="142"/>
      <c r="WBD349" s="142"/>
      <c r="WBE349" s="142"/>
      <c r="WBF349" s="142"/>
      <c r="WBG349" s="142"/>
      <c r="WBH349" s="142"/>
      <c r="WBI349" s="142"/>
      <c r="WBJ349" s="142"/>
      <c r="WBK349" s="142"/>
      <c r="WBL349" s="142"/>
      <c r="WBM349" s="142"/>
      <c r="WBN349" s="142"/>
      <c r="WBO349" s="142"/>
      <c r="WBP349" s="142"/>
      <c r="WBQ349" s="142"/>
      <c r="WBR349" s="142"/>
      <c r="WBS349" s="142"/>
      <c r="WBT349" s="142"/>
      <c r="WBU349" s="142"/>
      <c r="WBV349" s="142"/>
      <c r="WBW349" s="142"/>
      <c r="WBX349" s="142"/>
      <c r="WBY349" s="142"/>
      <c r="WBZ349" s="142"/>
      <c r="WCA349" s="142"/>
      <c r="WCB349" s="142"/>
      <c r="WCC349" s="142"/>
      <c r="WCD349" s="142"/>
      <c r="WCE349" s="142"/>
      <c r="WCF349" s="142"/>
      <c r="WCG349" s="142"/>
      <c r="WCH349" s="142"/>
      <c r="WCI349" s="142"/>
      <c r="WCJ349" s="142"/>
      <c r="WCK349" s="142"/>
      <c r="WCL349" s="142"/>
      <c r="WCM349" s="142"/>
      <c r="WCN349" s="142"/>
      <c r="WCO349" s="142"/>
      <c r="WCP349" s="142"/>
      <c r="WCQ349" s="142"/>
      <c r="WCR349" s="142"/>
      <c r="WCS349" s="142"/>
      <c r="WCT349" s="142"/>
      <c r="WCU349" s="142"/>
      <c r="WCV349" s="142"/>
      <c r="WCW349" s="142"/>
      <c r="WCX349" s="142"/>
      <c r="WCY349" s="142"/>
      <c r="WCZ349" s="142"/>
      <c r="WDA349" s="142"/>
      <c r="WDB349" s="142"/>
      <c r="WDC349" s="142"/>
      <c r="WDD349" s="142"/>
      <c r="WDE349" s="142"/>
      <c r="WDF349" s="142"/>
      <c r="WDG349" s="142"/>
      <c r="WDH349" s="142"/>
      <c r="WDI349" s="142"/>
      <c r="WDJ349" s="142"/>
      <c r="WDK349" s="142"/>
      <c r="WDL349" s="142"/>
      <c r="WDM349" s="142"/>
      <c r="WDN349" s="142"/>
      <c r="WDO349" s="142"/>
      <c r="WDP349" s="142"/>
      <c r="WDQ349" s="142"/>
      <c r="WDR349" s="142"/>
      <c r="WDS349" s="142"/>
      <c r="WDT349" s="142"/>
      <c r="WDU349" s="142"/>
      <c r="WDV349" s="142"/>
      <c r="WDW349" s="142"/>
      <c r="WDX349" s="142"/>
      <c r="WDY349" s="142"/>
      <c r="WDZ349" s="142"/>
      <c r="WEA349" s="142"/>
      <c r="WEB349" s="142"/>
      <c r="WEC349" s="142"/>
      <c r="WED349" s="142"/>
      <c r="WEE349" s="142"/>
      <c r="WEF349" s="142"/>
      <c r="WEG349" s="142"/>
      <c r="WEH349" s="142"/>
      <c r="WEI349" s="142"/>
      <c r="WEJ349" s="142"/>
      <c r="WEK349" s="142"/>
      <c r="WEL349" s="142"/>
      <c r="WEM349" s="142"/>
      <c r="WEN349" s="142"/>
      <c r="WEO349" s="142"/>
      <c r="WEP349" s="142"/>
      <c r="WEQ349" s="142"/>
      <c r="WER349" s="142"/>
      <c r="WES349" s="142"/>
      <c r="WET349" s="142"/>
      <c r="WEU349" s="142"/>
      <c r="WEV349" s="142"/>
      <c r="WEW349" s="142"/>
      <c r="WEX349" s="142"/>
      <c r="WEY349" s="142"/>
      <c r="WEZ349" s="142"/>
      <c r="WFA349" s="142"/>
      <c r="WFB349" s="142"/>
      <c r="WFC349" s="142"/>
      <c r="WFD349" s="142"/>
      <c r="WFE349" s="142"/>
      <c r="WFF349" s="142"/>
      <c r="WFG349" s="142"/>
      <c r="WFH349" s="142"/>
      <c r="WFI349" s="142"/>
      <c r="WFJ349" s="142"/>
      <c r="WFK349" s="142"/>
      <c r="WFL349" s="142"/>
      <c r="WFM349" s="142"/>
      <c r="WFN349" s="142"/>
      <c r="WFO349" s="142"/>
      <c r="WFP349" s="142"/>
      <c r="WFQ349" s="142"/>
      <c r="WFR349" s="142"/>
      <c r="WFS349" s="142"/>
      <c r="WFT349" s="142"/>
      <c r="WFU349" s="142"/>
      <c r="WFV349" s="142"/>
      <c r="WFW349" s="142"/>
      <c r="WFX349" s="142"/>
      <c r="WFY349" s="142"/>
      <c r="WFZ349" s="142"/>
      <c r="WGA349" s="142"/>
      <c r="WGB349" s="142"/>
      <c r="WGC349" s="142"/>
      <c r="WGD349" s="142"/>
      <c r="WGE349" s="142"/>
      <c r="WGF349" s="142"/>
      <c r="WGG349" s="142"/>
      <c r="WGH349" s="142"/>
      <c r="WGI349" s="142"/>
      <c r="WGJ349" s="142"/>
      <c r="WGK349" s="142"/>
      <c r="WGL349" s="142"/>
      <c r="WGM349" s="142"/>
      <c r="WGN349" s="142"/>
      <c r="WGO349" s="142"/>
      <c r="WGP349" s="142"/>
      <c r="WGQ349" s="142"/>
      <c r="WGR349" s="142"/>
      <c r="WGS349" s="142"/>
      <c r="WGT349" s="142"/>
      <c r="WGU349" s="142"/>
      <c r="WGV349" s="142"/>
      <c r="WGW349" s="142"/>
      <c r="WGX349" s="142"/>
      <c r="WGY349" s="142"/>
      <c r="WGZ349" s="142"/>
      <c r="WHA349" s="142"/>
      <c r="WHB349" s="142"/>
      <c r="WHC349" s="142"/>
      <c r="WHD349" s="142"/>
      <c r="WHE349" s="142"/>
      <c r="WHF349" s="142"/>
      <c r="WHG349" s="142"/>
      <c r="WHH349" s="142"/>
      <c r="WHI349" s="142"/>
      <c r="WHJ349" s="142"/>
      <c r="WHK349" s="142"/>
      <c r="WHL349" s="142"/>
      <c r="WHM349" s="142"/>
      <c r="WHN349" s="142"/>
      <c r="WHO349" s="142"/>
      <c r="WHP349" s="142"/>
      <c r="WHQ349" s="142"/>
      <c r="WHR349" s="142"/>
      <c r="WHS349" s="142"/>
      <c r="WHT349" s="142"/>
      <c r="WHU349" s="142"/>
      <c r="WHV349" s="142"/>
      <c r="WHW349" s="142"/>
      <c r="WHX349" s="142"/>
      <c r="WHY349" s="142"/>
      <c r="WHZ349" s="142"/>
      <c r="WIA349" s="142"/>
      <c r="WIB349" s="142"/>
      <c r="WIC349" s="142"/>
      <c r="WID349" s="142"/>
      <c r="WIE349" s="142"/>
      <c r="WIF349" s="142"/>
      <c r="WIG349" s="142"/>
      <c r="WIH349" s="142"/>
      <c r="WII349" s="142"/>
      <c r="WIJ349" s="142"/>
      <c r="WIK349" s="142"/>
      <c r="WIL349" s="142"/>
      <c r="WIM349" s="142"/>
      <c r="WIN349" s="142"/>
      <c r="WIO349" s="142"/>
      <c r="WIP349" s="142"/>
      <c r="WIQ349" s="142"/>
      <c r="WIR349" s="142"/>
      <c r="WIS349" s="142"/>
      <c r="WIT349" s="142"/>
      <c r="WIU349" s="142"/>
      <c r="WIV349" s="142"/>
      <c r="WIW349" s="142"/>
      <c r="WIX349" s="142"/>
      <c r="WIY349" s="142"/>
      <c r="WIZ349" s="142"/>
      <c r="WJA349" s="142"/>
      <c r="WJB349" s="142"/>
      <c r="WJC349" s="142"/>
      <c r="WJD349" s="142"/>
      <c r="WJE349" s="142"/>
      <c r="WJF349" s="142"/>
      <c r="WJG349" s="142"/>
      <c r="WJH349" s="142"/>
      <c r="WJI349" s="142"/>
      <c r="WJJ349" s="142"/>
      <c r="WJK349" s="142"/>
      <c r="WJL349" s="142"/>
      <c r="WJM349" s="142"/>
      <c r="WJN349" s="142"/>
      <c r="WJO349" s="142"/>
      <c r="WJP349" s="142"/>
      <c r="WJQ349" s="142"/>
      <c r="WJR349" s="142"/>
      <c r="WJS349" s="142"/>
      <c r="WJT349" s="142"/>
      <c r="WJU349" s="142"/>
      <c r="WJV349" s="142"/>
      <c r="WJW349" s="142"/>
      <c r="WJX349" s="142"/>
      <c r="WJY349" s="142"/>
      <c r="WJZ349" s="142"/>
      <c r="WKA349" s="142"/>
      <c r="WKB349" s="142"/>
      <c r="WKC349" s="142"/>
      <c r="WKD349" s="142"/>
      <c r="WKE349" s="142"/>
      <c r="WKF349" s="142"/>
      <c r="WKG349" s="142"/>
      <c r="WKH349" s="142"/>
      <c r="WKI349" s="142"/>
      <c r="WKJ349" s="142"/>
      <c r="WKK349" s="142"/>
      <c r="WKL349" s="142"/>
      <c r="WKM349" s="142"/>
      <c r="WKN349" s="142"/>
      <c r="WKO349" s="142"/>
      <c r="WKP349" s="142"/>
      <c r="WKQ349" s="142"/>
      <c r="WKR349" s="142"/>
      <c r="WKS349" s="142"/>
      <c r="WKT349" s="142"/>
      <c r="WKU349" s="142"/>
      <c r="WKV349" s="142"/>
      <c r="WKW349" s="142"/>
      <c r="WKX349" s="142"/>
      <c r="WKY349" s="142"/>
      <c r="WKZ349" s="142"/>
      <c r="WLA349" s="142"/>
      <c r="WLB349" s="142"/>
      <c r="WLC349" s="142"/>
      <c r="WLD349" s="142"/>
      <c r="WLE349" s="142"/>
      <c r="WLF349" s="142"/>
      <c r="WLG349" s="142"/>
      <c r="WLH349" s="142"/>
      <c r="WLI349" s="142"/>
      <c r="WLJ349" s="142"/>
      <c r="WLK349" s="142"/>
      <c r="WLL349" s="142"/>
      <c r="WLM349" s="142"/>
      <c r="WLN349" s="142"/>
      <c r="WLO349" s="142"/>
      <c r="WLP349" s="142"/>
      <c r="WLQ349" s="142"/>
      <c r="WLR349" s="142"/>
      <c r="WLS349" s="142"/>
      <c r="WLT349" s="142"/>
      <c r="WLU349" s="142"/>
      <c r="WLV349" s="142"/>
      <c r="WLW349" s="142"/>
      <c r="WLX349" s="142"/>
      <c r="WLY349" s="142"/>
      <c r="WLZ349" s="142"/>
      <c r="WMA349" s="142"/>
      <c r="WMB349" s="142"/>
      <c r="WMC349" s="142"/>
      <c r="WMD349" s="142"/>
      <c r="WME349" s="142"/>
      <c r="WMF349" s="142"/>
      <c r="WMG349" s="142"/>
      <c r="WMH349" s="142"/>
      <c r="WMI349" s="142"/>
      <c r="WMJ349" s="142"/>
      <c r="WMK349" s="142"/>
      <c r="WML349" s="142"/>
      <c r="WMM349" s="142"/>
      <c r="WMN349" s="142"/>
      <c r="WMO349" s="142"/>
      <c r="WMP349" s="142"/>
      <c r="WMQ349" s="142"/>
      <c r="WMR349" s="142"/>
      <c r="WMS349" s="142"/>
      <c r="WMT349" s="142"/>
      <c r="WMU349" s="142"/>
      <c r="WMV349" s="142"/>
      <c r="WMW349" s="142"/>
      <c r="WMX349" s="142"/>
      <c r="WMY349" s="142"/>
      <c r="WMZ349" s="142"/>
      <c r="WNA349" s="142"/>
      <c r="WNB349" s="142"/>
      <c r="WNC349" s="142"/>
      <c r="WND349" s="142"/>
      <c r="WNE349" s="142"/>
      <c r="WNF349" s="142"/>
      <c r="WNG349" s="142"/>
      <c r="WNH349" s="142"/>
      <c r="WNI349" s="142"/>
      <c r="WNJ349" s="142"/>
      <c r="WNK349" s="142"/>
      <c r="WNL349" s="142"/>
      <c r="WNM349" s="142"/>
      <c r="WNN349" s="142"/>
      <c r="WNO349" s="142"/>
      <c r="WNP349" s="142"/>
      <c r="WNQ349" s="142"/>
      <c r="WNR349" s="142"/>
      <c r="WNS349" s="142"/>
      <c r="WNT349" s="142"/>
      <c r="WNU349" s="142"/>
      <c r="WNV349" s="142"/>
      <c r="WNW349" s="142"/>
      <c r="WNX349" s="142"/>
      <c r="WNY349" s="142"/>
      <c r="WNZ349" s="142"/>
      <c r="WOA349" s="142"/>
      <c r="WOB349" s="142"/>
      <c r="WOC349" s="142"/>
      <c r="WOD349" s="142"/>
      <c r="WOE349" s="142"/>
      <c r="WOF349" s="142"/>
      <c r="WOG349" s="142"/>
      <c r="WOH349" s="142"/>
      <c r="WOI349" s="142"/>
      <c r="WOJ349" s="142"/>
      <c r="WOK349" s="142"/>
      <c r="WOL349" s="142"/>
      <c r="WOM349" s="142"/>
      <c r="WON349" s="142"/>
      <c r="WOO349" s="142"/>
      <c r="WOP349" s="142"/>
      <c r="WOQ349" s="142"/>
      <c r="WOR349" s="142"/>
      <c r="WOS349" s="142"/>
      <c r="WOT349" s="142"/>
      <c r="WOU349" s="142"/>
      <c r="WOV349" s="142"/>
      <c r="WOW349" s="142"/>
      <c r="WOX349" s="142"/>
      <c r="WOY349" s="142"/>
      <c r="WOZ349" s="142"/>
      <c r="WPA349" s="142"/>
      <c r="WPB349" s="142"/>
      <c r="WPC349" s="142"/>
      <c r="WPD349" s="142"/>
      <c r="WPE349" s="142"/>
      <c r="WPF349" s="142"/>
      <c r="WPG349" s="142"/>
      <c r="WPH349" s="142"/>
      <c r="WPI349" s="142"/>
      <c r="WPJ349" s="142"/>
      <c r="WPK349" s="142"/>
      <c r="WPL349" s="142"/>
      <c r="WPM349" s="142"/>
      <c r="WPN349" s="142"/>
      <c r="WPO349" s="142"/>
      <c r="WPP349" s="142"/>
      <c r="WPQ349" s="142"/>
      <c r="WPR349" s="142"/>
      <c r="WPS349" s="142"/>
      <c r="WPT349" s="142"/>
      <c r="WPU349" s="142"/>
      <c r="WPV349" s="142"/>
      <c r="WPW349" s="142"/>
      <c r="WPX349" s="142"/>
      <c r="WPY349" s="142"/>
      <c r="WPZ349" s="142"/>
      <c r="WQA349" s="142"/>
      <c r="WQB349" s="142"/>
      <c r="WQC349" s="142"/>
      <c r="WQD349" s="142"/>
      <c r="WQE349" s="142"/>
      <c r="WQF349" s="142"/>
      <c r="WQG349" s="142"/>
      <c r="WQH349" s="142"/>
      <c r="WQI349" s="142"/>
      <c r="WQJ349" s="142"/>
      <c r="WQK349" s="142"/>
      <c r="WQL349" s="142"/>
      <c r="WQM349" s="142"/>
      <c r="WQN349" s="142"/>
      <c r="WQO349" s="142"/>
      <c r="WQP349" s="142"/>
      <c r="WQQ349" s="142"/>
      <c r="WQR349" s="142"/>
      <c r="WQS349" s="142"/>
      <c r="WQT349" s="142"/>
      <c r="WQU349" s="142"/>
      <c r="WQV349" s="142"/>
      <c r="WQW349" s="142"/>
      <c r="WQX349" s="142"/>
      <c r="WQY349" s="142"/>
      <c r="WQZ349" s="142"/>
      <c r="WRA349" s="142"/>
      <c r="WRB349" s="142"/>
      <c r="WRC349" s="142"/>
      <c r="WRD349" s="142"/>
      <c r="WRE349" s="142"/>
      <c r="WRF349" s="142"/>
      <c r="WRG349" s="142"/>
      <c r="WRH349" s="142"/>
      <c r="WRI349" s="142"/>
      <c r="WRJ349" s="142"/>
      <c r="WRK349" s="142"/>
      <c r="WRL349" s="142"/>
      <c r="WRM349" s="142"/>
      <c r="WRN349" s="142"/>
      <c r="WRO349" s="142"/>
      <c r="WRP349" s="142"/>
      <c r="WRQ349" s="142"/>
      <c r="WRR349" s="142"/>
      <c r="WRS349" s="142"/>
      <c r="WRT349" s="142"/>
      <c r="WRU349" s="142"/>
      <c r="WRV349" s="142"/>
      <c r="WRW349" s="142"/>
      <c r="WRX349" s="142"/>
      <c r="WRY349" s="142"/>
      <c r="WRZ349" s="142"/>
      <c r="WSA349" s="142"/>
      <c r="WSB349" s="142"/>
      <c r="WSC349" s="142"/>
      <c r="WSD349" s="142"/>
      <c r="WSE349" s="142"/>
      <c r="WSF349" s="142"/>
      <c r="WSG349" s="142"/>
      <c r="WSH349" s="142"/>
      <c r="WSI349" s="142"/>
      <c r="WSJ349" s="142"/>
      <c r="WSK349" s="142"/>
      <c r="WSL349" s="142"/>
      <c r="WSM349" s="142"/>
      <c r="WSN349" s="142"/>
      <c r="WSO349" s="142"/>
      <c r="WSP349" s="142"/>
      <c r="WSQ349" s="142"/>
      <c r="WSR349" s="142"/>
      <c r="WSS349" s="142"/>
      <c r="WST349" s="142"/>
      <c r="WSU349" s="142"/>
      <c r="WSV349" s="142"/>
      <c r="WSW349" s="142"/>
      <c r="WSX349" s="142"/>
      <c r="WSY349" s="142"/>
      <c r="WSZ349" s="142"/>
      <c r="WTA349" s="142"/>
      <c r="WTB349" s="142"/>
      <c r="WTC349" s="142"/>
      <c r="WTD349" s="142"/>
      <c r="WTE349" s="142"/>
      <c r="WTF349" s="142"/>
      <c r="WTG349" s="142"/>
      <c r="WTH349" s="142"/>
      <c r="WTI349" s="142"/>
      <c r="WTJ349" s="142"/>
      <c r="WTK349" s="142"/>
      <c r="WTL349" s="142"/>
      <c r="WTM349" s="142"/>
      <c r="WTN349" s="142"/>
      <c r="WTO349" s="142"/>
      <c r="WTP349" s="142"/>
      <c r="WTQ349" s="142"/>
      <c r="WTR349" s="142"/>
      <c r="WTS349" s="142"/>
      <c r="WTT349" s="142"/>
      <c r="WTU349" s="142"/>
      <c r="WTV349" s="142"/>
      <c r="WTW349" s="142"/>
      <c r="WTX349" s="142"/>
      <c r="WTY349" s="142"/>
      <c r="WTZ349" s="142"/>
      <c r="WUA349" s="142"/>
      <c r="WUB349" s="142"/>
      <c r="WUC349" s="142"/>
      <c r="WUD349" s="142"/>
      <c r="WUE349" s="142"/>
      <c r="WUF349" s="142"/>
      <c r="WUG349" s="142"/>
      <c r="WUH349" s="142"/>
      <c r="WUI349" s="142"/>
      <c r="WUJ349" s="142"/>
      <c r="WUK349" s="142"/>
      <c r="WUL349" s="142"/>
      <c r="WUM349" s="142"/>
      <c r="WUN349" s="142"/>
      <c r="WUO349" s="142"/>
      <c r="WUP349" s="142"/>
      <c r="WUQ349" s="142"/>
      <c r="WUR349" s="142"/>
      <c r="WUS349" s="142"/>
      <c r="WUT349" s="142"/>
      <c r="WUU349" s="142"/>
      <c r="WUV349" s="142"/>
      <c r="WUW349" s="142"/>
      <c r="WUX349" s="142"/>
      <c r="WUY349" s="142"/>
      <c r="WUZ349" s="142"/>
      <c r="WVA349" s="142"/>
      <c r="WVB349" s="142"/>
      <c r="WVC349" s="142"/>
      <c r="WVD349" s="142"/>
      <c r="WVE349" s="142"/>
      <c r="WVF349" s="142"/>
      <c r="WVG349" s="142"/>
      <c r="WVH349" s="142"/>
      <c r="WVI349" s="142"/>
      <c r="WVJ349" s="142"/>
      <c r="WVK349" s="142"/>
      <c r="WVL349" s="142"/>
      <c r="WVM349" s="142"/>
      <c r="WVN349" s="142"/>
      <c r="WVO349" s="142"/>
      <c r="WVP349" s="142"/>
      <c r="WVQ349" s="142"/>
      <c r="WVR349" s="142"/>
      <c r="WVS349" s="142"/>
      <c r="WVT349" s="142"/>
      <c r="WVU349" s="142"/>
      <c r="WVV349" s="142"/>
      <c r="WVW349" s="142"/>
      <c r="WVX349" s="142"/>
      <c r="WVY349" s="142"/>
      <c r="WVZ349" s="142"/>
      <c r="WWA349" s="142"/>
      <c r="WWB349" s="142"/>
      <c r="WWC349" s="142"/>
      <c r="WWD349" s="142"/>
      <c r="WWE349" s="142"/>
      <c r="WWF349" s="142"/>
      <c r="WWG349" s="142"/>
      <c r="WWH349" s="142"/>
      <c r="WWI349" s="142"/>
      <c r="WWJ349" s="142"/>
      <c r="WWK349" s="142"/>
      <c r="WWL349" s="142"/>
      <c r="WWM349" s="142"/>
      <c r="WWN349" s="142"/>
      <c r="WWO349" s="142"/>
      <c r="WWP349" s="142"/>
      <c r="WWQ349" s="142"/>
      <c r="WWR349" s="142"/>
      <c r="WWS349" s="142"/>
      <c r="WWT349" s="142"/>
      <c r="WWU349" s="142"/>
      <c r="WWV349" s="142"/>
      <c r="WWW349" s="142"/>
      <c r="WWX349" s="142"/>
      <c r="WWY349" s="142"/>
      <c r="WWZ349" s="142"/>
      <c r="WXA349" s="142"/>
      <c r="WXB349" s="142"/>
      <c r="WXC349" s="142"/>
      <c r="WXD349" s="142"/>
      <c r="WXE349" s="142"/>
      <c r="WXF349" s="142"/>
      <c r="WXG349" s="142"/>
      <c r="WXH349" s="142"/>
      <c r="WXI349" s="142"/>
      <c r="WXJ349" s="142"/>
      <c r="WXK349" s="142"/>
      <c r="WXL349" s="142"/>
      <c r="WXM349" s="142"/>
      <c r="WXN349" s="142"/>
      <c r="WXO349" s="142"/>
      <c r="WXP349" s="142"/>
      <c r="WXQ349" s="142"/>
      <c r="WXR349" s="142"/>
      <c r="WXS349" s="142"/>
      <c r="WXT349" s="142"/>
      <c r="WXU349" s="142"/>
      <c r="WXV349" s="142"/>
      <c r="WXW349" s="142"/>
      <c r="WXX349" s="142"/>
      <c r="WXY349" s="142"/>
      <c r="WXZ349" s="142"/>
      <c r="WYA349" s="142"/>
      <c r="WYB349" s="142"/>
      <c r="WYC349" s="142"/>
      <c r="WYD349" s="142"/>
      <c r="WYE349" s="142"/>
      <c r="WYF349" s="142"/>
      <c r="WYG349" s="142"/>
      <c r="WYH349" s="142"/>
      <c r="WYI349" s="142"/>
      <c r="WYJ349" s="142"/>
      <c r="WYK349" s="142"/>
      <c r="WYL349" s="142"/>
      <c r="WYM349" s="142"/>
      <c r="WYN349" s="142"/>
      <c r="WYO349" s="142"/>
      <c r="WYP349" s="142"/>
      <c r="WYQ349" s="142"/>
      <c r="WYR349" s="142"/>
      <c r="WYS349" s="142"/>
      <c r="WYT349" s="142"/>
      <c r="WYU349" s="142"/>
      <c r="WYV349" s="142"/>
      <c r="WYW349" s="142"/>
      <c r="WYX349" s="142"/>
      <c r="WYY349" s="142"/>
      <c r="WYZ349" s="142"/>
      <c r="WZA349" s="142"/>
      <c r="WZB349" s="142"/>
      <c r="WZC349" s="142"/>
      <c r="WZD349" s="142"/>
      <c r="WZE349" s="142"/>
      <c r="WZF349" s="142"/>
      <c r="WZG349" s="142"/>
      <c r="WZH349" s="142"/>
      <c r="WZI349" s="142"/>
      <c r="WZJ349" s="142"/>
      <c r="WZK349" s="142"/>
      <c r="WZL349" s="142"/>
      <c r="WZM349" s="142"/>
      <c r="WZN349" s="142"/>
      <c r="WZO349" s="142"/>
      <c r="WZP349" s="142"/>
      <c r="WZQ349" s="142"/>
      <c r="WZR349" s="142"/>
      <c r="WZS349" s="142"/>
      <c r="WZT349" s="142"/>
      <c r="WZU349" s="142"/>
      <c r="WZV349" s="142"/>
      <c r="WZW349" s="142"/>
      <c r="WZX349" s="142"/>
      <c r="WZY349" s="142"/>
      <c r="WZZ349" s="142"/>
      <c r="XAA349" s="142"/>
      <c r="XAB349" s="142"/>
      <c r="XAC349" s="142"/>
      <c r="XAD349" s="142"/>
      <c r="XAE349" s="142"/>
      <c r="XAF349" s="142"/>
      <c r="XAG349" s="142"/>
      <c r="XAH349" s="142"/>
      <c r="XAI349" s="142"/>
      <c r="XAJ349" s="142"/>
      <c r="XAK349" s="142"/>
      <c r="XAL349" s="142"/>
      <c r="XAM349" s="142"/>
      <c r="XAN349" s="142"/>
      <c r="XAO349" s="142"/>
      <c r="XAP349" s="142"/>
      <c r="XAQ349" s="142"/>
      <c r="XAR349" s="142"/>
      <c r="XAS349" s="142"/>
      <c r="XAT349" s="142"/>
      <c r="XAU349" s="142"/>
      <c r="XAV349" s="142"/>
      <c r="XAW349" s="142"/>
      <c r="XAX349" s="142"/>
      <c r="XAY349" s="142"/>
      <c r="XAZ349" s="142"/>
      <c r="XBA349" s="142"/>
      <c r="XBB349" s="142"/>
      <c r="XBC349" s="142"/>
      <c r="XBD349" s="142"/>
      <c r="XBE349" s="142"/>
      <c r="XBF349" s="142"/>
      <c r="XBG349" s="142"/>
      <c r="XBH349" s="142"/>
      <c r="XBI349" s="142"/>
      <c r="XBJ349" s="142"/>
      <c r="XBK349" s="142"/>
      <c r="XBL349" s="142"/>
      <c r="XBM349" s="142"/>
      <c r="XBN349" s="142"/>
      <c r="XBO349" s="142"/>
      <c r="XBP349" s="142"/>
      <c r="XBQ349" s="142"/>
      <c r="XBR349" s="142"/>
      <c r="XBS349" s="142"/>
      <c r="XBT349" s="142"/>
      <c r="XBU349" s="142"/>
      <c r="XBV349" s="142"/>
      <c r="XBW349" s="142"/>
      <c r="XBX349" s="142"/>
      <c r="XBY349" s="142"/>
      <c r="XBZ349" s="142"/>
      <c r="XCA349" s="142"/>
      <c r="XCB349" s="142"/>
      <c r="XCC349" s="142"/>
      <c r="XCD349" s="142"/>
      <c r="XCE349" s="142"/>
      <c r="XCF349" s="142"/>
      <c r="XCG349" s="142"/>
      <c r="XCH349" s="142"/>
      <c r="XCI349" s="142"/>
      <c r="XCJ349" s="142"/>
      <c r="XCK349" s="142"/>
      <c r="XCL349" s="142"/>
      <c r="XCM349" s="142"/>
      <c r="XCN349" s="142"/>
      <c r="XCO349" s="142"/>
      <c r="XCP349" s="142"/>
    </row>
    <row r="350" spans="1:16318" s="39" customFormat="1" ht="31.5" customHeight="1" x14ac:dyDescent="0.2">
      <c r="A350" s="52" t="s">
        <v>439</v>
      </c>
      <c r="B350" s="50" t="s">
        <v>254</v>
      </c>
      <c r="C350" s="50">
        <v>200</v>
      </c>
      <c r="D350" s="100">
        <f>D351</f>
        <v>8806</v>
      </c>
      <c r="E350" s="100">
        <f>E351</f>
        <v>8520.894330000001</v>
      </c>
      <c r="F350" s="279">
        <f t="shared" si="102"/>
        <v>96.762370315693857</v>
      </c>
    </row>
    <row r="351" spans="1:16318" s="39" customFormat="1" ht="31.5" customHeight="1" x14ac:dyDescent="0.25">
      <c r="A351" s="69" t="s">
        <v>17</v>
      </c>
      <c r="B351" s="50" t="s">
        <v>254</v>
      </c>
      <c r="C351" s="50">
        <v>240</v>
      </c>
      <c r="D351" s="100">
        <f>D352+D353</f>
        <v>8806</v>
      </c>
      <c r="E351" s="100">
        <f>E352+E353</f>
        <v>8520.894330000001</v>
      </c>
      <c r="F351" s="279">
        <f t="shared" si="102"/>
        <v>96.762370315693857</v>
      </c>
    </row>
    <row r="352" spans="1:16318" s="39" customFormat="1" ht="31.5" hidden="1" customHeight="1" x14ac:dyDescent="0.25">
      <c r="A352" s="69" t="s">
        <v>374</v>
      </c>
      <c r="B352" s="50" t="s">
        <v>254</v>
      </c>
      <c r="C352" s="50" t="s">
        <v>375</v>
      </c>
      <c r="D352" s="100">
        <f>730+780</f>
        <v>1510</v>
      </c>
      <c r="E352" s="100">
        <v>1493.5350000000001</v>
      </c>
      <c r="F352" s="279">
        <f t="shared" si="102"/>
        <v>98.909602649006629</v>
      </c>
    </row>
    <row r="353" spans="1:6" s="39" customFormat="1" ht="15.75" hidden="1" customHeight="1" x14ac:dyDescent="0.25">
      <c r="A353" s="69" t="s">
        <v>558</v>
      </c>
      <c r="B353" s="50" t="s">
        <v>254</v>
      </c>
      <c r="C353" s="50" t="s">
        <v>70</v>
      </c>
      <c r="D353" s="100">
        <f>5074+3002-780</f>
        <v>7296</v>
      </c>
      <c r="E353" s="100">
        <v>7027.3593300000002</v>
      </c>
      <c r="F353" s="279">
        <f t="shared" si="102"/>
        <v>96.317973273026311</v>
      </c>
    </row>
    <row r="354" spans="1:6" s="39" customFormat="1" ht="15.75" customHeight="1" x14ac:dyDescent="0.25">
      <c r="A354" s="87" t="s">
        <v>725</v>
      </c>
      <c r="B354" s="49" t="s">
        <v>255</v>
      </c>
      <c r="C354" s="65"/>
      <c r="D354" s="130">
        <f>D355+D360+D364</f>
        <v>13253</v>
      </c>
      <c r="E354" s="130">
        <f>E355+E360+E364</f>
        <v>13186.92029</v>
      </c>
      <c r="F354" s="279">
        <f t="shared" si="102"/>
        <v>99.501398098543731</v>
      </c>
    </row>
    <row r="355" spans="1:6" ht="47.25" customHeight="1" x14ac:dyDescent="0.25">
      <c r="A355" s="60" t="s">
        <v>28</v>
      </c>
      <c r="B355" s="53" t="s">
        <v>255</v>
      </c>
      <c r="C355" s="50" t="s">
        <v>29</v>
      </c>
      <c r="D355" s="100">
        <f>D356</f>
        <v>11933</v>
      </c>
      <c r="E355" s="100">
        <f>E356</f>
        <v>11922.15581</v>
      </c>
      <c r="F355" s="279">
        <f t="shared" si="102"/>
        <v>99.909124361015671</v>
      </c>
    </row>
    <row r="356" spans="1:6" s="39" customFormat="1" ht="15.75" customHeight="1" x14ac:dyDescent="0.25">
      <c r="A356" s="60" t="s">
        <v>31</v>
      </c>
      <c r="B356" s="53" t="s">
        <v>255</v>
      </c>
      <c r="C356" s="50" t="s">
        <v>30</v>
      </c>
      <c r="D356" s="100">
        <f>SUM(D357:D359)</f>
        <v>11933</v>
      </c>
      <c r="E356" s="100">
        <f>SUM(E357:E359)</f>
        <v>11922.15581</v>
      </c>
      <c r="F356" s="279">
        <f t="shared" si="102"/>
        <v>99.909124361015671</v>
      </c>
    </row>
    <row r="357" spans="1:6" s="39" customFormat="1" ht="15.75" hidden="1" customHeight="1" x14ac:dyDescent="0.25">
      <c r="A357" s="57" t="s">
        <v>243</v>
      </c>
      <c r="B357" s="53" t="s">
        <v>255</v>
      </c>
      <c r="C357" s="50" t="s">
        <v>80</v>
      </c>
      <c r="D357" s="100">
        <f>9221-538+481</f>
        <v>9164</v>
      </c>
      <c r="E357" s="100">
        <v>9163.2527200000004</v>
      </c>
      <c r="F357" s="279">
        <f t="shared" si="102"/>
        <v>99.991845482322134</v>
      </c>
    </row>
    <row r="358" spans="1:6" s="39" customFormat="1" ht="31.5" hidden="1" customHeight="1" x14ac:dyDescent="0.25">
      <c r="A358" s="57" t="s">
        <v>82</v>
      </c>
      <c r="B358" s="53" t="s">
        <v>255</v>
      </c>
      <c r="C358" s="50" t="s">
        <v>81</v>
      </c>
      <c r="D358" s="100">
        <v>1</v>
      </c>
      <c r="E358" s="100">
        <v>0.6</v>
      </c>
      <c r="F358" s="279">
        <f t="shared" si="102"/>
        <v>60</v>
      </c>
    </row>
    <row r="359" spans="1:6" s="39" customFormat="1" ht="31.5" hidden="1" customHeight="1" x14ac:dyDescent="0.25">
      <c r="A359" s="57" t="s">
        <v>142</v>
      </c>
      <c r="B359" s="53" t="s">
        <v>255</v>
      </c>
      <c r="C359" s="50" t="s">
        <v>141</v>
      </c>
      <c r="D359" s="100">
        <f>2785-162+145</f>
        <v>2768</v>
      </c>
      <c r="E359" s="100">
        <v>2758.3030899999999</v>
      </c>
      <c r="F359" s="279">
        <f t="shared" si="102"/>
        <v>99.649678106936406</v>
      </c>
    </row>
    <row r="360" spans="1:6" s="39" customFormat="1" ht="31.5" customHeight="1" x14ac:dyDescent="0.2">
      <c r="A360" s="52" t="s">
        <v>439</v>
      </c>
      <c r="B360" s="53" t="s">
        <v>255</v>
      </c>
      <c r="C360" s="50">
        <v>200</v>
      </c>
      <c r="D360" s="100">
        <f>D361</f>
        <v>1300</v>
      </c>
      <c r="E360" s="100">
        <f>E361</f>
        <v>1249.76448</v>
      </c>
      <c r="F360" s="279">
        <f t="shared" si="102"/>
        <v>96.135729230769229</v>
      </c>
    </row>
    <row r="361" spans="1:6" s="39" customFormat="1" ht="31.5" customHeight="1" x14ac:dyDescent="0.25">
      <c r="A361" s="60" t="s">
        <v>17</v>
      </c>
      <c r="B361" s="53" t="s">
        <v>255</v>
      </c>
      <c r="C361" s="50">
        <v>240</v>
      </c>
      <c r="D361" s="100">
        <f>D362+D363</f>
        <v>1300</v>
      </c>
      <c r="E361" s="100">
        <f>E362+E363</f>
        <v>1249.76448</v>
      </c>
      <c r="F361" s="279">
        <f t="shared" si="102"/>
        <v>96.135729230769229</v>
      </c>
    </row>
    <row r="362" spans="1:6" s="39" customFormat="1" ht="31.5" hidden="1" customHeight="1" x14ac:dyDescent="0.25">
      <c r="A362" s="69" t="s">
        <v>374</v>
      </c>
      <c r="B362" s="53" t="s">
        <v>255</v>
      </c>
      <c r="C362" s="50" t="s">
        <v>375</v>
      </c>
      <c r="D362" s="100">
        <f>118+20-48</f>
        <v>90</v>
      </c>
      <c r="E362" s="100">
        <v>89.194999999999993</v>
      </c>
      <c r="F362" s="279">
        <f t="shared" si="102"/>
        <v>99.10555555555554</v>
      </c>
    </row>
    <row r="363" spans="1:6" s="39" customFormat="1" ht="15.75" hidden="1" customHeight="1" x14ac:dyDescent="0.25">
      <c r="A363" s="69" t="s">
        <v>558</v>
      </c>
      <c r="B363" s="53" t="s">
        <v>255</v>
      </c>
      <c r="C363" s="50" t="s">
        <v>70</v>
      </c>
      <c r="D363" s="100">
        <f>545+680-15</f>
        <v>1210</v>
      </c>
      <c r="E363" s="100">
        <v>1160.5694800000001</v>
      </c>
      <c r="F363" s="279">
        <f t="shared" si="102"/>
        <v>95.91483305785124</v>
      </c>
    </row>
    <row r="364" spans="1:6" ht="15.75" customHeight="1" x14ac:dyDescent="0.25">
      <c r="A364" s="69" t="s">
        <v>13</v>
      </c>
      <c r="B364" s="53" t="s">
        <v>255</v>
      </c>
      <c r="C364" s="50">
        <v>800</v>
      </c>
      <c r="D364" s="100">
        <f>D365+D367</f>
        <v>20</v>
      </c>
      <c r="E364" s="100">
        <f>E365+E367</f>
        <v>15</v>
      </c>
      <c r="F364" s="279">
        <f t="shared" si="102"/>
        <v>75</v>
      </c>
    </row>
    <row r="365" spans="1:6" ht="15.75" customHeight="1" x14ac:dyDescent="0.2">
      <c r="A365" s="52" t="s">
        <v>33</v>
      </c>
      <c r="B365" s="143" t="s">
        <v>255</v>
      </c>
      <c r="C365" s="50" t="s">
        <v>467</v>
      </c>
      <c r="D365" s="100">
        <f>D366</f>
        <v>15</v>
      </c>
      <c r="E365" s="100">
        <f>E366</f>
        <v>15</v>
      </c>
      <c r="F365" s="279">
        <f t="shared" si="102"/>
        <v>100</v>
      </c>
    </row>
    <row r="366" spans="1:6" ht="15.75" hidden="1" customHeight="1" x14ac:dyDescent="0.2">
      <c r="A366" s="52" t="s">
        <v>1064</v>
      </c>
      <c r="B366" s="143" t="s">
        <v>255</v>
      </c>
      <c r="C366" s="50" t="s">
        <v>468</v>
      </c>
      <c r="D366" s="100">
        <f>0+15</f>
        <v>15</v>
      </c>
      <c r="E366" s="100">
        <v>15</v>
      </c>
      <c r="F366" s="279">
        <f t="shared" si="102"/>
        <v>100</v>
      </c>
    </row>
    <row r="367" spans="1:6" ht="15.75" customHeight="1" x14ac:dyDescent="0.25">
      <c r="A367" s="69" t="s">
        <v>33</v>
      </c>
      <c r="B367" s="53" t="s">
        <v>255</v>
      </c>
      <c r="C367" s="50">
        <v>850</v>
      </c>
      <c r="D367" s="100">
        <f>D368</f>
        <v>5</v>
      </c>
      <c r="E367" s="100">
        <f>E368</f>
        <v>0</v>
      </c>
      <c r="F367" s="279">
        <f t="shared" si="102"/>
        <v>0</v>
      </c>
    </row>
    <row r="368" spans="1:6" ht="15.75" hidden="1" customHeight="1" x14ac:dyDescent="0.25">
      <c r="A368" s="144" t="s">
        <v>73</v>
      </c>
      <c r="B368" s="53" t="s">
        <v>255</v>
      </c>
      <c r="C368" s="54" t="s">
        <v>74</v>
      </c>
      <c r="D368" s="100">
        <v>5</v>
      </c>
      <c r="E368" s="100">
        <v>0</v>
      </c>
      <c r="F368" s="279">
        <f t="shared" si="102"/>
        <v>0</v>
      </c>
    </row>
    <row r="369" spans="1:9" ht="47.25" customHeight="1" x14ac:dyDescent="0.25">
      <c r="A369" s="79" t="s">
        <v>726</v>
      </c>
      <c r="B369" s="41" t="s">
        <v>727</v>
      </c>
      <c r="C369" s="50"/>
      <c r="D369" s="127">
        <f>D370</f>
        <v>150</v>
      </c>
      <c r="E369" s="127">
        <f t="shared" ref="E369" si="105">E370</f>
        <v>110.557</v>
      </c>
      <c r="F369" s="279">
        <f t="shared" si="102"/>
        <v>73.704666666666668</v>
      </c>
    </row>
    <row r="370" spans="1:9" ht="15.75" customHeight="1" x14ac:dyDescent="0.25">
      <c r="A370" s="87" t="s">
        <v>109</v>
      </c>
      <c r="B370" s="49" t="s">
        <v>728</v>
      </c>
      <c r="C370" s="65"/>
      <c r="D370" s="130">
        <f>D371</f>
        <v>150</v>
      </c>
      <c r="E370" s="130">
        <f>E371</f>
        <v>110.557</v>
      </c>
      <c r="F370" s="279">
        <f t="shared" si="102"/>
        <v>73.704666666666668</v>
      </c>
    </row>
    <row r="371" spans="1:9" ht="15.75" customHeight="1" x14ac:dyDescent="0.25">
      <c r="A371" s="87" t="s">
        <v>86</v>
      </c>
      <c r="B371" s="49" t="s">
        <v>729</v>
      </c>
      <c r="C371" s="65"/>
      <c r="D371" s="130">
        <f>D372</f>
        <v>150</v>
      </c>
      <c r="E371" s="130">
        <f t="shared" ref="E371" si="106">E372</f>
        <v>110.557</v>
      </c>
      <c r="F371" s="279">
        <f t="shared" si="102"/>
        <v>73.704666666666668</v>
      </c>
    </row>
    <row r="372" spans="1:9" ht="31.5" customHeight="1" x14ac:dyDescent="0.2">
      <c r="A372" s="52" t="s">
        <v>439</v>
      </c>
      <c r="B372" s="88" t="s">
        <v>729</v>
      </c>
      <c r="C372" s="54" t="s">
        <v>15</v>
      </c>
      <c r="D372" s="100">
        <f t="shared" ref="D372:E373" si="107">D373</f>
        <v>150</v>
      </c>
      <c r="E372" s="100">
        <f t="shared" si="107"/>
        <v>110.557</v>
      </c>
      <c r="F372" s="279">
        <f t="shared" si="102"/>
        <v>73.704666666666668</v>
      </c>
    </row>
    <row r="373" spans="1:9" ht="31.5" customHeight="1" x14ac:dyDescent="0.25">
      <c r="A373" s="60" t="s">
        <v>17</v>
      </c>
      <c r="B373" s="88" t="s">
        <v>729</v>
      </c>
      <c r="C373" s="54" t="s">
        <v>16</v>
      </c>
      <c r="D373" s="100">
        <f t="shared" si="107"/>
        <v>150</v>
      </c>
      <c r="E373" s="100">
        <f t="shared" si="107"/>
        <v>110.557</v>
      </c>
      <c r="F373" s="279">
        <f t="shared" si="102"/>
        <v>73.704666666666668</v>
      </c>
    </row>
    <row r="374" spans="1:9" ht="31.5" hidden="1" customHeight="1" x14ac:dyDescent="0.25">
      <c r="A374" s="69" t="s">
        <v>374</v>
      </c>
      <c r="B374" s="88" t="s">
        <v>729</v>
      </c>
      <c r="C374" s="50" t="s">
        <v>375</v>
      </c>
      <c r="D374" s="100">
        <v>150</v>
      </c>
      <c r="E374" s="100">
        <v>110.557</v>
      </c>
      <c r="F374" s="279">
        <f t="shared" si="102"/>
        <v>73.704666666666668</v>
      </c>
    </row>
    <row r="375" spans="1:9" s="39" customFormat="1" ht="37.5" customHeight="1" x14ac:dyDescent="0.2">
      <c r="A375" s="145" t="s">
        <v>921</v>
      </c>
      <c r="B375" s="146" t="s">
        <v>185</v>
      </c>
      <c r="C375" s="147"/>
      <c r="D375" s="148">
        <f>D376+D439+D501+D515+D525</f>
        <v>835080</v>
      </c>
      <c r="E375" s="148">
        <f>E376+E439+E501+E515+E525</f>
        <v>816981.53031000006</v>
      </c>
      <c r="F375" s="279">
        <f t="shared" si="102"/>
        <v>97.832726242994696</v>
      </c>
      <c r="G375" s="302">
        <f>835080-D375</f>
        <v>0</v>
      </c>
      <c r="H375" s="302">
        <f>816981.53031-E375</f>
        <v>0</v>
      </c>
      <c r="I375" s="303"/>
    </row>
    <row r="376" spans="1:9" s="39" customFormat="1" ht="31.5" customHeight="1" x14ac:dyDescent="0.25">
      <c r="A376" s="40" t="s">
        <v>197</v>
      </c>
      <c r="B376" s="41" t="s">
        <v>206</v>
      </c>
      <c r="C376" s="42"/>
      <c r="D376" s="127">
        <f>D377+D394+D433</f>
        <v>587051</v>
      </c>
      <c r="E376" s="127">
        <f>E377+E394+E433</f>
        <v>569772.03561000002</v>
      </c>
      <c r="F376" s="279">
        <f t="shared" si="102"/>
        <v>97.056650207562882</v>
      </c>
    </row>
    <row r="377" spans="1:9" s="39" customFormat="1" ht="15.75" customHeight="1" x14ac:dyDescent="0.25">
      <c r="A377" s="79" t="s">
        <v>208</v>
      </c>
      <c r="B377" s="41" t="s">
        <v>198</v>
      </c>
      <c r="C377" s="73"/>
      <c r="D377" s="127">
        <f>D378+D382+D386+D390</f>
        <v>58711</v>
      </c>
      <c r="E377" s="127">
        <f>E378+E382+E386+E390</f>
        <v>58708.348360000004</v>
      </c>
      <c r="F377" s="279">
        <f t="shared" si="102"/>
        <v>99.995483572073383</v>
      </c>
    </row>
    <row r="378" spans="1:9" s="39" customFormat="1" ht="15.75" customHeight="1" x14ac:dyDescent="0.25">
      <c r="A378" s="87" t="s">
        <v>40</v>
      </c>
      <c r="B378" s="65" t="s">
        <v>199</v>
      </c>
      <c r="C378" s="65"/>
      <c r="D378" s="130">
        <f t="shared" ref="D378:E380" si="108">D379</f>
        <v>3000</v>
      </c>
      <c r="E378" s="130">
        <f t="shared" si="108"/>
        <v>2997.99</v>
      </c>
      <c r="F378" s="279">
        <f t="shared" si="102"/>
        <v>99.932999999999993</v>
      </c>
    </row>
    <row r="379" spans="1:9" s="39" customFormat="1" ht="31.5" customHeight="1" x14ac:dyDescent="0.25">
      <c r="A379" s="69" t="s">
        <v>18</v>
      </c>
      <c r="B379" s="50" t="s">
        <v>199</v>
      </c>
      <c r="C379" s="50" t="s">
        <v>20</v>
      </c>
      <c r="D379" s="130">
        <f t="shared" si="108"/>
        <v>3000</v>
      </c>
      <c r="E379" s="130">
        <f t="shared" si="108"/>
        <v>2997.99</v>
      </c>
      <c r="F379" s="279">
        <f t="shared" si="102"/>
        <v>99.932999999999993</v>
      </c>
    </row>
    <row r="380" spans="1:9" s="39" customFormat="1" ht="15.75" customHeight="1" x14ac:dyDescent="0.25">
      <c r="A380" s="69" t="s">
        <v>24</v>
      </c>
      <c r="B380" s="50" t="s">
        <v>199</v>
      </c>
      <c r="C380" s="50" t="s">
        <v>25</v>
      </c>
      <c r="D380" s="100">
        <f t="shared" si="108"/>
        <v>3000</v>
      </c>
      <c r="E380" s="100">
        <f t="shared" si="108"/>
        <v>2997.99</v>
      </c>
      <c r="F380" s="279">
        <f t="shared" si="102"/>
        <v>99.932999999999993</v>
      </c>
    </row>
    <row r="381" spans="1:9" s="39" customFormat="1" ht="15.75" hidden="1" customHeight="1" x14ac:dyDescent="0.25">
      <c r="A381" s="69" t="s">
        <v>75</v>
      </c>
      <c r="B381" s="50" t="s">
        <v>199</v>
      </c>
      <c r="C381" s="50" t="s">
        <v>76</v>
      </c>
      <c r="D381" s="100">
        <v>3000</v>
      </c>
      <c r="E381" s="100">
        <v>2997.99</v>
      </c>
      <c r="F381" s="279">
        <f t="shared" si="102"/>
        <v>99.932999999999993</v>
      </c>
    </row>
    <row r="382" spans="1:9" s="39" customFormat="1" ht="15.75" customHeight="1" x14ac:dyDescent="0.25">
      <c r="A382" s="87" t="s">
        <v>41</v>
      </c>
      <c r="B382" s="65" t="s">
        <v>200</v>
      </c>
      <c r="C382" s="65"/>
      <c r="D382" s="130">
        <f t="shared" ref="D382:E384" si="109">D383</f>
        <v>545</v>
      </c>
      <c r="E382" s="130">
        <f t="shared" si="109"/>
        <v>544.35835999999995</v>
      </c>
      <c r="F382" s="279">
        <f t="shared" si="102"/>
        <v>99.882267889908249</v>
      </c>
    </row>
    <row r="383" spans="1:9" s="39" customFormat="1" ht="31.5" customHeight="1" x14ac:dyDescent="0.25">
      <c r="A383" s="69" t="s">
        <v>18</v>
      </c>
      <c r="B383" s="50" t="s">
        <v>200</v>
      </c>
      <c r="C383" s="50" t="s">
        <v>20</v>
      </c>
      <c r="D383" s="100">
        <f t="shared" si="109"/>
        <v>545</v>
      </c>
      <c r="E383" s="100">
        <f t="shared" si="109"/>
        <v>544.35835999999995</v>
      </c>
      <c r="F383" s="279">
        <f t="shared" si="102"/>
        <v>99.882267889908249</v>
      </c>
    </row>
    <row r="384" spans="1:9" s="39" customFormat="1" ht="15.75" customHeight="1" x14ac:dyDescent="0.25">
      <c r="A384" s="69" t="s">
        <v>24</v>
      </c>
      <c r="B384" s="50" t="s">
        <v>200</v>
      </c>
      <c r="C384" s="50" t="s">
        <v>25</v>
      </c>
      <c r="D384" s="100">
        <f t="shared" si="109"/>
        <v>545</v>
      </c>
      <c r="E384" s="100">
        <f t="shared" si="109"/>
        <v>544.35835999999995</v>
      </c>
      <c r="F384" s="279">
        <f t="shared" si="102"/>
        <v>99.882267889908249</v>
      </c>
    </row>
    <row r="385" spans="1:6" s="39" customFormat="1" ht="15.75" hidden="1" customHeight="1" x14ac:dyDescent="0.25">
      <c r="A385" s="69" t="s">
        <v>75</v>
      </c>
      <c r="B385" s="50" t="s">
        <v>200</v>
      </c>
      <c r="C385" s="50" t="s">
        <v>76</v>
      </c>
      <c r="D385" s="100">
        <f>828-278-5</f>
        <v>545</v>
      </c>
      <c r="E385" s="100">
        <v>544.35835999999995</v>
      </c>
      <c r="F385" s="279">
        <f t="shared" si="102"/>
        <v>99.882267889908249</v>
      </c>
    </row>
    <row r="386" spans="1:6" s="39" customFormat="1" ht="15.75" customHeight="1" x14ac:dyDescent="0.25">
      <c r="A386" s="87" t="s">
        <v>486</v>
      </c>
      <c r="B386" s="65" t="s">
        <v>485</v>
      </c>
      <c r="C386" s="86"/>
      <c r="D386" s="130">
        <f t="shared" ref="D386:E388" si="110">D387</f>
        <v>50</v>
      </c>
      <c r="E386" s="130">
        <f t="shared" si="110"/>
        <v>50</v>
      </c>
      <c r="F386" s="279">
        <f t="shared" si="102"/>
        <v>100</v>
      </c>
    </row>
    <row r="387" spans="1:6" s="39" customFormat="1" ht="31.5" customHeight="1" x14ac:dyDescent="0.25">
      <c r="A387" s="69" t="s">
        <v>18</v>
      </c>
      <c r="B387" s="50" t="s">
        <v>485</v>
      </c>
      <c r="C387" s="50" t="s">
        <v>20</v>
      </c>
      <c r="D387" s="100">
        <f t="shared" si="110"/>
        <v>50</v>
      </c>
      <c r="E387" s="100">
        <f t="shared" si="110"/>
        <v>50</v>
      </c>
      <c r="F387" s="279">
        <f t="shared" si="102"/>
        <v>100</v>
      </c>
    </row>
    <row r="388" spans="1:6" s="39" customFormat="1" ht="15.75" customHeight="1" x14ac:dyDescent="0.25">
      <c r="A388" s="69" t="s">
        <v>24</v>
      </c>
      <c r="B388" s="50" t="s">
        <v>485</v>
      </c>
      <c r="C388" s="50" t="s">
        <v>25</v>
      </c>
      <c r="D388" s="100">
        <f t="shared" si="110"/>
        <v>50</v>
      </c>
      <c r="E388" s="100">
        <f t="shared" si="110"/>
        <v>50</v>
      </c>
      <c r="F388" s="279">
        <f t="shared" si="102"/>
        <v>100</v>
      </c>
    </row>
    <row r="389" spans="1:6" s="39" customFormat="1" ht="15.75" hidden="1" customHeight="1" x14ac:dyDescent="0.25">
      <c r="A389" s="69" t="s">
        <v>75</v>
      </c>
      <c r="B389" s="50" t="s">
        <v>485</v>
      </c>
      <c r="C389" s="50" t="s">
        <v>76</v>
      </c>
      <c r="D389" s="100">
        <f>200-150</f>
        <v>50</v>
      </c>
      <c r="E389" s="100">
        <v>50</v>
      </c>
      <c r="F389" s="279">
        <f t="shared" si="102"/>
        <v>100</v>
      </c>
    </row>
    <row r="390" spans="1:6" s="39" customFormat="1" ht="15.75" customHeight="1" x14ac:dyDescent="0.25">
      <c r="A390" s="87" t="s">
        <v>26</v>
      </c>
      <c r="B390" s="65" t="s">
        <v>201</v>
      </c>
      <c r="C390" s="86"/>
      <c r="D390" s="130">
        <f t="shared" ref="D390:E392" si="111">D391</f>
        <v>55116</v>
      </c>
      <c r="E390" s="130">
        <f t="shared" si="111"/>
        <v>55116</v>
      </c>
      <c r="F390" s="279">
        <f t="shared" si="102"/>
        <v>100</v>
      </c>
    </row>
    <row r="391" spans="1:6" s="39" customFormat="1" ht="31.5" customHeight="1" x14ac:dyDescent="0.25">
      <c r="A391" s="69" t="s">
        <v>18</v>
      </c>
      <c r="B391" s="50" t="s">
        <v>201</v>
      </c>
      <c r="C391" s="50" t="s">
        <v>20</v>
      </c>
      <c r="D391" s="100">
        <f t="shared" si="111"/>
        <v>55116</v>
      </c>
      <c r="E391" s="100">
        <f t="shared" si="111"/>
        <v>55116</v>
      </c>
      <c r="F391" s="279">
        <f t="shared" si="102"/>
        <v>100</v>
      </c>
    </row>
    <row r="392" spans="1:6" s="39" customFormat="1" ht="15.75" customHeight="1" x14ac:dyDescent="0.25">
      <c r="A392" s="69" t="s">
        <v>24</v>
      </c>
      <c r="B392" s="50" t="s">
        <v>201</v>
      </c>
      <c r="C392" s="50" t="s">
        <v>25</v>
      </c>
      <c r="D392" s="100">
        <f t="shared" si="111"/>
        <v>55116</v>
      </c>
      <c r="E392" s="100">
        <f t="shared" si="111"/>
        <v>55116</v>
      </c>
      <c r="F392" s="279">
        <f t="shared" si="102"/>
        <v>100</v>
      </c>
    </row>
    <row r="393" spans="1:6" s="39" customFormat="1" ht="47.25" hidden="1" customHeight="1" x14ac:dyDescent="0.25">
      <c r="A393" s="69" t="s">
        <v>91</v>
      </c>
      <c r="B393" s="50" t="s">
        <v>201</v>
      </c>
      <c r="C393" s="50" t="s">
        <v>92</v>
      </c>
      <c r="D393" s="100">
        <f>57566-2450</f>
        <v>55116</v>
      </c>
      <c r="E393" s="100">
        <v>55116</v>
      </c>
      <c r="F393" s="279">
        <f t="shared" si="102"/>
        <v>100</v>
      </c>
    </row>
    <row r="394" spans="1:6" s="39" customFormat="1" ht="31.5" customHeight="1" x14ac:dyDescent="0.25">
      <c r="A394" s="79" t="s">
        <v>207</v>
      </c>
      <c r="B394" s="41" t="s">
        <v>202</v>
      </c>
      <c r="C394" s="73"/>
      <c r="D394" s="127">
        <f>D395+D401+D405+D409+D415+D419+D423+D427</f>
        <v>526940</v>
      </c>
      <c r="E394" s="127">
        <f>E395+E401+E405+E409+E415+E419+E423+E427</f>
        <v>509663.94225000002</v>
      </c>
      <c r="F394" s="279">
        <f t="shared" si="102"/>
        <v>96.721437402740349</v>
      </c>
    </row>
    <row r="395" spans="1:6" s="149" customFormat="1" ht="31.5" customHeight="1" x14ac:dyDescent="0.25">
      <c r="A395" s="87" t="s">
        <v>628</v>
      </c>
      <c r="B395" s="65" t="s">
        <v>492</v>
      </c>
      <c r="C395" s="65"/>
      <c r="D395" s="130">
        <f t="shared" ref="D395:E403" si="112">D396</f>
        <v>8187</v>
      </c>
      <c r="E395" s="130">
        <f t="shared" si="112"/>
        <v>8186.9775200000004</v>
      </c>
      <c r="F395" s="279">
        <f t="shared" si="102"/>
        <v>99.999725418346159</v>
      </c>
    </row>
    <row r="396" spans="1:6" s="149" customFormat="1" ht="31.5" customHeight="1" x14ac:dyDescent="0.25">
      <c r="A396" s="69" t="s">
        <v>18</v>
      </c>
      <c r="B396" s="50" t="s">
        <v>492</v>
      </c>
      <c r="C396" s="50" t="s">
        <v>20</v>
      </c>
      <c r="D396" s="100">
        <f>D397+D399</f>
        <v>8187</v>
      </c>
      <c r="E396" s="100">
        <f>E397+E399</f>
        <v>8186.9775200000004</v>
      </c>
      <c r="F396" s="279">
        <f t="shared" si="102"/>
        <v>99.999725418346159</v>
      </c>
    </row>
    <row r="397" spans="1:6" s="149" customFormat="1" ht="15.75" customHeight="1" x14ac:dyDescent="0.25">
      <c r="A397" s="69" t="s">
        <v>24</v>
      </c>
      <c r="B397" s="50" t="s">
        <v>492</v>
      </c>
      <c r="C397" s="50" t="s">
        <v>25</v>
      </c>
      <c r="D397" s="100">
        <f t="shared" si="112"/>
        <v>7987</v>
      </c>
      <c r="E397" s="100">
        <f t="shared" si="112"/>
        <v>7986.9775200000004</v>
      </c>
      <c r="F397" s="279">
        <f t="shared" si="102"/>
        <v>99.999718542631783</v>
      </c>
    </row>
    <row r="398" spans="1:6" s="149" customFormat="1" ht="15.75" hidden="1" customHeight="1" x14ac:dyDescent="0.25">
      <c r="A398" s="69" t="s">
        <v>75</v>
      </c>
      <c r="B398" s="50" t="s">
        <v>492</v>
      </c>
      <c r="C398" s="50" t="s">
        <v>76</v>
      </c>
      <c r="D398" s="100">
        <f>8000-13</f>
        <v>7987</v>
      </c>
      <c r="E398" s="100">
        <v>7986.9775200000004</v>
      </c>
      <c r="F398" s="279">
        <f t="shared" si="102"/>
        <v>99.999718542631783</v>
      </c>
    </row>
    <row r="399" spans="1:6" s="149" customFormat="1" ht="15.75" customHeight="1" x14ac:dyDescent="0.25">
      <c r="A399" s="69" t="s">
        <v>19</v>
      </c>
      <c r="B399" s="50" t="s">
        <v>492</v>
      </c>
      <c r="C399" s="50" t="s">
        <v>21</v>
      </c>
      <c r="D399" s="100">
        <f t="shared" si="112"/>
        <v>200</v>
      </c>
      <c r="E399" s="100">
        <f t="shared" si="112"/>
        <v>200</v>
      </c>
      <c r="F399" s="279">
        <f t="shared" ref="F399:F462" si="113">E399/D399*100</f>
        <v>100</v>
      </c>
    </row>
    <row r="400" spans="1:6" s="149" customFormat="1" ht="15.75" hidden="1" customHeight="1" x14ac:dyDescent="0.25">
      <c r="A400" s="69" t="s">
        <v>77</v>
      </c>
      <c r="B400" s="50" t="s">
        <v>492</v>
      </c>
      <c r="C400" s="50" t="s">
        <v>78</v>
      </c>
      <c r="D400" s="100">
        <v>200</v>
      </c>
      <c r="E400" s="100">
        <v>200</v>
      </c>
      <c r="F400" s="279">
        <f t="shared" si="113"/>
        <v>100</v>
      </c>
    </row>
    <row r="401" spans="1:6" s="149" customFormat="1" ht="31.5" customHeight="1" x14ac:dyDescent="0.25">
      <c r="A401" s="87" t="s">
        <v>890</v>
      </c>
      <c r="B401" s="65" t="s">
        <v>889</v>
      </c>
      <c r="C401" s="65"/>
      <c r="D401" s="130">
        <f t="shared" si="112"/>
        <v>18843</v>
      </c>
      <c r="E401" s="130">
        <f t="shared" si="112"/>
        <v>18842.672500000001</v>
      </c>
      <c r="F401" s="279">
        <f t="shared" si="113"/>
        <v>99.998261954041283</v>
      </c>
    </row>
    <row r="402" spans="1:6" s="149" customFormat="1" ht="31.5" customHeight="1" x14ac:dyDescent="0.25">
      <c r="A402" s="69" t="s">
        <v>18</v>
      </c>
      <c r="B402" s="50" t="s">
        <v>889</v>
      </c>
      <c r="C402" s="50" t="s">
        <v>20</v>
      </c>
      <c r="D402" s="100">
        <f>D403</f>
        <v>18843</v>
      </c>
      <c r="E402" s="100">
        <f>E403</f>
        <v>18842.672500000001</v>
      </c>
      <c r="F402" s="279">
        <f t="shared" si="113"/>
        <v>99.998261954041283</v>
      </c>
    </row>
    <row r="403" spans="1:6" s="149" customFormat="1" ht="15.75" customHeight="1" x14ac:dyDescent="0.25">
      <c r="A403" s="69" t="s">
        <v>19</v>
      </c>
      <c r="B403" s="50" t="s">
        <v>889</v>
      </c>
      <c r="C403" s="50" t="s">
        <v>21</v>
      </c>
      <c r="D403" s="100">
        <f t="shared" si="112"/>
        <v>18843</v>
      </c>
      <c r="E403" s="100">
        <f t="shared" si="112"/>
        <v>18842.672500000001</v>
      </c>
      <c r="F403" s="279">
        <f t="shared" si="113"/>
        <v>99.998261954041283</v>
      </c>
    </row>
    <row r="404" spans="1:6" s="149" customFormat="1" ht="15.75" hidden="1" customHeight="1" x14ac:dyDescent="0.25">
      <c r="A404" s="69" t="s">
        <v>77</v>
      </c>
      <c r="B404" s="50" t="s">
        <v>889</v>
      </c>
      <c r="C404" s="50" t="s">
        <v>78</v>
      </c>
      <c r="D404" s="100">
        <f>9895+10000-1052</f>
        <v>18843</v>
      </c>
      <c r="E404" s="100">
        <v>18842.672500000001</v>
      </c>
      <c r="F404" s="279">
        <f t="shared" si="113"/>
        <v>99.998261954041283</v>
      </c>
    </row>
    <row r="405" spans="1:6" s="39" customFormat="1" ht="31.5" customHeight="1" x14ac:dyDescent="0.25">
      <c r="A405" s="87" t="s">
        <v>500</v>
      </c>
      <c r="B405" s="65" t="s">
        <v>489</v>
      </c>
      <c r="C405" s="65"/>
      <c r="D405" s="130">
        <f t="shared" ref="D405:E407" si="114">D406</f>
        <v>177800</v>
      </c>
      <c r="E405" s="130">
        <f t="shared" si="114"/>
        <v>160649.88479000001</v>
      </c>
      <c r="F405" s="279">
        <f t="shared" si="113"/>
        <v>90.35426591113611</v>
      </c>
    </row>
    <row r="406" spans="1:6" s="39" customFormat="1" ht="31.5" customHeight="1" x14ac:dyDescent="0.25">
      <c r="A406" s="69" t="s">
        <v>18</v>
      </c>
      <c r="B406" s="50" t="s">
        <v>489</v>
      </c>
      <c r="C406" s="50" t="s">
        <v>20</v>
      </c>
      <c r="D406" s="100">
        <f t="shared" si="114"/>
        <v>177800</v>
      </c>
      <c r="E406" s="100">
        <f t="shared" si="114"/>
        <v>160649.88479000001</v>
      </c>
      <c r="F406" s="279">
        <f t="shared" si="113"/>
        <v>90.35426591113611</v>
      </c>
    </row>
    <row r="407" spans="1:6" s="39" customFormat="1" ht="15.75" customHeight="1" x14ac:dyDescent="0.25">
      <c r="A407" s="69" t="s">
        <v>19</v>
      </c>
      <c r="B407" s="50" t="s">
        <v>489</v>
      </c>
      <c r="C407" s="50" t="s">
        <v>21</v>
      </c>
      <c r="D407" s="100">
        <f t="shared" si="114"/>
        <v>177800</v>
      </c>
      <c r="E407" s="100">
        <f t="shared" si="114"/>
        <v>160649.88479000001</v>
      </c>
      <c r="F407" s="279">
        <f t="shared" si="113"/>
        <v>90.35426591113611</v>
      </c>
    </row>
    <row r="408" spans="1:6" s="39" customFormat="1" ht="15.75" hidden="1" customHeight="1" x14ac:dyDescent="0.25">
      <c r="A408" s="69" t="s">
        <v>77</v>
      </c>
      <c r="B408" s="50" t="s">
        <v>489</v>
      </c>
      <c r="C408" s="50" t="s">
        <v>78</v>
      </c>
      <c r="D408" s="100">
        <f>160000+27800-10000</f>
        <v>177800</v>
      </c>
      <c r="E408" s="100">
        <v>160649.88479000001</v>
      </c>
      <c r="F408" s="279">
        <f t="shared" si="113"/>
        <v>90.35426591113611</v>
      </c>
    </row>
    <row r="409" spans="1:6" s="39" customFormat="1" ht="15.75" customHeight="1" x14ac:dyDescent="0.25">
      <c r="A409" s="87" t="s">
        <v>487</v>
      </c>
      <c r="B409" s="65" t="s">
        <v>488</v>
      </c>
      <c r="C409" s="86"/>
      <c r="D409" s="130">
        <f>D410</f>
        <v>551</v>
      </c>
      <c r="E409" s="130">
        <f>E410</f>
        <v>549.14264000000003</v>
      </c>
      <c r="F409" s="279">
        <f t="shared" si="113"/>
        <v>99.662911070780396</v>
      </c>
    </row>
    <row r="410" spans="1:6" s="39" customFormat="1" ht="31.5" customHeight="1" x14ac:dyDescent="0.25">
      <c r="A410" s="69" t="s">
        <v>18</v>
      </c>
      <c r="B410" s="50" t="s">
        <v>488</v>
      </c>
      <c r="C410" s="50" t="s">
        <v>20</v>
      </c>
      <c r="D410" s="100">
        <f>D411+D413</f>
        <v>551</v>
      </c>
      <c r="E410" s="100">
        <f>E411+E413</f>
        <v>549.14264000000003</v>
      </c>
      <c r="F410" s="279">
        <f t="shared" si="113"/>
        <v>99.662911070780396</v>
      </c>
    </row>
    <row r="411" spans="1:6" s="39" customFormat="1" ht="15.75" customHeight="1" x14ac:dyDescent="0.25">
      <c r="A411" s="69" t="s">
        <v>24</v>
      </c>
      <c r="B411" s="50" t="s">
        <v>488</v>
      </c>
      <c r="C411" s="50" t="s">
        <v>25</v>
      </c>
      <c r="D411" s="100">
        <f t="shared" ref="D411:E411" si="115">D412</f>
        <v>350</v>
      </c>
      <c r="E411" s="100">
        <f t="shared" si="115"/>
        <v>348.74263999999999</v>
      </c>
      <c r="F411" s="279">
        <f t="shared" si="113"/>
        <v>99.64075428571428</v>
      </c>
    </row>
    <row r="412" spans="1:6" s="39" customFormat="1" ht="15.75" hidden="1" customHeight="1" x14ac:dyDescent="0.25">
      <c r="A412" s="69" t="s">
        <v>75</v>
      </c>
      <c r="B412" s="50" t="s">
        <v>488</v>
      </c>
      <c r="C412" s="50" t="s">
        <v>76</v>
      </c>
      <c r="D412" s="100">
        <v>350</v>
      </c>
      <c r="E412" s="100">
        <v>348.74263999999999</v>
      </c>
      <c r="F412" s="279">
        <f t="shared" si="113"/>
        <v>99.64075428571428</v>
      </c>
    </row>
    <row r="413" spans="1:6" s="39" customFormat="1" ht="15.75" customHeight="1" x14ac:dyDescent="0.25">
      <c r="A413" s="69" t="s">
        <v>19</v>
      </c>
      <c r="B413" s="50" t="s">
        <v>488</v>
      </c>
      <c r="C413" s="50" t="s">
        <v>21</v>
      </c>
      <c r="D413" s="100">
        <f t="shared" ref="D413:E413" si="116">D414</f>
        <v>201</v>
      </c>
      <c r="E413" s="100">
        <f t="shared" si="116"/>
        <v>200.4</v>
      </c>
      <c r="F413" s="279">
        <f t="shared" si="113"/>
        <v>99.701492537313442</v>
      </c>
    </row>
    <row r="414" spans="1:6" s="39" customFormat="1" ht="15.75" hidden="1" customHeight="1" x14ac:dyDescent="0.25">
      <c r="A414" s="69" t="s">
        <v>77</v>
      </c>
      <c r="B414" s="50" t="s">
        <v>488</v>
      </c>
      <c r="C414" s="50" t="s">
        <v>78</v>
      </c>
      <c r="D414" s="100">
        <v>201</v>
      </c>
      <c r="E414" s="100">
        <v>200.4</v>
      </c>
      <c r="F414" s="279">
        <f t="shared" si="113"/>
        <v>99.701492537313442</v>
      </c>
    </row>
    <row r="415" spans="1:6" s="39" customFormat="1" ht="31.5" customHeight="1" x14ac:dyDescent="0.25">
      <c r="A415" s="87" t="s">
        <v>497</v>
      </c>
      <c r="B415" s="65" t="s">
        <v>493</v>
      </c>
      <c r="C415" s="86"/>
      <c r="D415" s="130">
        <f t="shared" ref="D415:E416" si="117">D416</f>
        <v>8242</v>
      </c>
      <c r="E415" s="130">
        <f t="shared" si="117"/>
        <v>8241.6</v>
      </c>
      <c r="F415" s="279">
        <f t="shared" si="113"/>
        <v>99.995146809026934</v>
      </c>
    </row>
    <row r="416" spans="1:6" s="39" customFormat="1" ht="31.5" customHeight="1" x14ac:dyDescent="0.25">
      <c r="A416" s="69" t="s">
        <v>18</v>
      </c>
      <c r="B416" s="50" t="s">
        <v>493</v>
      </c>
      <c r="C416" s="50" t="s">
        <v>20</v>
      </c>
      <c r="D416" s="100">
        <f t="shared" si="117"/>
        <v>8242</v>
      </c>
      <c r="E416" s="100">
        <f t="shared" si="117"/>
        <v>8241.6</v>
      </c>
      <c r="F416" s="279">
        <f t="shared" si="113"/>
        <v>99.995146809026934</v>
      </c>
    </row>
    <row r="417" spans="1:6" s="39" customFormat="1" ht="15.75" customHeight="1" x14ac:dyDescent="0.25">
      <c r="A417" s="69" t="s">
        <v>24</v>
      </c>
      <c r="B417" s="50" t="s">
        <v>493</v>
      </c>
      <c r="C417" s="50" t="s">
        <v>25</v>
      </c>
      <c r="D417" s="100">
        <f t="shared" ref="D417:E417" si="118">D418</f>
        <v>8242</v>
      </c>
      <c r="E417" s="100">
        <f t="shared" si="118"/>
        <v>8241.6</v>
      </c>
      <c r="F417" s="279">
        <f t="shared" si="113"/>
        <v>99.995146809026934</v>
      </c>
    </row>
    <row r="418" spans="1:6" s="39" customFormat="1" ht="15.75" hidden="1" customHeight="1" x14ac:dyDescent="0.25">
      <c r="A418" s="69" t="s">
        <v>75</v>
      </c>
      <c r="B418" s="50" t="s">
        <v>493</v>
      </c>
      <c r="C418" s="50" t="s">
        <v>76</v>
      </c>
      <c r="D418" s="100">
        <f>8467-225</f>
        <v>8242</v>
      </c>
      <c r="E418" s="100">
        <v>8241.6</v>
      </c>
      <c r="F418" s="279">
        <f t="shared" si="113"/>
        <v>99.995146809026934</v>
      </c>
    </row>
    <row r="419" spans="1:6" s="39" customFormat="1" ht="31.5" customHeight="1" x14ac:dyDescent="0.25">
      <c r="A419" s="87" t="s">
        <v>1059</v>
      </c>
      <c r="B419" s="65" t="s">
        <v>637</v>
      </c>
      <c r="C419" s="86"/>
      <c r="D419" s="130">
        <f t="shared" ref="D419:E420" si="119">D420</f>
        <v>363</v>
      </c>
      <c r="E419" s="130">
        <f t="shared" si="119"/>
        <v>239.66480000000001</v>
      </c>
      <c r="F419" s="279">
        <f t="shared" si="113"/>
        <v>66.0233608815427</v>
      </c>
    </row>
    <row r="420" spans="1:6" s="39" customFormat="1" ht="31.5" customHeight="1" x14ac:dyDescent="0.2">
      <c r="A420" s="52" t="s">
        <v>439</v>
      </c>
      <c r="B420" s="50" t="s">
        <v>637</v>
      </c>
      <c r="C420" s="50" t="s">
        <v>15</v>
      </c>
      <c r="D420" s="100">
        <f t="shared" si="119"/>
        <v>363</v>
      </c>
      <c r="E420" s="100">
        <f t="shared" si="119"/>
        <v>239.66480000000001</v>
      </c>
      <c r="F420" s="279">
        <f t="shared" si="113"/>
        <v>66.0233608815427</v>
      </c>
    </row>
    <row r="421" spans="1:6" s="39" customFormat="1" ht="31.5" customHeight="1" x14ac:dyDescent="0.25">
      <c r="A421" s="56" t="s">
        <v>17</v>
      </c>
      <c r="B421" s="50" t="s">
        <v>637</v>
      </c>
      <c r="C421" s="50" t="s">
        <v>16</v>
      </c>
      <c r="D421" s="100">
        <f>D422</f>
        <v>363</v>
      </c>
      <c r="E421" s="100">
        <f>E422</f>
        <v>239.66480000000001</v>
      </c>
      <c r="F421" s="279">
        <f t="shared" si="113"/>
        <v>66.0233608815427</v>
      </c>
    </row>
    <row r="422" spans="1:6" s="39" customFormat="1" ht="31.5" hidden="1" customHeight="1" x14ac:dyDescent="0.2">
      <c r="A422" s="76" t="s">
        <v>512</v>
      </c>
      <c r="B422" s="50" t="s">
        <v>637</v>
      </c>
      <c r="C422" s="50" t="s">
        <v>461</v>
      </c>
      <c r="D422" s="100">
        <f>23000-1100-3648.32-14888.68-3000</f>
        <v>363</v>
      </c>
      <c r="E422" s="100">
        <v>239.66480000000001</v>
      </c>
      <c r="F422" s="279">
        <f t="shared" si="113"/>
        <v>66.0233608815427</v>
      </c>
    </row>
    <row r="423" spans="1:6" s="39" customFormat="1" ht="15.75" customHeight="1" x14ac:dyDescent="0.25">
      <c r="A423" s="87" t="s">
        <v>1047</v>
      </c>
      <c r="B423" s="65" t="s">
        <v>1048</v>
      </c>
      <c r="C423" s="86"/>
      <c r="D423" s="130">
        <f t="shared" ref="D423:E425" si="120">D424</f>
        <v>4230</v>
      </c>
      <c r="E423" s="130">
        <f t="shared" si="120"/>
        <v>4230</v>
      </c>
      <c r="F423" s="279">
        <f t="shared" si="113"/>
        <v>100</v>
      </c>
    </row>
    <row r="424" spans="1:6" s="39" customFormat="1" ht="31.5" customHeight="1" x14ac:dyDescent="0.25">
      <c r="A424" s="69" t="s">
        <v>18</v>
      </c>
      <c r="B424" s="50" t="s">
        <v>1048</v>
      </c>
      <c r="C424" s="50" t="s">
        <v>20</v>
      </c>
      <c r="D424" s="100">
        <f t="shared" si="120"/>
        <v>4230</v>
      </c>
      <c r="E424" s="100">
        <f t="shared" si="120"/>
        <v>4230</v>
      </c>
      <c r="F424" s="279">
        <f t="shared" si="113"/>
        <v>100</v>
      </c>
    </row>
    <row r="425" spans="1:6" s="39" customFormat="1" ht="15.75" customHeight="1" x14ac:dyDescent="0.25">
      <c r="A425" s="69" t="s">
        <v>19</v>
      </c>
      <c r="B425" s="50" t="s">
        <v>1048</v>
      </c>
      <c r="C425" s="50" t="s">
        <v>21</v>
      </c>
      <c r="D425" s="100">
        <f t="shared" si="120"/>
        <v>4230</v>
      </c>
      <c r="E425" s="100">
        <f t="shared" si="120"/>
        <v>4230</v>
      </c>
      <c r="F425" s="279">
        <f t="shared" si="113"/>
        <v>100</v>
      </c>
    </row>
    <row r="426" spans="1:6" s="39" customFormat="1" ht="15.75" hidden="1" customHeight="1" x14ac:dyDescent="0.25">
      <c r="A426" s="69" t="s">
        <v>77</v>
      </c>
      <c r="B426" s="50" t="s">
        <v>1048</v>
      </c>
      <c r="C426" s="50" t="s">
        <v>78</v>
      </c>
      <c r="D426" s="100">
        <v>4230</v>
      </c>
      <c r="E426" s="100">
        <v>4230</v>
      </c>
      <c r="F426" s="279">
        <f t="shared" si="113"/>
        <v>100</v>
      </c>
    </row>
    <row r="427" spans="1:6" s="39" customFormat="1" ht="15.75" customHeight="1" x14ac:dyDescent="0.25">
      <c r="A427" s="87" t="s">
        <v>39</v>
      </c>
      <c r="B427" s="65" t="s">
        <v>203</v>
      </c>
      <c r="C427" s="50"/>
      <c r="D427" s="130">
        <f>D428</f>
        <v>308724</v>
      </c>
      <c r="E427" s="130">
        <f>E428</f>
        <v>308724</v>
      </c>
      <c r="F427" s="279">
        <f t="shared" si="113"/>
        <v>100</v>
      </c>
    </row>
    <row r="428" spans="1:6" s="39" customFormat="1" ht="31.5" customHeight="1" x14ac:dyDescent="0.25">
      <c r="A428" s="69" t="s">
        <v>18</v>
      </c>
      <c r="B428" s="50" t="s">
        <v>203</v>
      </c>
      <c r="C428" s="50" t="s">
        <v>20</v>
      </c>
      <c r="D428" s="100">
        <f>D429+D431</f>
        <v>308724</v>
      </c>
      <c r="E428" s="100">
        <f>E429+E431</f>
        <v>308724</v>
      </c>
      <c r="F428" s="279">
        <f t="shared" si="113"/>
        <v>100</v>
      </c>
    </row>
    <row r="429" spans="1:6" s="39" customFormat="1" ht="15.75" customHeight="1" x14ac:dyDescent="0.25">
      <c r="A429" s="69" t="s">
        <v>24</v>
      </c>
      <c r="B429" s="50" t="s">
        <v>203</v>
      </c>
      <c r="C429" s="50" t="s">
        <v>25</v>
      </c>
      <c r="D429" s="100">
        <f>D430</f>
        <v>150660</v>
      </c>
      <c r="E429" s="100">
        <f>E430</f>
        <v>150660</v>
      </c>
      <c r="F429" s="279">
        <f t="shared" si="113"/>
        <v>100</v>
      </c>
    </row>
    <row r="430" spans="1:6" s="39" customFormat="1" ht="47.25" hidden="1" customHeight="1" x14ac:dyDescent="0.25">
      <c r="A430" s="69" t="s">
        <v>91</v>
      </c>
      <c r="B430" s="50" t="s">
        <v>203</v>
      </c>
      <c r="C430" s="50" t="s">
        <v>92</v>
      </c>
      <c r="D430" s="100">
        <f>159821-9161</f>
        <v>150660</v>
      </c>
      <c r="E430" s="100">
        <v>150660</v>
      </c>
      <c r="F430" s="279">
        <f t="shared" si="113"/>
        <v>100</v>
      </c>
    </row>
    <row r="431" spans="1:6" s="39" customFormat="1" ht="15.75" customHeight="1" x14ac:dyDescent="0.25">
      <c r="A431" s="69" t="s">
        <v>19</v>
      </c>
      <c r="B431" s="50" t="s">
        <v>203</v>
      </c>
      <c r="C431" s="50" t="s">
        <v>21</v>
      </c>
      <c r="D431" s="100">
        <f>D432</f>
        <v>158064</v>
      </c>
      <c r="E431" s="100">
        <f>E432</f>
        <v>158064</v>
      </c>
      <c r="F431" s="279">
        <f t="shared" si="113"/>
        <v>100</v>
      </c>
    </row>
    <row r="432" spans="1:6" s="39" customFormat="1" ht="47.25" hidden="1" customHeight="1" x14ac:dyDescent="0.25">
      <c r="A432" s="69" t="s">
        <v>94</v>
      </c>
      <c r="B432" s="50" t="s">
        <v>203</v>
      </c>
      <c r="C432" s="50" t="s">
        <v>95</v>
      </c>
      <c r="D432" s="100">
        <f>159264-1200</f>
        <v>158064</v>
      </c>
      <c r="E432" s="100">
        <v>158064</v>
      </c>
      <c r="F432" s="279">
        <f t="shared" si="113"/>
        <v>100</v>
      </c>
    </row>
    <row r="433" spans="1:6" s="39" customFormat="1" ht="31.5" customHeight="1" x14ac:dyDescent="0.2">
      <c r="A433" s="131" t="s">
        <v>842</v>
      </c>
      <c r="B433" s="45" t="s">
        <v>845</v>
      </c>
      <c r="C433" s="86"/>
      <c r="D433" s="47">
        <f t="shared" ref="D433:E435" si="121">D434</f>
        <v>1400</v>
      </c>
      <c r="E433" s="100">
        <f t="shared" si="121"/>
        <v>1399.7449999999999</v>
      </c>
      <c r="F433" s="279">
        <f t="shared" si="113"/>
        <v>99.981785714285706</v>
      </c>
    </row>
    <row r="434" spans="1:6" s="39" customFormat="1" ht="31.5" customHeight="1" x14ac:dyDescent="0.2">
      <c r="A434" s="76" t="s">
        <v>18</v>
      </c>
      <c r="B434" s="53" t="s">
        <v>845</v>
      </c>
      <c r="C434" s="50" t="s">
        <v>20</v>
      </c>
      <c r="D434" s="70">
        <f>D435+D437</f>
        <v>1400</v>
      </c>
      <c r="E434" s="100">
        <f>E435+E437</f>
        <v>1399.7449999999999</v>
      </c>
      <c r="F434" s="279">
        <f t="shared" si="113"/>
        <v>99.981785714285706</v>
      </c>
    </row>
    <row r="435" spans="1:6" s="39" customFormat="1" ht="15.75" customHeight="1" x14ac:dyDescent="0.2">
      <c r="A435" s="76" t="s">
        <v>24</v>
      </c>
      <c r="B435" s="53" t="s">
        <v>845</v>
      </c>
      <c r="C435" s="50" t="s">
        <v>25</v>
      </c>
      <c r="D435" s="70">
        <f t="shared" si="121"/>
        <v>400</v>
      </c>
      <c r="E435" s="100">
        <f t="shared" si="121"/>
        <v>399.745</v>
      </c>
      <c r="F435" s="279">
        <f t="shared" si="113"/>
        <v>99.936250000000001</v>
      </c>
    </row>
    <row r="436" spans="1:6" s="39" customFormat="1" ht="15.75" hidden="1" customHeight="1" x14ac:dyDescent="0.2">
      <c r="A436" s="76" t="s">
        <v>75</v>
      </c>
      <c r="B436" s="53" t="s">
        <v>845</v>
      </c>
      <c r="C436" s="54" t="s">
        <v>76</v>
      </c>
      <c r="D436" s="70">
        <v>400</v>
      </c>
      <c r="E436" s="100">
        <v>399.745</v>
      </c>
      <c r="F436" s="279">
        <f t="shared" si="113"/>
        <v>99.936250000000001</v>
      </c>
    </row>
    <row r="437" spans="1:6" s="39" customFormat="1" ht="15.75" customHeight="1" x14ac:dyDescent="0.25">
      <c r="A437" s="69" t="s">
        <v>19</v>
      </c>
      <c r="B437" s="53" t="s">
        <v>845</v>
      </c>
      <c r="C437" s="50" t="s">
        <v>21</v>
      </c>
      <c r="D437" s="70">
        <f>D438</f>
        <v>1000</v>
      </c>
      <c r="E437" s="100">
        <f>E438</f>
        <v>1000</v>
      </c>
      <c r="F437" s="279">
        <f t="shared" si="113"/>
        <v>100</v>
      </c>
    </row>
    <row r="438" spans="1:6" s="39" customFormat="1" ht="15.75" hidden="1" customHeight="1" x14ac:dyDescent="0.25">
      <c r="A438" s="69" t="s">
        <v>77</v>
      </c>
      <c r="B438" s="53" t="s">
        <v>845</v>
      </c>
      <c r="C438" s="50" t="s">
        <v>78</v>
      </c>
      <c r="D438" s="70">
        <v>1000</v>
      </c>
      <c r="E438" s="100">
        <v>1000</v>
      </c>
      <c r="F438" s="279">
        <f t="shared" si="113"/>
        <v>100</v>
      </c>
    </row>
    <row r="439" spans="1:6" s="39" customFormat="1" ht="31.5" customHeight="1" x14ac:dyDescent="0.25">
      <c r="A439" s="40" t="s">
        <v>204</v>
      </c>
      <c r="B439" s="41" t="s">
        <v>205</v>
      </c>
      <c r="C439" s="42"/>
      <c r="D439" s="127">
        <f>D440+D464+D497</f>
        <v>83186</v>
      </c>
      <c r="E439" s="127">
        <f>E440+E464+E497</f>
        <v>82678.064010000002</v>
      </c>
      <c r="F439" s="279">
        <f t="shared" si="113"/>
        <v>99.389397266366942</v>
      </c>
    </row>
    <row r="440" spans="1:6" s="39" customFormat="1" ht="15.75" customHeight="1" x14ac:dyDescent="0.25">
      <c r="A440" s="87" t="s">
        <v>42</v>
      </c>
      <c r="B440" s="49" t="s">
        <v>209</v>
      </c>
      <c r="C440" s="65"/>
      <c r="D440" s="130">
        <f>D441+D456+D460</f>
        <v>52108</v>
      </c>
      <c r="E440" s="130">
        <f>E441+E456+E460</f>
        <v>51634.008099999999</v>
      </c>
      <c r="F440" s="279">
        <f t="shared" si="113"/>
        <v>99.090366354494506</v>
      </c>
    </row>
    <row r="441" spans="1:6" s="39" customFormat="1" ht="15.75" customHeight="1" x14ac:dyDescent="0.25">
      <c r="A441" s="87" t="s">
        <v>49</v>
      </c>
      <c r="B441" s="65" t="s">
        <v>210</v>
      </c>
      <c r="C441" s="65"/>
      <c r="D441" s="130">
        <f>D442+D445+D449</f>
        <v>50689</v>
      </c>
      <c r="E441" s="130">
        <f>E442+E445+E449</f>
        <v>50215.758099999999</v>
      </c>
      <c r="F441" s="279">
        <f t="shared" si="113"/>
        <v>99.066381463433885</v>
      </c>
    </row>
    <row r="442" spans="1:6" s="39" customFormat="1" ht="31.5" customHeight="1" x14ac:dyDescent="0.2">
      <c r="A442" s="52" t="s">
        <v>439</v>
      </c>
      <c r="B442" s="50" t="s">
        <v>210</v>
      </c>
      <c r="C442" s="50" t="s">
        <v>15</v>
      </c>
      <c r="D442" s="100">
        <f t="shared" ref="D442:E443" si="122">D443</f>
        <v>35325</v>
      </c>
      <c r="E442" s="100">
        <f t="shared" si="122"/>
        <v>34944.782149999999</v>
      </c>
      <c r="F442" s="279">
        <f t="shared" si="113"/>
        <v>98.923657891012027</v>
      </c>
    </row>
    <row r="443" spans="1:6" s="39" customFormat="1" ht="31.5" customHeight="1" x14ac:dyDescent="0.25">
      <c r="A443" s="69" t="s">
        <v>17</v>
      </c>
      <c r="B443" s="50" t="s">
        <v>210</v>
      </c>
      <c r="C443" s="50" t="s">
        <v>16</v>
      </c>
      <c r="D443" s="100">
        <f t="shared" si="122"/>
        <v>35325</v>
      </c>
      <c r="E443" s="100">
        <f t="shared" si="122"/>
        <v>34944.782149999999</v>
      </c>
      <c r="F443" s="279">
        <f t="shared" si="113"/>
        <v>98.923657891012027</v>
      </c>
    </row>
    <row r="444" spans="1:6" s="39" customFormat="1" ht="15.75" hidden="1" customHeight="1" x14ac:dyDescent="0.25">
      <c r="A444" s="69" t="s">
        <v>559</v>
      </c>
      <c r="B444" s="50" t="s">
        <v>210</v>
      </c>
      <c r="C444" s="50" t="s">
        <v>70</v>
      </c>
      <c r="D444" s="100">
        <f>37948-2300-1830+2878-344-578-114-40-2764-100+4000-643-762-26</f>
        <v>35325</v>
      </c>
      <c r="E444" s="100">
        <v>34944.782149999999</v>
      </c>
      <c r="F444" s="279">
        <f t="shared" si="113"/>
        <v>98.923657891012027</v>
      </c>
    </row>
    <row r="445" spans="1:6" s="39" customFormat="1" ht="15.75" customHeight="1" x14ac:dyDescent="0.25">
      <c r="A445" s="69" t="s">
        <v>22</v>
      </c>
      <c r="B445" s="50" t="s">
        <v>210</v>
      </c>
      <c r="C445" s="50" t="s">
        <v>23</v>
      </c>
      <c r="D445" s="100">
        <f>D446+D448+D447</f>
        <v>384</v>
      </c>
      <c r="E445" s="100">
        <f>E446+E448+E447</f>
        <v>298.48500000000001</v>
      </c>
      <c r="F445" s="279">
        <f t="shared" si="113"/>
        <v>77.73046875</v>
      </c>
    </row>
    <row r="446" spans="1:6" s="39" customFormat="1" ht="15.75" customHeight="1" x14ac:dyDescent="0.25">
      <c r="A446" s="87" t="s">
        <v>812</v>
      </c>
      <c r="B446" s="50" t="s">
        <v>210</v>
      </c>
      <c r="C446" s="50" t="s">
        <v>810</v>
      </c>
      <c r="D446" s="100">
        <v>30</v>
      </c>
      <c r="E446" s="100">
        <v>30</v>
      </c>
      <c r="F446" s="279">
        <f t="shared" si="113"/>
        <v>100</v>
      </c>
    </row>
    <row r="447" spans="1:6" s="39" customFormat="1" ht="15.75" customHeight="1" x14ac:dyDescent="0.25">
      <c r="A447" s="57" t="s">
        <v>61</v>
      </c>
      <c r="B447" s="50" t="s">
        <v>210</v>
      </c>
      <c r="C447" s="50" t="s">
        <v>62</v>
      </c>
      <c r="D447" s="100">
        <v>40</v>
      </c>
      <c r="E447" s="100">
        <v>40</v>
      </c>
      <c r="F447" s="279">
        <f t="shared" si="113"/>
        <v>100</v>
      </c>
    </row>
    <row r="448" spans="1:6" s="39" customFormat="1" ht="15.75" customHeight="1" x14ac:dyDescent="0.25">
      <c r="A448" s="69" t="s">
        <v>456</v>
      </c>
      <c r="B448" s="50" t="s">
        <v>210</v>
      </c>
      <c r="C448" s="50" t="s">
        <v>455</v>
      </c>
      <c r="D448" s="100">
        <f>344-30</f>
        <v>314</v>
      </c>
      <c r="E448" s="100">
        <v>228.48500000000001</v>
      </c>
      <c r="F448" s="279">
        <f t="shared" si="113"/>
        <v>72.765923566878982</v>
      </c>
    </row>
    <row r="449" spans="1:6" s="39" customFormat="1" ht="31.5" customHeight="1" x14ac:dyDescent="0.25">
      <c r="A449" s="69" t="s">
        <v>18</v>
      </c>
      <c r="B449" s="50" t="s">
        <v>210</v>
      </c>
      <c r="C449" s="50" t="s">
        <v>20</v>
      </c>
      <c r="D449" s="100">
        <f>D450+D452+D454</f>
        <v>14980</v>
      </c>
      <c r="E449" s="100">
        <f>E450+E452+E454</f>
        <v>14972.490949999999</v>
      </c>
      <c r="F449" s="279">
        <f t="shared" si="113"/>
        <v>99.949872830440583</v>
      </c>
    </row>
    <row r="450" spans="1:6" s="39" customFormat="1" ht="15.75" customHeight="1" x14ac:dyDescent="0.25">
      <c r="A450" s="69" t="s">
        <v>24</v>
      </c>
      <c r="B450" s="50" t="s">
        <v>210</v>
      </c>
      <c r="C450" s="50" t="s">
        <v>25</v>
      </c>
      <c r="D450" s="100">
        <f>D451</f>
        <v>200</v>
      </c>
      <c r="E450" s="100">
        <f>E451</f>
        <v>192.75</v>
      </c>
      <c r="F450" s="279">
        <f t="shared" si="113"/>
        <v>96.375</v>
      </c>
    </row>
    <row r="451" spans="1:6" s="39" customFormat="1" ht="15.75" hidden="1" customHeight="1" x14ac:dyDescent="0.25">
      <c r="A451" s="69" t="s">
        <v>75</v>
      </c>
      <c r="B451" s="50" t="s">
        <v>210</v>
      </c>
      <c r="C451" s="50" t="s">
        <v>76</v>
      </c>
      <c r="D451" s="100">
        <v>200</v>
      </c>
      <c r="E451" s="100">
        <v>192.75</v>
      </c>
      <c r="F451" s="279">
        <f t="shared" si="113"/>
        <v>96.375</v>
      </c>
    </row>
    <row r="452" spans="1:6" s="39" customFormat="1" ht="15.75" customHeight="1" x14ac:dyDescent="0.25">
      <c r="A452" s="69" t="s">
        <v>19</v>
      </c>
      <c r="B452" s="50" t="s">
        <v>210</v>
      </c>
      <c r="C452" s="50" t="s">
        <v>21</v>
      </c>
      <c r="D452" s="100">
        <f>D453</f>
        <v>150</v>
      </c>
      <c r="E452" s="100">
        <f>E453</f>
        <v>150</v>
      </c>
      <c r="F452" s="279">
        <f t="shared" si="113"/>
        <v>100</v>
      </c>
    </row>
    <row r="453" spans="1:6" s="39" customFormat="1" ht="15.75" hidden="1" customHeight="1" x14ac:dyDescent="0.25">
      <c r="A453" s="69" t="s">
        <v>77</v>
      </c>
      <c r="B453" s="50" t="s">
        <v>210</v>
      </c>
      <c r="C453" s="50" t="s">
        <v>78</v>
      </c>
      <c r="D453" s="100">
        <f>50+100</f>
        <v>150</v>
      </c>
      <c r="E453" s="100">
        <v>150</v>
      </c>
      <c r="F453" s="279">
        <f t="shared" si="113"/>
        <v>100</v>
      </c>
    </row>
    <row r="454" spans="1:6" s="39" customFormat="1" ht="31.5" customHeight="1" x14ac:dyDescent="0.25">
      <c r="A454" s="69" t="s">
        <v>27</v>
      </c>
      <c r="B454" s="50" t="s">
        <v>210</v>
      </c>
      <c r="C454" s="50" t="s">
        <v>0</v>
      </c>
      <c r="D454" s="100">
        <f t="shared" ref="D454:E454" si="123">D455</f>
        <v>14630</v>
      </c>
      <c r="E454" s="100">
        <f t="shared" si="123"/>
        <v>14629.740949999999</v>
      </c>
      <c r="F454" s="279">
        <f t="shared" si="113"/>
        <v>99.998229323308266</v>
      </c>
    </row>
    <row r="455" spans="1:6" s="39" customFormat="1" ht="31.5" hidden="1" customHeight="1" x14ac:dyDescent="0.25">
      <c r="A455" s="57" t="s">
        <v>676</v>
      </c>
      <c r="B455" s="50" t="s">
        <v>210</v>
      </c>
      <c r="C455" s="50" t="s">
        <v>482</v>
      </c>
      <c r="D455" s="100">
        <f>5100+2300+1830+5400</f>
        <v>14630</v>
      </c>
      <c r="E455" s="100">
        <v>14629.740949999999</v>
      </c>
      <c r="F455" s="279">
        <f t="shared" si="113"/>
        <v>99.998229323308266</v>
      </c>
    </row>
    <row r="456" spans="1:6" s="39" customFormat="1" ht="15.75" customHeight="1" x14ac:dyDescent="0.25">
      <c r="A456" s="87" t="s">
        <v>1046</v>
      </c>
      <c r="B456" s="65" t="s">
        <v>679</v>
      </c>
      <c r="C456" s="50"/>
      <c r="D456" s="130">
        <f t="shared" ref="D456:E458" si="124">D457</f>
        <v>1000</v>
      </c>
      <c r="E456" s="130">
        <f t="shared" si="124"/>
        <v>1000</v>
      </c>
      <c r="F456" s="279">
        <f t="shared" si="113"/>
        <v>100</v>
      </c>
    </row>
    <row r="457" spans="1:6" s="39" customFormat="1" ht="31.5" customHeight="1" x14ac:dyDescent="0.25">
      <c r="A457" s="69" t="s">
        <v>18</v>
      </c>
      <c r="B457" s="50" t="s">
        <v>679</v>
      </c>
      <c r="C457" s="50" t="s">
        <v>20</v>
      </c>
      <c r="D457" s="100">
        <f t="shared" si="124"/>
        <v>1000</v>
      </c>
      <c r="E457" s="100">
        <f t="shared" si="124"/>
        <v>1000</v>
      </c>
      <c r="F457" s="279">
        <f t="shared" si="113"/>
        <v>100</v>
      </c>
    </row>
    <row r="458" spans="1:6" s="39" customFormat="1" ht="31.5" customHeight="1" x14ac:dyDescent="0.25">
      <c r="A458" s="69" t="s">
        <v>27</v>
      </c>
      <c r="B458" s="50" t="s">
        <v>679</v>
      </c>
      <c r="C458" s="50" t="s">
        <v>0</v>
      </c>
      <c r="D458" s="100">
        <f t="shared" si="124"/>
        <v>1000</v>
      </c>
      <c r="E458" s="100">
        <f t="shared" si="124"/>
        <v>1000</v>
      </c>
      <c r="F458" s="279">
        <f t="shared" si="113"/>
        <v>100</v>
      </c>
    </row>
    <row r="459" spans="1:6" s="39" customFormat="1" ht="31.5" hidden="1" customHeight="1" x14ac:dyDescent="0.25">
      <c r="A459" s="57" t="s">
        <v>676</v>
      </c>
      <c r="B459" s="50" t="s">
        <v>679</v>
      </c>
      <c r="C459" s="50" t="s">
        <v>482</v>
      </c>
      <c r="D459" s="100">
        <v>1000</v>
      </c>
      <c r="E459" s="100">
        <v>1000</v>
      </c>
      <c r="F459" s="279">
        <f t="shared" si="113"/>
        <v>100</v>
      </c>
    </row>
    <row r="460" spans="1:6" s="39" customFormat="1" ht="31.5" customHeight="1" x14ac:dyDescent="0.25">
      <c r="A460" s="87" t="s">
        <v>636</v>
      </c>
      <c r="B460" s="65" t="s">
        <v>635</v>
      </c>
      <c r="C460" s="50"/>
      <c r="D460" s="130">
        <f>D461</f>
        <v>419</v>
      </c>
      <c r="E460" s="130">
        <f>E461</f>
        <v>418.25</v>
      </c>
      <c r="F460" s="279">
        <f t="shared" si="113"/>
        <v>99.821002386634845</v>
      </c>
    </row>
    <row r="461" spans="1:6" s="39" customFormat="1" ht="31.5" customHeight="1" x14ac:dyDescent="0.2">
      <c r="A461" s="52" t="s">
        <v>439</v>
      </c>
      <c r="B461" s="50" t="s">
        <v>635</v>
      </c>
      <c r="C461" s="50" t="s">
        <v>15</v>
      </c>
      <c r="D461" s="100">
        <f t="shared" ref="D461:E461" si="125">D462</f>
        <v>419</v>
      </c>
      <c r="E461" s="100">
        <f t="shared" si="125"/>
        <v>418.25</v>
      </c>
      <c r="F461" s="279">
        <f t="shared" si="113"/>
        <v>99.821002386634845</v>
      </c>
    </row>
    <row r="462" spans="1:6" s="39" customFormat="1" ht="31.5" customHeight="1" x14ac:dyDescent="0.25">
      <c r="A462" s="69" t="s">
        <v>17</v>
      </c>
      <c r="B462" s="50" t="s">
        <v>635</v>
      </c>
      <c r="C462" s="50" t="s">
        <v>16</v>
      </c>
      <c r="D462" s="100">
        <f>D463</f>
        <v>419</v>
      </c>
      <c r="E462" s="100">
        <f>E463</f>
        <v>418.25</v>
      </c>
      <c r="F462" s="279">
        <f t="shared" si="113"/>
        <v>99.821002386634845</v>
      </c>
    </row>
    <row r="463" spans="1:6" s="39" customFormat="1" ht="15.75" hidden="1" customHeight="1" x14ac:dyDescent="0.25">
      <c r="A463" s="69" t="s">
        <v>559</v>
      </c>
      <c r="B463" s="50" t="s">
        <v>635</v>
      </c>
      <c r="C463" s="50" t="s">
        <v>70</v>
      </c>
      <c r="D463" s="100">
        <f>550-131</f>
        <v>419</v>
      </c>
      <c r="E463" s="100">
        <v>418.25</v>
      </c>
      <c r="F463" s="279">
        <f t="shared" ref="F463:F526" si="126">E463/D463*100</f>
        <v>99.821002386634845</v>
      </c>
    </row>
    <row r="464" spans="1:6" s="39" customFormat="1" ht="15.75" customHeight="1" x14ac:dyDescent="0.25">
      <c r="A464" s="87" t="s">
        <v>127</v>
      </c>
      <c r="B464" s="49" t="s">
        <v>211</v>
      </c>
      <c r="C464" s="65"/>
      <c r="D464" s="130">
        <f>D465+D469+D473+D477+D481+D485+D489+D493</f>
        <v>31028</v>
      </c>
      <c r="E464" s="130">
        <f>E465+E469+E473+E477+E481+E485+E489+E493</f>
        <v>30994.055909999999</v>
      </c>
      <c r="F464" s="279">
        <f t="shared" si="126"/>
        <v>99.890601746809324</v>
      </c>
    </row>
    <row r="465" spans="1:6" s="39" customFormat="1" ht="31.5" customHeight="1" x14ac:dyDescent="0.25">
      <c r="A465" s="87" t="s">
        <v>506</v>
      </c>
      <c r="B465" s="65" t="s">
        <v>212</v>
      </c>
      <c r="C465" s="65"/>
      <c r="D465" s="130">
        <f t="shared" ref="D465:E485" si="127">D466</f>
        <v>136</v>
      </c>
      <c r="E465" s="130">
        <f t="shared" si="127"/>
        <v>135.9</v>
      </c>
      <c r="F465" s="279">
        <f t="shared" si="126"/>
        <v>99.92647058823529</v>
      </c>
    </row>
    <row r="466" spans="1:6" s="39" customFormat="1" ht="31.5" customHeight="1" x14ac:dyDescent="0.25">
      <c r="A466" s="69" t="s">
        <v>18</v>
      </c>
      <c r="B466" s="50" t="s">
        <v>212</v>
      </c>
      <c r="C466" s="50" t="s">
        <v>20</v>
      </c>
      <c r="D466" s="100">
        <f t="shared" si="127"/>
        <v>136</v>
      </c>
      <c r="E466" s="100">
        <f t="shared" si="127"/>
        <v>135.9</v>
      </c>
      <c r="F466" s="279">
        <f t="shared" si="126"/>
        <v>99.92647058823529</v>
      </c>
    </row>
    <row r="467" spans="1:6" s="39" customFormat="1" ht="15.75" customHeight="1" x14ac:dyDescent="0.25">
      <c r="A467" s="69" t="s">
        <v>19</v>
      </c>
      <c r="B467" s="50" t="s">
        <v>212</v>
      </c>
      <c r="C467" s="50" t="s">
        <v>21</v>
      </c>
      <c r="D467" s="100">
        <f t="shared" si="127"/>
        <v>136</v>
      </c>
      <c r="E467" s="100">
        <f t="shared" si="127"/>
        <v>135.9</v>
      </c>
      <c r="F467" s="279">
        <f t="shared" si="126"/>
        <v>99.92647058823529</v>
      </c>
    </row>
    <row r="468" spans="1:6" s="39" customFormat="1" ht="15.75" hidden="1" customHeight="1" x14ac:dyDescent="0.25">
      <c r="A468" s="69" t="s">
        <v>77</v>
      </c>
      <c r="B468" s="50" t="s">
        <v>212</v>
      </c>
      <c r="C468" s="50" t="s">
        <v>78</v>
      </c>
      <c r="D468" s="100">
        <f>2000-1864</f>
        <v>136</v>
      </c>
      <c r="E468" s="100">
        <v>135.9</v>
      </c>
      <c r="F468" s="279">
        <f t="shared" si="126"/>
        <v>99.92647058823529</v>
      </c>
    </row>
    <row r="469" spans="1:6" s="39" customFormat="1" ht="15.75" customHeight="1" x14ac:dyDescent="0.25">
      <c r="A469" s="87" t="s">
        <v>992</v>
      </c>
      <c r="B469" s="65" t="s">
        <v>507</v>
      </c>
      <c r="C469" s="65"/>
      <c r="D469" s="130">
        <f t="shared" si="127"/>
        <v>8138</v>
      </c>
      <c r="E469" s="130">
        <f t="shared" si="127"/>
        <v>8137.2559099999999</v>
      </c>
      <c r="F469" s="279">
        <f t="shared" si="126"/>
        <v>99.990856598672892</v>
      </c>
    </row>
    <row r="470" spans="1:6" s="39" customFormat="1" ht="31.5" customHeight="1" x14ac:dyDescent="0.25">
      <c r="A470" s="69" t="s">
        <v>503</v>
      </c>
      <c r="B470" s="50" t="s">
        <v>507</v>
      </c>
      <c r="C470" s="50" t="s">
        <v>35</v>
      </c>
      <c r="D470" s="100">
        <f t="shared" si="127"/>
        <v>8138</v>
      </c>
      <c r="E470" s="100">
        <f t="shared" si="127"/>
        <v>8137.2559099999999</v>
      </c>
      <c r="F470" s="279">
        <f t="shared" si="126"/>
        <v>99.990856598672892</v>
      </c>
    </row>
    <row r="471" spans="1:6" s="39" customFormat="1" ht="15.75" customHeight="1" x14ac:dyDescent="0.25">
      <c r="A471" s="69" t="s">
        <v>34</v>
      </c>
      <c r="B471" s="50" t="s">
        <v>507</v>
      </c>
      <c r="C471" s="50" t="s">
        <v>134</v>
      </c>
      <c r="D471" s="100">
        <f>D472</f>
        <v>8138</v>
      </c>
      <c r="E471" s="100">
        <f>E472</f>
        <v>8137.2559099999999</v>
      </c>
      <c r="F471" s="279">
        <f t="shared" si="126"/>
        <v>99.990856598672892</v>
      </c>
    </row>
    <row r="472" spans="1:6" s="39" customFormat="1" ht="31.5" hidden="1" customHeight="1" x14ac:dyDescent="0.25">
      <c r="A472" s="69" t="s">
        <v>87</v>
      </c>
      <c r="B472" s="50" t="s">
        <v>507</v>
      </c>
      <c r="C472" s="50" t="s">
        <v>88</v>
      </c>
      <c r="D472" s="100">
        <f>30000-1500-19800-562</f>
        <v>8138</v>
      </c>
      <c r="E472" s="100">
        <v>8137.2559099999999</v>
      </c>
      <c r="F472" s="279">
        <f t="shared" si="126"/>
        <v>99.990856598672892</v>
      </c>
    </row>
    <row r="473" spans="1:6" s="39" customFormat="1" ht="47.25" customHeight="1" x14ac:dyDescent="0.25">
      <c r="A473" s="87" t="s">
        <v>1013</v>
      </c>
      <c r="B473" s="65" t="s">
        <v>993</v>
      </c>
      <c r="C473" s="65"/>
      <c r="D473" s="130">
        <f t="shared" si="127"/>
        <v>3592</v>
      </c>
      <c r="E473" s="130">
        <f>E474</f>
        <v>3565</v>
      </c>
      <c r="F473" s="279">
        <f t="shared" si="126"/>
        <v>99.248329621380847</v>
      </c>
    </row>
    <row r="474" spans="1:6" s="39" customFormat="1" ht="31.5" customHeight="1" x14ac:dyDescent="0.25">
      <c r="A474" s="69" t="s">
        <v>503</v>
      </c>
      <c r="B474" s="50" t="s">
        <v>993</v>
      </c>
      <c r="C474" s="50" t="s">
        <v>35</v>
      </c>
      <c r="D474" s="100">
        <f t="shared" si="127"/>
        <v>3592</v>
      </c>
      <c r="E474" s="100">
        <f t="shared" si="127"/>
        <v>3565</v>
      </c>
      <c r="F474" s="279">
        <f t="shared" si="126"/>
        <v>99.248329621380847</v>
      </c>
    </row>
    <row r="475" spans="1:6" s="39" customFormat="1" ht="15.75" customHeight="1" x14ac:dyDescent="0.25">
      <c r="A475" s="69" t="s">
        <v>34</v>
      </c>
      <c r="B475" s="50" t="s">
        <v>993</v>
      </c>
      <c r="C475" s="50" t="s">
        <v>134</v>
      </c>
      <c r="D475" s="100">
        <f>D476</f>
        <v>3592</v>
      </c>
      <c r="E475" s="100">
        <f>E476</f>
        <v>3565</v>
      </c>
      <c r="F475" s="279">
        <f t="shared" si="126"/>
        <v>99.248329621380847</v>
      </c>
    </row>
    <row r="476" spans="1:6" s="39" customFormat="1" ht="31.5" hidden="1" customHeight="1" x14ac:dyDescent="0.25">
      <c r="A476" s="69" t="s">
        <v>87</v>
      </c>
      <c r="B476" s="50" t="s">
        <v>993</v>
      </c>
      <c r="C476" s="50" t="s">
        <v>88</v>
      </c>
      <c r="D476" s="100">
        <f>3700-92-16</f>
        <v>3592</v>
      </c>
      <c r="E476" s="100">
        <v>3565</v>
      </c>
      <c r="F476" s="279">
        <f t="shared" si="126"/>
        <v>99.248329621380847</v>
      </c>
    </row>
    <row r="477" spans="1:6" s="39" customFormat="1" ht="15.75" customHeight="1" x14ac:dyDescent="0.25">
      <c r="A477" s="87" t="s">
        <v>811</v>
      </c>
      <c r="B477" s="65" t="s">
        <v>808</v>
      </c>
      <c r="C477" s="50"/>
      <c r="D477" s="130">
        <f t="shared" ref="D477:E479" si="128">D478</f>
        <v>100</v>
      </c>
      <c r="E477" s="100">
        <f t="shared" si="128"/>
        <v>93.9</v>
      </c>
      <c r="F477" s="279">
        <f t="shared" si="126"/>
        <v>93.9</v>
      </c>
    </row>
    <row r="478" spans="1:6" s="39" customFormat="1" ht="31.5" customHeight="1" x14ac:dyDescent="0.25">
      <c r="A478" s="69" t="s">
        <v>18</v>
      </c>
      <c r="B478" s="50" t="s">
        <v>808</v>
      </c>
      <c r="C478" s="50" t="s">
        <v>20</v>
      </c>
      <c r="D478" s="100">
        <f t="shared" si="128"/>
        <v>100</v>
      </c>
      <c r="E478" s="100">
        <f t="shared" si="128"/>
        <v>93.9</v>
      </c>
      <c r="F478" s="279">
        <f t="shared" si="126"/>
        <v>93.9</v>
      </c>
    </row>
    <row r="479" spans="1:6" s="39" customFormat="1" ht="15.75" customHeight="1" x14ac:dyDescent="0.25">
      <c r="A479" s="69" t="s">
        <v>19</v>
      </c>
      <c r="B479" s="50" t="s">
        <v>808</v>
      </c>
      <c r="C479" s="50" t="s">
        <v>21</v>
      </c>
      <c r="D479" s="100">
        <f t="shared" si="128"/>
        <v>100</v>
      </c>
      <c r="E479" s="100">
        <f t="shared" si="128"/>
        <v>93.9</v>
      </c>
      <c r="F479" s="279">
        <f t="shared" si="126"/>
        <v>93.9</v>
      </c>
    </row>
    <row r="480" spans="1:6" s="39" customFormat="1" ht="15.75" hidden="1" customHeight="1" x14ac:dyDescent="0.25">
      <c r="A480" s="69" t="s">
        <v>77</v>
      </c>
      <c r="B480" s="50" t="s">
        <v>808</v>
      </c>
      <c r="C480" s="50" t="s">
        <v>78</v>
      </c>
      <c r="D480" s="100">
        <v>100</v>
      </c>
      <c r="E480" s="100">
        <v>93.9</v>
      </c>
      <c r="F480" s="279">
        <f t="shared" si="126"/>
        <v>93.9</v>
      </c>
    </row>
    <row r="481" spans="1:6" s="39" customFormat="1" ht="15.75" customHeight="1" x14ac:dyDescent="0.25">
      <c r="A481" s="87" t="s">
        <v>509</v>
      </c>
      <c r="B481" s="65" t="s">
        <v>508</v>
      </c>
      <c r="C481" s="65"/>
      <c r="D481" s="130">
        <f t="shared" si="127"/>
        <v>200</v>
      </c>
      <c r="E481" s="130">
        <f t="shared" si="127"/>
        <v>200</v>
      </c>
      <c r="F481" s="279">
        <f t="shared" si="126"/>
        <v>100</v>
      </c>
    </row>
    <row r="482" spans="1:6" s="39" customFormat="1" ht="31.5" customHeight="1" x14ac:dyDescent="0.25">
      <c r="A482" s="69" t="s">
        <v>18</v>
      </c>
      <c r="B482" s="50" t="s">
        <v>508</v>
      </c>
      <c r="C482" s="50" t="s">
        <v>20</v>
      </c>
      <c r="D482" s="100">
        <f t="shared" si="127"/>
        <v>200</v>
      </c>
      <c r="E482" s="100">
        <f t="shared" si="127"/>
        <v>200</v>
      </c>
      <c r="F482" s="279">
        <f t="shared" si="126"/>
        <v>100</v>
      </c>
    </row>
    <row r="483" spans="1:6" s="39" customFormat="1" ht="15.75" customHeight="1" x14ac:dyDescent="0.25">
      <c r="A483" s="69" t="s">
        <v>19</v>
      </c>
      <c r="B483" s="50" t="s">
        <v>508</v>
      </c>
      <c r="C483" s="50" t="s">
        <v>21</v>
      </c>
      <c r="D483" s="100">
        <f t="shared" si="127"/>
        <v>200</v>
      </c>
      <c r="E483" s="100">
        <f t="shared" si="127"/>
        <v>200</v>
      </c>
      <c r="F483" s="279">
        <f t="shared" si="126"/>
        <v>100</v>
      </c>
    </row>
    <row r="484" spans="1:6" s="39" customFormat="1" ht="15.75" hidden="1" customHeight="1" x14ac:dyDescent="0.25">
      <c r="A484" s="69" t="s">
        <v>77</v>
      </c>
      <c r="B484" s="50" t="s">
        <v>508</v>
      </c>
      <c r="C484" s="50" t="s">
        <v>78</v>
      </c>
      <c r="D484" s="100">
        <v>200</v>
      </c>
      <c r="E484" s="100">
        <v>200</v>
      </c>
      <c r="F484" s="279">
        <f t="shared" si="126"/>
        <v>100</v>
      </c>
    </row>
    <row r="485" spans="1:6" s="39" customFormat="1" ht="47.25" customHeight="1" x14ac:dyDescent="0.25">
      <c r="A485" s="87" t="s">
        <v>1014</v>
      </c>
      <c r="B485" s="65" t="s">
        <v>994</v>
      </c>
      <c r="C485" s="65"/>
      <c r="D485" s="130">
        <f t="shared" si="127"/>
        <v>580</v>
      </c>
      <c r="E485" s="130">
        <f t="shared" si="127"/>
        <v>580</v>
      </c>
      <c r="F485" s="279">
        <f t="shared" si="126"/>
        <v>100</v>
      </c>
    </row>
    <row r="486" spans="1:6" s="39" customFormat="1" ht="31.5" customHeight="1" x14ac:dyDescent="0.25">
      <c r="A486" s="69" t="s">
        <v>503</v>
      </c>
      <c r="B486" s="50" t="s">
        <v>994</v>
      </c>
      <c r="C486" s="50" t="s">
        <v>35</v>
      </c>
      <c r="D486" s="100">
        <f t="shared" ref="D486:E486" si="129">D487</f>
        <v>580</v>
      </c>
      <c r="E486" s="100">
        <f t="shared" si="129"/>
        <v>580</v>
      </c>
      <c r="F486" s="279">
        <f t="shared" si="126"/>
        <v>100</v>
      </c>
    </row>
    <row r="487" spans="1:6" s="39" customFormat="1" ht="15.75" customHeight="1" x14ac:dyDescent="0.25">
      <c r="A487" s="69" t="s">
        <v>34</v>
      </c>
      <c r="B487" s="50" t="s">
        <v>994</v>
      </c>
      <c r="C487" s="50" t="s">
        <v>134</v>
      </c>
      <c r="D487" s="100">
        <f>D488</f>
        <v>580</v>
      </c>
      <c r="E487" s="100">
        <f>E488</f>
        <v>580</v>
      </c>
      <c r="F487" s="279">
        <f t="shared" si="126"/>
        <v>100</v>
      </c>
    </row>
    <row r="488" spans="1:6" s="39" customFormat="1" ht="31.5" hidden="1" customHeight="1" x14ac:dyDescent="0.25">
      <c r="A488" s="69" t="s">
        <v>87</v>
      </c>
      <c r="B488" s="50" t="s">
        <v>994</v>
      </c>
      <c r="C488" s="50" t="s">
        <v>88</v>
      </c>
      <c r="D488" s="100">
        <f>604-40+16</f>
        <v>580</v>
      </c>
      <c r="E488" s="100">
        <v>580</v>
      </c>
      <c r="F488" s="279">
        <f t="shared" si="126"/>
        <v>100</v>
      </c>
    </row>
    <row r="489" spans="1:6" s="39" customFormat="1" ht="31.5" customHeight="1" x14ac:dyDescent="0.25">
      <c r="A489" s="87" t="s">
        <v>870</v>
      </c>
      <c r="B489" s="65" t="s">
        <v>809</v>
      </c>
      <c r="C489" s="50"/>
      <c r="D489" s="130">
        <f t="shared" ref="D489:E491" si="130">D490</f>
        <v>1590</v>
      </c>
      <c r="E489" s="100">
        <f t="shared" si="130"/>
        <v>1590</v>
      </c>
      <c r="F489" s="279">
        <f t="shared" si="126"/>
        <v>100</v>
      </c>
    </row>
    <row r="490" spans="1:6" s="39" customFormat="1" ht="31.5" customHeight="1" x14ac:dyDescent="0.25">
      <c r="A490" s="69" t="s">
        <v>18</v>
      </c>
      <c r="B490" s="50" t="s">
        <v>809</v>
      </c>
      <c r="C490" s="50" t="s">
        <v>20</v>
      </c>
      <c r="D490" s="100">
        <f t="shared" si="130"/>
        <v>1590</v>
      </c>
      <c r="E490" s="100">
        <f t="shared" si="130"/>
        <v>1590</v>
      </c>
      <c r="F490" s="279">
        <f t="shared" si="126"/>
        <v>100</v>
      </c>
    </row>
    <row r="491" spans="1:6" s="39" customFormat="1" ht="15.75" customHeight="1" x14ac:dyDescent="0.25">
      <c r="A491" s="69" t="s">
        <v>19</v>
      </c>
      <c r="B491" s="50" t="s">
        <v>809</v>
      </c>
      <c r="C491" s="50" t="s">
        <v>21</v>
      </c>
      <c r="D491" s="100">
        <f t="shared" si="130"/>
        <v>1590</v>
      </c>
      <c r="E491" s="100">
        <f t="shared" si="130"/>
        <v>1590</v>
      </c>
      <c r="F491" s="279">
        <f t="shared" si="126"/>
        <v>100</v>
      </c>
    </row>
    <row r="492" spans="1:6" s="39" customFormat="1" ht="15.75" hidden="1" customHeight="1" x14ac:dyDescent="0.25">
      <c r="A492" s="69" t="s">
        <v>77</v>
      </c>
      <c r="B492" s="50" t="s">
        <v>809</v>
      </c>
      <c r="C492" s="50" t="s">
        <v>78</v>
      </c>
      <c r="D492" s="100">
        <f>1764-174</f>
        <v>1590</v>
      </c>
      <c r="E492" s="100">
        <v>1590</v>
      </c>
      <c r="F492" s="279">
        <f t="shared" si="126"/>
        <v>100</v>
      </c>
    </row>
    <row r="493" spans="1:6" s="39" customFormat="1" ht="15.75" customHeight="1" x14ac:dyDescent="0.25">
      <c r="A493" s="87" t="s">
        <v>97</v>
      </c>
      <c r="B493" s="65" t="s">
        <v>213</v>
      </c>
      <c r="C493" s="50"/>
      <c r="D493" s="100">
        <f t="shared" ref="D493:E495" si="131">D494</f>
        <v>16692</v>
      </c>
      <c r="E493" s="100">
        <f t="shared" si="131"/>
        <v>16692</v>
      </c>
      <c r="F493" s="279">
        <f t="shared" si="126"/>
        <v>100</v>
      </c>
    </row>
    <row r="494" spans="1:6" s="39" customFormat="1" ht="31.5" customHeight="1" x14ac:dyDescent="0.25">
      <c r="A494" s="69" t="s">
        <v>18</v>
      </c>
      <c r="B494" s="50" t="s">
        <v>213</v>
      </c>
      <c r="C494" s="50" t="s">
        <v>20</v>
      </c>
      <c r="D494" s="100">
        <f t="shared" si="131"/>
        <v>16692</v>
      </c>
      <c r="E494" s="100">
        <f t="shared" si="131"/>
        <v>16692</v>
      </c>
      <c r="F494" s="279">
        <f t="shared" si="126"/>
        <v>100</v>
      </c>
    </row>
    <row r="495" spans="1:6" s="39" customFormat="1" ht="15.75" customHeight="1" x14ac:dyDescent="0.25">
      <c r="A495" s="69" t="s">
        <v>19</v>
      </c>
      <c r="B495" s="50" t="s">
        <v>213</v>
      </c>
      <c r="C495" s="50" t="s">
        <v>21</v>
      </c>
      <c r="D495" s="100">
        <f t="shared" si="131"/>
        <v>16692</v>
      </c>
      <c r="E495" s="100">
        <f t="shared" si="131"/>
        <v>16692</v>
      </c>
      <c r="F495" s="279">
        <f t="shared" si="126"/>
        <v>100</v>
      </c>
    </row>
    <row r="496" spans="1:6" s="39" customFormat="1" ht="47.25" hidden="1" customHeight="1" x14ac:dyDescent="0.25">
      <c r="A496" s="69" t="s">
        <v>94</v>
      </c>
      <c r="B496" s="50" t="s">
        <v>213</v>
      </c>
      <c r="C496" s="50" t="s">
        <v>95</v>
      </c>
      <c r="D496" s="100">
        <f>17570-878</f>
        <v>16692</v>
      </c>
      <c r="E496" s="100">
        <v>16692</v>
      </c>
      <c r="F496" s="279">
        <f t="shared" si="126"/>
        <v>100</v>
      </c>
    </row>
    <row r="497" spans="1:6" s="39" customFormat="1" ht="15.75" customHeight="1" x14ac:dyDescent="0.2">
      <c r="A497" s="131" t="s">
        <v>1039</v>
      </c>
      <c r="B497" s="45" t="s">
        <v>1044</v>
      </c>
      <c r="C497" s="86"/>
      <c r="D497" s="47">
        <f t="shared" ref="D497:E499" si="132">D498</f>
        <v>50</v>
      </c>
      <c r="E497" s="100">
        <f t="shared" si="132"/>
        <v>50</v>
      </c>
      <c r="F497" s="279">
        <f t="shared" si="126"/>
        <v>100</v>
      </c>
    </row>
    <row r="498" spans="1:6" s="39" customFormat="1" ht="31.5" customHeight="1" x14ac:dyDescent="0.2">
      <c r="A498" s="76" t="s">
        <v>18</v>
      </c>
      <c r="B498" s="53" t="s">
        <v>1044</v>
      </c>
      <c r="C498" s="50" t="s">
        <v>20</v>
      </c>
      <c r="D498" s="70">
        <f t="shared" si="132"/>
        <v>50</v>
      </c>
      <c r="E498" s="100">
        <f t="shared" si="132"/>
        <v>50</v>
      </c>
      <c r="F498" s="279">
        <f t="shared" si="126"/>
        <v>100</v>
      </c>
    </row>
    <row r="499" spans="1:6" s="39" customFormat="1" ht="15.75" customHeight="1" x14ac:dyDescent="0.25">
      <c r="A499" s="69" t="s">
        <v>19</v>
      </c>
      <c r="B499" s="53" t="s">
        <v>1044</v>
      </c>
      <c r="C499" s="50" t="s">
        <v>21</v>
      </c>
      <c r="D499" s="70">
        <f t="shared" si="132"/>
        <v>50</v>
      </c>
      <c r="E499" s="100">
        <f t="shared" si="132"/>
        <v>50</v>
      </c>
      <c r="F499" s="279">
        <f t="shared" si="126"/>
        <v>100</v>
      </c>
    </row>
    <row r="500" spans="1:6" s="39" customFormat="1" ht="47.25" hidden="1" customHeight="1" x14ac:dyDescent="0.25">
      <c r="A500" s="69" t="s">
        <v>94</v>
      </c>
      <c r="B500" s="53" t="s">
        <v>1044</v>
      </c>
      <c r="C500" s="50" t="s">
        <v>78</v>
      </c>
      <c r="D500" s="70">
        <v>50</v>
      </c>
      <c r="E500" s="100">
        <v>50</v>
      </c>
      <c r="F500" s="279">
        <f t="shared" si="126"/>
        <v>100</v>
      </c>
    </row>
    <row r="501" spans="1:6" s="39" customFormat="1" ht="31.5" customHeight="1" x14ac:dyDescent="0.25">
      <c r="A501" s="40" t="s">
        <v>424</v>
      </c>
      <c r="B501" s="41" t="s">
        <v>425</v>
      </c>
      <c r="C501" s="42"/>
      <c r="D501" s="127">
        <f>D502</f>
        <v>16974</v>
      </c>
      <c r="E501" s="127">
        <f>E502</f>
        <v>16663.927079999998</v>
      </c>
      <c r="F501" s="279">
        <f t="shared" si="126"/>
        <v>98.173247790738756</v>
      </c>
    </row>
    <row r="502" spans="1:6" s="39" customFormat="1" ht="15.75" customHeight="1" x14ac:dyDescent="0.25">
      <c r="A502" s="87" t="s">
        <v>1042</v>
      </c>
      <c r="B502" s="49" t="s">
        <v>426</v>
      </c>
      <c r="C502" s="65"/>
      <c r="D502" s="130">
        <f>D503+D508+D512</f>
        <v>16974</v>
      </c>
      <c r="E502" s="130">
        <f>E503+E508+E512</f>
        <v>16663.927079999998</v>
      </c>
      <c r="F502" s="279">
        <f t="shared" si="126"/>
        <v>98.173247790738756</v>
      </c>
    </row>
    <row r="503" spans="1:6" s="39" customFormat="1" ht="47.25" customHeight="1" x14ac:dyDescent="0.25">
      <c r="A503" s="69" t="s">
        <v>36</v>
      </c>
      <c r="B503" s="50" t="s">
        <v>426</v>
      </c>
      <c r="C503" s="50">
        <v>100</v>
      </c>
      <c r="D503" s="100">
        <f>D504</f>
        <v>15004</v>
      </c>
      <c r="E503" s="100">
        <f>E504</f>
        <v>14785.86103</v>
      </c>
      <c r="F503" s="279">
        <f t="shared" si="126"/>
        <v>98.546127899226875</v>
      </c>
    </row>
    <row r="504" spans="1:6" s="39" customFormat="1" ht="15.75" customHeight="1" x14ac:dyDescent="0.25">
      <c r="A504" s="69" t="s">
        <v>8</v>
      </c>
      <c r="B504" s="50" t="s">
        <v>426</v>
      </c>
      <c r="C504" s="50">
        <v>120</v>
      </c>
      <c r="D504" s="100">
        <f>D505+D506+D507</f>
        <v>15004</v>
      </c>
      <c r="E504" s="100">
        <f>E505+E506+E507</f>
        <v>14785.86103</v>
      </c>
      <c r="F504" s="279">
        <f t="shared" si="126"/>
        <v>98.546127899226875</v>
      </c>
    </row>
    <row r="505" spans="1:6" s="39" customFormat="1" ht="15.75" hidden="1" customHeight="1" x14ac:dyDescent="0.25">
      <c r="A505" s="69" t="s">
        <v>250</v>
      </c>
      <c r="B505" s="50" t="s">
        <v>426</v>
      </c>
      <c r="C505" s="50" t="s">
        <v>67</v>
      </c>
      <c r="D505" s="100">
        <f>8963+1796-1450-400+200-100</f>
        <v>9009</v>
      </c>
      <c r="E505" s="100">
        <v>8865.0925700000007</v>
      </c>
      <c r="F505" s="279">
        <f t="shared" si="126"/>
        <v>98.402625929625941</v>
      </c>
    </row>
    <row r="506" spans="1:6" s="39" customFormat="1" ht="31.5" hidden="1" customHeight="1" x14ac:dyDescent="0.25">
      <c r="A506" s="69" t="s">
        <v>96</v>
      </c>
      <c r="B506" s="50" t="s">
        <v>426</v>
      </c>
      <c r="C506" s="50" t="s">
        <v>69</v>
      </c>
      <c r="D506" s="100">
        <f>3069+399-85-279-200-300</f>
        <v>2604</v>
      </c>
      <c r="E506" s="100">
        <v>2597.0239999999999</v>
      </c>
      <c r="F506" s="279">
        <f t="shared" si="126"/>
        <v>99.7321044546851</v>
      </c>
    </row>
    <row r="507" spans="1:6" s="39" customFormat="1" ht="47.25" hidden="1" customHeight="1" x14ac:dyDescent="0.25">
      <c r="A507" s="57" t="s">
        <v>145</v>
      </c>
      <c r="B507" s="50" t="s">
        <v>426</v>
      </c>
      <c r="C507" s="50" t="s">
        <v>144</v>
      </c>
      <c r="D507" s="100">
        <f>3529+638-465-121-190</f>
        <v>3391</v>
      </c>
      <c r="E507" s="100">
        <v>3323.7444599999999</v>
      </c>
      <c r="F507" s="279">
        <f t="shared" si="126"/>
        <v>98.01664582718962</v>
      </c>
    </row>
    <row r="508" spans="1:6" s="39" customFormat="1" ht="31.5" customHeight="1" x14ac:dyDescent="0.2">
      <c r="A508" s="52" t="s">
        <v>439</v>
      </c>
      <c r="B508" s="50" t="s">
        <v>426</v>
      </c>
      <c r="C508" s="50" t="s">
        <v>15</v>
      </c>
      <c r="D508" s="100">
        <f>D509</f>
        <v>1565</v>
      </c>
      <c r="E508" s="100">
        <f>E509</f>
        <v>1473.46705</v>
      </c>
      <c r="F508" s="279">
        <f t="shared" si="126"/>
        <v>94.151249201277949</v>
      </c>
    </row>
    <row r="509" spans="1:6" s="39" customFormat="1" ht="31.5" customHeight="1" x14ac:dyDescent="0.25">
      <c r="A509" s="69" t="s">
        <v>17</v>
      </c>
      <c r="B509" s="50" t="s">
        <v>426</v>
      </c>
      <c r="C509" s="50" t="s">
        <v>16</v>
      </c>
      <c r="D509" s="100">
        <f>D510+D511</f>
        <v>1565</v>
      </c>
      <c r="E509" s="100">
        <f>E510+E511</f>
        <v>1473.46705</v>
      </c>
      <c r="F509" s="279">
        <f t="shared" si="126"/>
        <v>94.151249201277949</v>
      </c>
    </row>
    <row r="510" spans="1:6" s="39" customFormat="1" ht="31.5" hidden="1" customHeight="1" x14ac:dyDescent="0.25">
      <c r="A510" s="69" t="s">
        <v>374</v>
      </c>
      <c r="B510" s="50" t="s">
        <v>426</v>
      </c>
      <c r="C510" s="50" t="s">
        <v>375</v>
      </c>
      <c r="D510" s="100">
        <f>630-300</f>
        <v>330</v>
      </c>
      <c r="E510" s="100">
        <v>310.20389999999998</v>
      </c>
      <c r="F510" s="279">
        <f t="shared" si="126"/>
        <v>94.001181818181806</v>
      </c>
    </row>
    <row r="511" spans="1:6" s="39" customFormat="1" ht="15.75" hidden="1" customHeight="1" x14ac:dyDescent="0.25">
      <c r="A511" s="69" t="s">
        <v>559</v>
      </c>
      <c r="B511" s="50" t="s">
        <v>426</v>
      </c>
      <c r="C511" s="50" t="s">
        <v>70</v>
      </c>
      <c r="D511" s="100">
        <f>2185-600-350</f>
        <v>1235</v>
      </c>
      <c r="E511" s="100">
        <v>1163.26315</v>
      </c>
      <c r="F511" s="279">
        <f t="shared" si="126"/>
        <v>94.191348178137645</v>
      </c>
    </row>
    <row r="512" spans="1:6" s="39" customFormat="1" ht="15.75" customHeight="1" x14ac:dyDescent="0.25">
      <c r="A512" s="69" t="s">
        <v>13</v>
      </c>
      <c r="B512" s="50" t="s">
        <v>426</v>
      </c>
      <c r="C512" s="50" t="s">
        <v>14</v>
      </c>
      <c r="D512" s="100">
        <f t="shared" ref="D512:E513" si="133">D513</f>
        <v>405</v>
      </c>
      <c r="E512" s="100">
        <f t="shared" si="133"/>
        <v>404.59899999999999</v>
      </c>
      <c r="F512" s="279">
        <f t="shared" si="126"/>
        <v>99.900987654320986</v>
      </c>
    </row>
    <row r="513" spans="1:6" s="39" customFormat="1" ht="15.75" customHeight="1" x14ac:dyDescent="0.25">
      <c r="A513" s="69" t="s">
        <v>33</v>
      </c>
      <c r="B513" s="50" t="s">
        <v>426</v>
      </c>
      <c r="C513" s="50" t="s">
        <v>32</v>
      </c>
      <c r="D513" s="100">
        <f t="shared" si="133"/>
        <v>405</v>
      </c>
      <c r="E513" s="100">
        <f t="shared" si="133"/>
        <v>404.59899999999999</v>
      </c>
      <c r="F513" s="279">
        <f t="shared" si="126"/>
        <v>99.900987654320986</v>
      </c>
    </row>
    <row r="514" spans="1:6" s="39" customFormat="1" ht="15.75" hidden="1" customHeight="1" x14ac:dyDescent="0.25">
      <c r="A514" s="69" t="s">
        <v>71</v>
      </c>
      <c r="B514" s="50" t="s">
        <v>426</v>
      </c>
      <c r="C514" s="50" t="s">
        <v>72</v>
      </c>
      <c r="D514" s="100">
        <f>490-85</f>
        <v>405</v>
      </c>
      <c r="E514" s="100">
        <v>404.59899999999999</v>
      </c>
      <c r="F514" s="279">
        <f t="shared" si="126"/>
        <v>99.900987654320986</v>
      </c>
    </row>
    <row r="515" spans="1:6" s="39" customFormat="1" ht="31.5" customHeight="1" x14ac:dyDescent="0.25">
      <c r="A515" s="40" t="s">
        <v>494</v>
      </c>
      <c r="B515" s="41" t="s">
        <v>495</v>
      </c>
      <c r="C515" s="42"/>
      <c r="D515" s="127">
        <f>D516</f>
        <v>145393</v>
      </c>
      <c r="E515" s="127">
        <f>E516</f>
        <v>145392</v>
      </c>
      <c r="F515" s="279">
        <f t="shared" si="126"/>
        <v>99.999312208978424</v>
      </c>
    </row>
    <row r="516" spans="1:6" s="39" customFormat="1" ht="15.75" customHeight="1" x14ac:dyDescent="0.25">
      <c r="A516" s="87" t="s">
        <v>511</v>
      </c>
      <c r="B516" s="65" t="s">
        <v>510</v>
      </c>
      <c r="C516" s="50"/>
      <c r="D516" s="130">
        <f>D517+D521</f>
        <v>145393</v>
      </c>
      <c r="E516" s="130">
        <f>E517+E521</f>
        <v>145392</v>
      </c>
      <c r="F516" s="279">
        <f t="shared" si="126"/>
        <v>99.999312208978424</v>
      </c>
    </row>
    <row r="517" spans="1:6" s="39" customFormat="1" ht="31.5" customHeight="1" x14ac:dyDescent="0.25">
      <c r="A517" s="87" t="s">
        <v>499</v>
      </c>
      <c r="B517" s="65" t="s">
        <v>498</v>
      </c>
      <c r="C517" s="50"/>
      <c r="D517" s="130">
        <f t="shared" ref="D517:E519" si="134">D518</f>
        <v>4000</v>
      </c>
      <c r="E517" s="130">
        <f t="shared" si="134"/>
        <v>3999</v>
      </c>
      <c r="F517" s="279">
        <f t="shared" si="126"/>
        <v>99.975000000000009</v>
      </c>
    </row>
    <row r="518" spans="1:6" s="39" customFormat="1" ht="31.5" customHeight="1" x14ac:dyDescent="0.25">
      <c r="A518" s="69" t="s">
        <v>18</v>
      </c>
      <c r="B518" s="50" t="s">
        <v>498</v>
      </c>
      <c r="C518" s="50" t="s">
        <v>20</v>
      </c>
      <c r="D518" s="100">
        <f t="shared" si="134"/>
        <v>4000</v>
      </c>
      <c r="E518" s="100">
        <f t="shared" si="134"/>
        <v>3999</v>
      </c>
      <c r="F518" s="279">
        <f t="shared" si="126"/>
        <v>99.975000000000009</v>
      </c>
    </row>
    <row r="519" spans="1:6" s="39" customFormat="1" ht="15.75" customHeight="1" x14ac:dyDescent="0.25">
      <c r="A519" s="69" t="s">
        <v>19</v>
      </c>
      <c r="B519" s="50" t="s">
        <v>498</v>
      </c>
      <c r="C519" s="50" t="s">
        <v>21</v>
      </c>
      <c r="D519" s="100">
        <f t="shared" si="134"/>
        <v>4000</v>
      </c>
      <c r="E519" s="100">
        <f t="shared" si="134"/>
        <v>3999</v>
      </c>
      <c r="F519" s="279">
        <f t="shared" si="126"/>
        <v>99.975000000000009</v>
      </c>
    </row>
    <row r="520" spans="1:6" s="39" customFormat="1" ht="15.75" hidden="1" customHeight="1" x14ac:dyDescent="0.25">
      <c r="A520" s="69" t="s">
        <v>77</v>
      </c>
      <c r="B520" s="50" t="s">
        <v>498</v>
      </c>
      <c r="C520" s="50" t="s">
        <v>78</v>
      </c>
      <c r="D520" s="100">
        <v>4000</v>
      </c>
      <c r="E520" s="100">
        <v>3999</v>
      </c>
      <c r="F520" s="279">
        <f t="shared" si="126"/>
        <v>99.975000000000009</v>
      </c>
    </row>
    <row r="521" spans="1:6" s="39" customFormat="1" ht="31.5" customHeight="1" x14ac:dyDescent="0.25">
      <c r="A521" s="87" t="s">
        <v>496</v>
      </c>
      <c r="B521" s="65" t="s">
        <v>518</v>
      </c>
      <c r="C521" s="50"/>
      <c r="D521" s="130">
        <f t="shared" ref="D521:E523" si="135">D522</f>
        <v>141393</v>
      </c>
      <c r="E521" s="130">
        <f t="shared" si="135"/>
        <v>141393</v>
      </c>
      <c r="F521" s="279">
        <f t="shared" si="126"/>
        <v>100</v>
      </c>
    </row>
    <row r="522" spans="1:6" s="39" customFormat="1" ht="31.5" customHeight="1" x14ac:dyDescent="0.25">
      <c r="A522" s="69" t="s">
        <v>18</v>
      </c>
      <c r="B522" s="50" t="s">
        <v>518</v>
      </c>
      <c r="C522" s="50" t="s">
        <v>20</v>
      </c>
      <c r="D522" s="100">
        <f>D523</f>
        <v>141393</v>
      </c>
      <c r="E522" s="100">
        <f>E523</f>
        <v>141393</v>
      </c>
      <c r="F522" s="279">
        <f t="shared" si="126"/>
        <v>100</v>
      </c>
    </row>
    <row r="523" spans="1:6" s="39" customFormat="1" ht="15.75" customHeight="1" x14ac:dyDescent="0.25">
      <c r="A523" s="69" t="s">
        <v>19</v>
      </c>
      <c r="B523" s="50" t="s">
        <v>518</v>
      </c>
      <c r="C523" s="50" t="s">
        <v>21</v>
      </c>
      <c r="D523" s="100">
        <f t="shared" si="135"/>
        <v>141393</v>
      </c>
      <c r="E523" s="100">
        <f t="shared" si="135"/>
        <v>141393</v>
      </c>
      <c r="F523" s="279">
        <f t="shared" si="126"/>
        <v>100</v>
      </c>
    </row>
    <row r="524" spans="1:6" s="39" customFormat="1" ht="47.25" hidden="1" customHeight="1" x14ac:dyDescent="0.25">
      <c r="A524" s="69" t="s">
        <v>94</v>
      </c>
      <c r="B524" s="50" t="s">
        <v>518</v>
      </c>
      <c r="C524" s="50" t="s">
        <v>95</v>
      </c>
      <c r="D524" s="100">
        <f>148793-7400</f>
        <v>141393</v>
      </c>
      <c r="E524" s="100">
        <v>141393</v>
      </c>
      <c r="F524" s="279">
        <f t="shared" si="126"/>
        <v>100</v>
      </c>
    </row>
    <row r="525" spans="1:6" s="39" customFormat="1" ht="15.75" customHeight="1" x14ac:dyDescent="0.25">
      <c r="A525" s="150" t="s">
        <v>871</v>
      </c>
      <c r="B525" s="65" t="s">
        <v>846</v>
      </c>
      <c r="C525" s="50"/>
      <c r="D525" s="130">
        <f>D526</f>
        <v>2476</v>
      </c>
      <c r="E525" s="100">
        <f>E526</f>
        <v>2475.5036100000002</v>
      </c>
      <c r="F525" s="279">
        <f t="shared" si="126"/>
        <v>99.979951938610668</v>
      </c>
    </row>
    <row r="526" spans="1:6" s="39" customFormat="1" ht="31.5" customHeight="1" x14ac:dyDescent="0.25">
      <c r="A526" s="87" t="s">
        <v>869</v>
      </c>
      <c r="B526" s="65" t="s">
        <v>844</v>
      </c>
      <c r="C526" s="50"/>
      <c r="D526" s="130">
        <f t="shared" ref="D526:D528" si="136">D527</f>
        <v>2476</v>
      </c>
      <c r="E526" s="100">
        <f>E527</f>
        <v>2475.5036100000002</v>
      </c>
      <c r="F526" s="279">
        <f t="shared" si="126"/>
        <v>99.979951938610668</v>
      </c>
    </row>
    <row r="527" spans="1:6" s="39" customFormat="1" ht="31.5" customHeight="1" x14ac:dyDescent="0.25">
      <c r="A527" s="69" t="s">
        <v>18</v>
      </c>
      <c r="B527" s="50" t="s">
        <v>844</v>
      </c>
      <c r="C527" s="50" t="s">
        <v>20</v>
      </c>
      <c r="D527" s="100">
        <f t="shared" si="136"/>
        <v>2476</v>
      </c>
      <c r="E527" s="100">
        <f>E528</f>
        <v>2475.5036100000002</v>
      </c>
      <c r="F527" s="279">
        <f t="shared" ref="F527:F586" si="137">E527/D527*100</f>
        <v>99.979951938610668</v>
      </c>
    </row>
    <row r="528" spans="1:6" s="39" customFormat="1" ht="15.75" customHeight="1" x14ac:dyDescent="0.25">
      <c r="A528" s="69" t="s">
        <v>19</v>
      </c>
      <c r="B528" s="50" t="s">
        <v>844</v>
      </c>
      <c r="C528" s="50" t="s">
        <v>21</v>
      </c>
      <c r="D528" s="100">
        <f t="shared" si="136"/>
        <v>2476</v>
      </c>
      <c r="E528" s="100">
        <f>E529</f>
        <v>2475.5036100000002</v>
      </c>
      <c r="F528" s="279">
        <f t="shared" si="137"/>
        <v>99.979951938610668</v>
      </c>
    </row>
    <row r="529" spans="1:9" s="39" customFormat="1" ht="15.75" hidden="1" customHeight="1" x14ac:dyDescent="0.25">
      <c r="A529" s="69" t="s">
        <v>77</v>
      </c>
      <c r="B529" s="50" t="s">
        <v>844</v>
      </c>
      <c r="C529" s="50" t="s">
        <v>78</v>
      </c>
      <c r="D529" s="100">
        <f>20000-62-9969-7493</f>
        <v>2476</v>
      </c>
      <c r="E529" s="100">
        <v>2475.5036100000002</v>
      </c>
      <c r="F529" s="279">
        <f t="shared" si="137"/>
        <v>99.979951938610668</v>
      </c>
    </row>
    <row r="530" spans="1:9" s="39" customFormat="1" ht="56.25" customHeight="1" x14ac:dyDescent="0.2">
      <c r="A530" s="35" t="s">
        <v>922</v>
      </c>
      <c r="B530" s="36" t="s">
        <v>575</v>
      </c>
      <c r="C530" s="37"/>
      <c r="D530" s="151">
        <f>D531+D541+D559+D622</f>
        <v>2434134.64237</v>
      </c>
      <c r="E530" s="151">
        <f>E531+E541+E559+E622</f>
        <v>2272501.28621</v>
      </c>
      <c r="F530" s="279">
        <f t="shared" si="137"/>
        <v>93.35971998645789</v>
      </c>
      <c r="G530" s="308">
        <f>2434134.64237-D530</f>
        <v>0</v>
      </c>
      <c r="H530" s="308">
        <f>2272501.28621-E530</f>
        <v>0</v>
      </c>
      <c r="I530" s="291"/>
    </row>
    <row r="531" spans="1:9" s="39" customFormat="1" ht="15.75" customHeight="1" x14ac:dyDescent="0.25">
      <c r="A531" s="150" t="s">
        <v>576</v>
      </c>
      <c r="B531" s="152" t="s">
        <v>577</v>
      </c>
      <c r="C531" s="54"/>
      <c r="D531" s="153">
        <f>D532</f>
        <v>22112</v>
      </c>
      <c r="E531" s="153">
        <f>E532</f>
        <v>18617.503989999997</v>
      </c>
      <c r="F531" s="279">
        <f t="shared" si="137"/>
        <v>84.196382009768442</v>
      </c>
      <c r="H531" s="277">
        <f>18617.50399-E531</f>
        <v>0</v>
      </c>
    </row>
    <row r="532" spans="1:9" s="39" customFormat="1" ht="47.25" customHeight="1" x14ac:dyDescent="0.25">
      <c r="A532" s="150" t="s">
        <v>598</v>
      </c>
      <c r="B532" s="152" t="s">
        <v>578</v>
      </c>
      <c r="C532" s="54"/>
      <c r="D532" s="153">
        <f>D533+D537</f>
        <v>22112</v>
      </c>
      <c r="E532" s="153">
        <f>E533+E537</f>
        <v>18617.503989999997</v>
      </c>
      <c r="F532" s="279">
        <f t="shared" si="137"/>
        <v>84.196382009768442</v>
      </c>
    </row>
    <row r="533" spans="1:9" s="39" customFormat="1" ht="15.75" customHeight="1" x14ac:dyDescent="0.25">
      <c r="A533" s="87" t="s">
        <v>733</v>
      </c>
      <c r="B533" s="65" t="s">
        <v>734</v>
      </c>
      <c r="C533" s="65"/>
      <c r="D533" s="130">
        <f>D534</f>
        <v>11519</v>
      </c>
      <c r="E533" s="130">
        <f t="shared" ref="E533:E535" si="138">E534</f>
        <v>9957.3170399999999</v>
      </c>
      <c r="F533" s="279">
        <f t="shared" si="137"/>
        <v>86.442547443354457</v>
      </c>
    </row>
    <row r="534" spans="1:9" s="39" customFormat="1" ht="31.5" customHeight="1" x14ac:dyDescent="0.2">
      <c r="A534" s="76" t="s">
        <v>503</v>
      </c>
      <c r="B534" s="50" t="s">
        <v>734</v>
      </c>
      <c r="C534" s="155" t="s">
        <v>35</v>
      </c>
      <c r="D534" s="100">
        <f>D535</f>
        <v>11519</v>
      </c>
      <c r="E534" s="100">
        <f t="shared" si="138"/>
        <v>9957.3170399999999</v>
      </c>
      <c r="F534" s="279">
        <f t="shared" si="137"/>
        <v>86.442547443354457</v>
      </c>
    </row>
    <row r="535" spans="1:9" s="39" customFormat="1" ht="15.75" customHeight="1" x14ac:dyDescent="0.2">
      <c r="A535" s="76" t="s">
        <v>34</v>
      </c>
      <c r="B535" s="50" t="s">
        <v>734</v>
      </c>
      <c r="C535" s="155" t="s">
        <v>134</v>
      </c>
      <c r="D535" s="100">
        <f>D536</f>
        <v>11519</v>
      </c>
      <c r="E535" s="100">
        <f t="shared" si="138"/>
        <v>9957.3170399999999</v>
      </c>
      <c r="F535" s="279">
        <f t="shared" si="137"/>
        <v>86.442547443354457</v>
      </c>
    </row>
    <row r="536" spans="1:9" s="39" customFormat="1" ht="31.5" hidden="1" customHeight="1" x14ac:dyDescent="0.2">
      <c r="A536" s="76" t="s">
        <v>87</v>
      </c>
      <c r="B536" s="50" t="s">
        <v>734</v>
      </c>
      <c r="C536" s="155" t="s">
        <v>88</v>
      </c>
      <c r="D536" s="100">
        <f>40000-7099-3391-17991-1306.51716+1306.51716</f>
        <v>11519</v>
      </c>
      <c r="E536" s="100">
        <v>9957.3170399999999</v>
      </c>
      <c r="F536" s="279">
        <f t="shared" si="137"/>
        <v>86.442547443354457</v>
      </c>
    </row>
    <row r="537" spans="1:9" s="39" customFormat="1" ht="47.25" customHeight="1" x14ac:dyDescent="0.2">
      <c r="A537" s="61" t="s">
        <v>1015</v>
      </c>
      <c r="B537" s="65" t="s">
        <v>1045</v>
      </c>
      <c r="C537" s="158"/>
      <c r="D537" s="156">
        <f t="shared" ref="D537:E539" si="139">D538</f>
        <v>10593</v>
      </c>
      <c r="E537" s="66">
        <f t="shared" si="139"/>
        <v>8660.1869499999993</v>
      </c>
      <c r="F537" s="279">
        <f t="shared" si="137"/>
        <v>81.753865288398003</v>
      </c>
    </row>
    <row r="538" spans="1:9" s="39" customFormat="1" ht="15.75" customHeight="1" x14ac:dyDescent="0.2">
      <c r="A538" s="76" t="s">
        <v>903</v>
      </c>
      <c r="B538" s="50" t="s">
        <v>1045</v>
      </c>
      <c r="C538" s="54" t="s">
        <v>15</v>
      </c>
      <c r="D538" s="157">
        <f t="shared" si="139"/>
        <v>10593</v>
      </c>
      <c r="E538" s="78">
        <f t="shared" si="139"/>
        <v>8660.1869499999993</v>
      </c>
      <c r="F538" s="279">
        <f t="shared" si="137"/>
        <v>81.753865288398003</v>
      </c>
    </row>
    <row r="539" spans="1:9" s="39" customFormat="1" ht="31.5" customHeight="1" x14ac:dyDescent="0.2">
      <c r="A539" s="76" t="s">
        <v>17</v>
      </c>
      <c r="B539" s="50" t="s">
        <v>1045</v>
      </c>
      <c r="C539" s="54" t="s">
        <v>16</v>
      </c>
      <c r="D539" s="157">
        <f t="shared" si="139"/>
        <v>10593</v>
      </c>
      <c r="E539" s="78">
        <f t="shared" si="139"/>
        <v>8660.1869499999993</v>
      </c>
      <c r="F539" s="279">
        <f t="shared" si="137"/>
        <v>81.753865288398003</v>
      </c>
    </row>
    <row r="540" spans="1:9" s="39" customFormat="1" ht="31.5" hidden="1" customHeight="1" x14ac:dyDescent="0.2">
      <c r="A540" s="76" t="s">
        <v>512</v>
      </c>
      <c r="B540" s="50" t="s">
        <v>1045</v>
      </c>
      <c r="C540" s="54" t="s">
        <v>461</v>
      </c>
      <c r="D540" s="157">
        <f>281+10312</f>
        <v>10593</v>
      </c>
      <c r="E540" s="78">
        <v>8660.1869499999993</v>
      </c>
      <c r="F540" s="279">
        <f t="shared" si="137"/>
        <v>81.753865288398003</v>
      </c>
    </row>
    <row r="541" spans="1:9" s="149" customFormat="1" ht="15.75" customHeight="1" x14ac:dyDescent="0.25">
      <c r="A541" s="40" t="s">
        <v>579</v>
      </c>
      <c r="B541" s="41" t="s">
        <v>580</v>
      </c>
      <c r="C541" s="50"/>
      <c r="D541" s="127">
        <f>D542</f>
        <v>1165683.01284</v>
      </c>
      <c r="E541" s="127">
        <f t="shared" ref="E541" si="140">E542</f>
        <v>1043701.2551300001</v>
      </c>
      <c r="F541" s="279">
        <f t="shared" si="137"/>
        <v>89.535597896995085</v>
      </c>
      <c r="H541" s="278">
        <f>1043701.25513-E541</f>
        <v>0</v>
      </c>
    </row>
    <row r="542" spans="1:9" s="149" customFormat="1" ht="47.25" customHeight="1" x14ac:dyDescent="0.25">
      <c r="A542" s="40" t="s">
        <v>582</v>
      </c>
      <c r="B542" s="41" t="s">
        <v>581</v>
      </c>
      <c r="C542" s="50"/>
      <c r="D542" s="127">
        <f>D543+D547+D555+D551</f>
        <v>1165683.01284</v>
      </c>
      <c r="E542" s="127">
        <f>E543+E547+E555+E551</f>
        <v>1043701.2551300001</v>
      </c>
      <c r="F542" s="279">
        <f t="shared" si="137"/>
        <v>89.535597896995085</v>
      </c>
    </row>
    <row r="543" spans="1:9" s="149" customFormat="1" ht="31.5" customHeight="1" x14ac:dyDescent="0.2">
      <c r="A543" s="139" t="s">
        <v>872</v>
      </c>
      <c r="B543" s="49" t="s">
        <v>735</v>
      </c>
      <c r="C543" s="65"/>
      <c r="D543" s="130">
        <f>D544</f>
        <v>5541</v>
      </c>
      <c r="E543" s="130">
        <f>E544</f>
        <v>5531.3400899999997</v>
      </c>
      <c r="F543" s="279">
        <f t="shared" si="137"/>
        <v>99.825664861938264</v>
      </c>
    </row>
    <row r="544" spans="1:9" s="149" customFormat="1" ht="31.5" customHeight="1" x14ac:dyDescent="0.25">
      <c r="A544" s="69" t="s">
        <v>503</v>
      </c>
      <c r="B544" s="53" t="s">
        <v>735</v>
      </c>
      <c r="C544" s="132" t="s">
        <v>35</v>
      </c>
      <c r="D544" s="100">
        <f>D545</f>
        <v>5541</v>
      </c>
      <c r="E544" s="100">
        <f t="shared" ref="E544:E549" si="141">E545</f>
        <v>5531.3400899999997</v>
      </c>
      <c r="F544" s="279">
        <f t="shared" si="137"/>
        <v>99.825664861938264</v>
      </c>
    </row>
    <row r="545" spans="1:16318" s="39" customFormat="1" ht="15.75" customHeight="1" x14ac:dyDescent="0.25">
      <c r="A545" s="69" t="s">
        <v>34</v>
      </c>
      <c r="B545" s="53" t="s">
        <v>735</v>
      </c>
      <c r="C545" s="132" t="s">
        <v>134</v>
      </c>
      <c r="D545" s="100">
        <f>D546</f>
        <v>5541</v>
      </c>
      <c r="E545" s="100">
        <f t="shared" si="141"/>
        <v>5531.3400899999997</v>
      </c>
      <c r="F545" s="279">
        <f t="shared" si="137"/>
        <v>99.825664861938264</v>
      </c>
    </row>
    <row r="546" spans="1:16318" s="39" customFormat="1" ht="31.5" hidden="1" customHeight="1" x14ac:dyDescent="0.25">
      <c r="A546" s="69" t="s">
        <v>87</v>
      </c>
      <c r="B546" s="53" t="s">
        <v>735</v>
      </c>
      <c r="C546" s="132" t="s">
        <v>88</v>
      </c>
      <c r="D546" s="100">
        <f>7353-1812</f>
        <v>5541</v>
      </c>
      <c r="E546" s="100">
        <v>5531.3400899999997</v>
      </c>
      <c r="F546" s="279">
        <f t="shared" si="137"/>
        <v>99.825664861938264</v>
      </c>
    </row>
    <row r="547" spans="1:16318" s="39" customFormat="1" ht="31.5" customHeight="1" x14ac:dyDescent="0.2">
      <c r="A547" s="139" t="s">
        <v>789</v>
      </c>
      <c r="B547" s="49" t="s">
        <v>736</v>
      </c>
      <c r="C547" s="65"/>
      <c r="D547" s="130">
        <f>D548</f>
        <v>7693.4828399999997</v>
      </c>
      <c r="E547" s="130">
        <f>E548</f>
        <v>7693.4828399999997</v>
      </c>
      <c r="F547" s="279">
        <f t="shared" si="137"/>
        <v>100</v>
      </c>
    </row>
    <row r="548" spans="1:16318" s="39" customFormat="1" ht="31.5" customHeight="1" x14ac:dyDescent="0.25">
      <c r="A548" s="69" t="s">
        <v>503</v>
      </c>
      <c r="B548" s="53" t="s">
        <v>736</v>
      </c>
      <c r="C548" s="132" t="s">
        <v>35</v>
      </c>
      <c r="D548" s="100">
        <f>D549</f>
        <v>7693.4828399999997</v>
      </c>
      <c r="E548" s="100">
        <f t="shared" si="141"/>
        <v>7693.4828399999997</v>
      </c>
      <c r="F548" s="279">
        <f t="shared" si="137"/>
        <v>100</v>
      </c>
    </row>
    <row r="549" spans="1:16318" s="39" customFormat="1" ht="15.75" customHeight="1" x14ac:dyDescent="0.25">
      <c r="A549" s="69" t="s">
        <v>34</v>
      </c>
      <c r="B549" s="53" t="s">
        <v>736</v>
      </c>
      <c r="C549" s="132" t="s">
        <v>134</v>
      </c>
      <c r="D549" s="100">
        <f>D550</f>
        <v>7693.4828399999997</v>
      </c>
      <c r="E549" s="100">
        <f t="shared" si="141"/>
        <v>7693.4828399999997</v>
      </c>
      <c r="F549" s="279">
        <f t="shared" si="137"/>
        <v>100</v>
      </c>
    </row>
    <row r="550" spans="1:16318" s="142" customFormat="1" ht="31.5" hidden="1" customHeight="1" x14ac:dyDescent="0.25">
      <c r="A550" s="69" t="s">
        <v>87</v>
      </c>
      <c r="B550" s="53" t="s">
        <v>736</v>
      </c>
      <c r="C550" s="132" t="s">
        <v>88</v>
      </c>
      <c r="D550" s="100">
        <f>7718+3100-1818-1306.51716</f>
        <v>7693.4828399999997</v>
      </c>
      <c r="E550" s="100">
        <v>7693.4828399999997</v>
      </c>
      <c r="F550" s="279">
        <f t="shared" si="137"/>
        <v>100</v>
      </c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  <c r="AE550" s="39"/>
      <c r="AF550" s="39"/>
      <c r="AG550" s="39"/>
      <c r="AH550" s="39"/>
      <c r="AI550" s="39"/>
      <c r="AJ550" s="39"/>
      <c r="AK550" s="39"/>
      <c r="AL550" s="39"/>
      <c r="AM550" s="39"/>
      <c r="AN550" s="39"/>
      <c r="AO550" s="39"/>
      <c r="AP550" s="39"/>
      <c r="AQ550" s="39"/>
      <c r="AR550" s="39"/>
      <c r="AS550" s="39"/>
      <c r="AT550" s="39"/>
      <c r="AU550" s="39"/>
      <c r="AV550" s="39"/>
      <c r="AW550" s="39"/>
      <c r="AX550" s="39"/>
      <c r="AY550" s="39"/>
      <c r="AZ550" s="39"/>
      <c r="BA550" s="39"/>
      <c r="BB550" s="39"/>
      <c r="BC550" s="39"/>
      <c r="BD550" s="39"/>
      <c r="BE550" s="39"/>
      <c r="BF550" s="39"/>
      <c r="BG550" s="39"/>
      <c r="BH550" s="39"/>
      <c r="BI550" s="39"/>
      <c r="BJ550" s="39"/>
      <c r="BK550" s="39"/>
      <c r="BL550" s="39"/>
      <c r="BM550" s="39"/>
      <c r="BN550" s="39"/>
      <c r="BO550" s="39"/>
      <c r="BP550" s="39"/>
      <c r="BQ550" s="39"/>
      <c r="BR550" s="39"/>
      <c r="BS550" s="39"/>
      <c r="BT550" s="39"/>
      <c r="BU550" s="39"/>
      <c r="BV550" s="39"/>
      <c r="BW550" s="39"/>
      <c r="BX550" s="39"/>
      <c r="BY550" s="39"/>
      <c r="BZ550" s="39"/>
      <c r="CA550" s="39"/>
      <c r="CB550" s="39"/>
      <c r="CC550" s="39"/>
      <c r="CD550" s="39"/>
      <c r="CE550" s="39"/>
      <c r="CF550" s="39"/>
      <c r="CG550" s="39"/>
      <c r="CH550" s="39"/>
      <c r="CI550" s="39"/>
      <c r="CJ550" s="39"/>
      <c r="CK550" s="39"/>
      <c r="CL550" s="39"/>
      <c r="CM550" s="39"/>
      <c r="CN550" s="39"/>
      <c r="CO550" s="39"/>
      <c r="CP550" s="39"/>
      <c r="CQ550" s="39"/>
      <c r="CR550" s="39"/>
      <c r="CS550" s="39"/>
      <c r="CT550" s="39"/>
      <c r="CU550" s="39"/>
      <c r="CV550" s="39"/>
      <c r="CW550" s="39"/>
      <c r="CX550" s="39"/>
      <c r="CY550" s="39"/>
      <c r="CZ550" s="39"/>
      <c r="DA550" s="39"/>
      <c r="DB550" s="39"/>
      <c r="DC550" s="39"/>
      <c r="DD550" s="39"/>
      <c r="DE550" s="39"/>
      <c r="DF550" s="39"/>
      <c r="DG550" s="39"/>
      <c r="DH550" s="39"/>
      <c r="DI550" s="39"/>
      <c r="DJ550" s="39"/>
      <c r="DK550" s="39"/>
      <c r="DL550" s="39"/>
      <c r="DM550" s="39"/>
      <c r="DN550" s="39"/>
      <c r="DO550" s="39"/>
      <c r="DP550" s="39"/>
      <c r="DQ550" s="39"/>
      <c r="DR550" s="39"/>
      <c r="DS550" s="39"/>
      <c r="DT550" s="39"/>
      <c r="DU550" s="39"/>
      <c r="DV550" s="39"/>
      <c r="DW550" s="39"/>
      <c r="DX550" s="39"/>
      <c r="DY550" s="39"/>
      <c r="DZ550" s="39"/>
      <c r="EA550" s="39"/>
      <c r="EB550" s="39"/>
      <c r="EC550" s="39"/>
      <c r="ED550" s="39"/>
      <c r="EE550" s="39"/>
      <c r="EF550" s="39"/>
      <c r="EG550" s="39"/>
      <c r="EH550" s="39"/>
      <c r="EI550" s="39"/>
      <c r="EJ550" s="39"/>
      <c r="EK550" s="39"/>
      <c r="EL550" s="39"/>
      <c r="EM550" s="39"/>
      <c r="EN550" s="39"/>
      <c r="EO550" s="39"/>
      <c r="EP550" s="39"/>
      <c r="EQ550" s="39"/>
      <c r="ER550" s="39"/>
      <c r="ES550" s="39"/>
      <c r="ET550" s="39"/>
      <c r="EU550" s="39"/>
      <c r="EV550" s="39"/>
      <c r="EW550" s="39"/>
      <c r="EX550" s="39"/>
      <c r="EY550" s="39"/>
      <c r="EZ550" s="39"/>
      <c r="FA550" s="39"/>
      <c r="FB550" s="39"/>
      <c r="FC550" s="39"/>
      <c r="FD550" s="39"/>
      <c r="FE550" s="39"/>
      <c r="FF550" s="39"/>
      <c r="FG550" s="39"/>
      <c r="FH550" s="39"/>
      <c r="FI550" s="39"/>
      <c r="FJ550" s="39"/>
      <c r="FK550" s="39"/>
      <c r="FL550" s="39"/>
      <c r="FM550" s="39"/>
      <c r="FN550" s="39"/>
      <c r="FO550" s="39"/>
      <c r="FP550" s="39"/>
      <c r="FQ550" s="39"/>
      <c r="FR550" s="39"/>
      <c r="FS550" s="39"/>
      <c r="FT550" s="39"/>
      <c r="FU550" s="39"/>
      <c r="FV550" s="39"/>
      <c r="FW550" s="39"/>
      <c r="FX550" s="39"/>
      <c r="FY550" s="39"/>
      <c r="FZ550" s="39"/>
      <c r="GA550" s="39"/>
      <c r="GB550" s="39"/>
      <c r="GC550" s="39"/>
      <c r="GD550" s="39"/>
      <c r="GE550" s="39"/>
      <c r="GF550" s="39"/>
      <c r="GG550" s="39"/>
      <c r="GH550" s="39"/>
      <c r="GI550" s="39"/>
      <c r="GJ550" s="39"/>
      <c r="GK550" s="39"/>
      <c r="GL550" s="39"/>
      <c r="GM550" s="39"/>
      <c r="GN550" s="39"/>
      <c r="GO550" s="39"/>
      <c r="GP550" s="39"/>
      <c r="GQ550" s="39"/>
      <c r="GR550" s="39"/>
      <c r="GS550" s="39"/>
      <c r="GT550" s="39"/>
      <c r="GU550" s="39"/>
      <c r="GV550" s="39"/>
      <c r="GW550" s="39"/>
      <c r="GX550" s="39"/>
      <c r="GY550" s="39"/>
      <c r="GZ550" s="39"/>
      <c r="HA550" s="39"/>
      <c r="HB550" s="39"/>
      <c r="HC550" s="39"/>
      <c r="HD550" s="39"/>
      <c r="HE550" s="39"/>
      <c r="HF550" s="39"/>
      <c r="HG550" s="39"/>
      <c r="HH550" s="39"/>
      <c r="HI550" s="39"/>
      <c r="HJ550" s="39"/>
      <c r="HK550" s="39"/>
      <c r="HL550" s="39"/>
      <c r="HM550" s="39"/>
      <c r="HN550" s="39"/>
      <c r="HO550" s="39"/>
      <c r="HP550" s="39"/>
      <c r="HQ550" s="39"/>
      <c r="HR550" s="39"/>
      <c r="HS550" s="39"/>
      <c r="HT550" s="39"/>
      <c r="HU550" s="39"/>
      <c r="HV550" s="39"/>
      <c r="HW550" s="39"/>
      <c r="HX550" s="39"/>
      <c r="HY550" s="39"/>
      <c r="HZ550" s="39"/>
      <c r="IA550" s="39"/>
      <c r="IB550" s="39"/>
      <c r="IC550" s="39"/>
      <c r="ID550" s="39"/>
      <c r="IE550" s="39"/>
      <c r="IF550" s="39"/>
      <c r="IG550" s="39"/>
      <c r="IH550" s="39"/>
      <c r="II550" s="39"/>
      <c r="IJ550" s="39"/>
      <c r="IK550" s="39"/>
      <c r="IL550" s="39"/>
      <c r="IM550" s="39"/>
      <c r="IN550" s="39"/>
      <c r="IO550" s="39"/>
      <c r="IP550" s="39"/>
      <c r="IQ550" s="39"/>
      <c r="IR550" s="39"/>
      <c r="IS550" s="39"/>
      <c r="IT550" s="39"/>
      <c r="IU550" s="39"/>
      <c r="IV550" s="39"/>
      <c r="IW550" s="39"/>
      <c r="IX550" s="39"/>
      <c r="IY550" s="39"/>
      <c r="IZ550" s="39"/>
      <c r="JA550" s="39"/>
      <c r="JB550" s="39"/>
      <c r="JC550" s="39"/>
      <c r="JD550" s="39"/>
      <c r="JE550" s="39"/>
      <c r="JF550" s="39"/>
      <c r="JG550" s="39"/>
      <c r="JH550" s="39"/>
      <c r="JI550" s="39"/>
      <c r="JJ550" s="39"/>
      <c r="JK550" s="39"/>
      <c r="JL550" s="39"/>
      <c r="JM550" s="39"/>
      <c r="JN550" s="39"/>
      <c r="JO550" s="39"/>
      <c r="JP550" s="39"/>
      <c r="JQ550" s="39"/>
      <c r="JR550" s="39"/>
      <c r="JS550" s="39"/>
      <c r="JT550" s="39"/>
      <c r="JU550" s="39"/>
      <c r="JV550" s="39"/>
      <c r="JW550" s="39"/>
      <c r="JX550" s="39"/>
      <c r="JY550" s="39"/>
      <c r="JZ550" s="39"/>
      <c r="KA550" s="39"/>
      <c r="KB550" s="39"/>
      <c r="KC550" s="39"/>
      <c r="KD550" s="39"/>
      <c r="KE550" s="39"/>
      <c r="KF550" s="39"/>
      <c r="KG550" s="39"/>
      <c r="KH550" s="39"/>
      <c r="KI550" s="39"/>
      <c r="KJ550" s="39"/>
      <c r="KK550" s="39"/>
      <c r="KL550" s="39"/>
      <c r="KM550" s="39"/>
      <c r="KN550" s="39"/>
      <c r="KO550" s="39"/>
      <c r="KP550" s="39"/>
      <c r="KQ550" s="39"/>
      <c r="KR550" s="39"/>
      <c r="KS550" s="39"/>
      <c r="KT550" s="39"/>
      <c r="KU550" s="39"/>
      <c r="KV550" s="39"/>
      <c r="KW550" s="39"/>
      <c r="KX550" s="39"/>
      <c r="KY550" s="39"/>
      <c r="KZ550" s="39"/>
      <c r="LA550" s="39"/>
      <c r="LB550" s="39"/>
      <c r="LC550" s="39"/>
      <c r="LD550" s="39"/>
      <c r="LE550" s="39"/>
      <c r="LF550" s="39"/>
      <c r="LG550" s="39"/>
      <c r="LH550" s="39"/>
      <c r="LI550" s="39"/>
      <c r="LJ550" s="39"/>
      <c r="LK550" s="39"/>
      <c r="LL550" s="39"/>
      <c r="LM550" s="39"/>
      <c r="LN550" s="39"/>
      <c r="LO550" s="39"/>
      <c r="LP550" s="39"/>
      <c r="LQ550" s="39"/>
      <c r="LR550" s="39"/>
      <c r="LS550" s="39"/>
      <c r="LT550" s="39"/>
      <c r="LU550" s="39"/>
      <c r="LV550" s="39"/>
      <c r="LW550" s="39"/>
      <c r="LX550" s="39"/>
      <c r="LY550" s="39"/>
      <c r="LZ550" s="39"/>
      <c r="MA550" s="39"/>
      <c r="MB550" s="39"/>
      <c r="MC550" s="39"/>
      <c r="MD550" s="39"/>
      <c r="ME550" s="39"/>
      <c r="MF550" s="39"/>
      <c r="MG550" s="39"/>
      <c r="MH550" s="39"/>
      <c r="MI550" s="39"/>
      <c r="MJ550" s="39"/>
      <c r="MK550" s="39"/>
      <c r="ML550" s="39"/>
      <c r="MM550" s="39"/>
      <c r="MN550" s="39"/>
      <c r="MO550" s="39"/>
      <c r="MP550" s="39"/>
      <c r="MQ550" s="39"/>
      <c r="MR550" s="39"/>
      <c r="MS550" s="39"/>
      <c r="MT550" s="39"/>
      <c r="MU550" s="39"/>
      <c r="MV550" s="39"/>
      <c r="MW550" s="39"/>
      <c r="MX550" s="39"/>
      <c r="MY550" s="39"/>
      <c r="MZ550" s="39"/>
      <c r="NA550" s="39"/>
      <c r="NB550" s="39"/>
      <c r="NC550" s="39"/>
      <c r="ND550" s="39"/>
      <c r="NE550" s="39"/>
      <c r="NF550" s="39"/>
      <c r="NG550" s="39"/>
      <c r="NH550" s="39"/>
      <c r="NI550" s="39"/>
      <c r="NJ550" s="39"/>
      <c r="NK550" s="39"/>
      <c r="NL550" s="39"/>
      <c r="NM550" s="39"/>
      <c r="NN550" s="39"/>
      <c r="NO550" s="39"/>
      <c r="NP550" s="39"/>
      <c r="NQ550" s="39"/>
      <c r="NR550" s="39"/>
      <c r="NS550" s="39"/>
      <c r="NT550" s="39"/>
      <c r="NU550" s="39"/>
      <c r="NV550" s="39"/>
      <c r="NW550" s="39"/>
      <c r="NX550" s="39"/>
      <c r="NY550" s="39"/>
      <c r="NZ550" s="39"/>
      <c r="OA550" s="39"/>
      <c r="OB550" s="39"/>
      <c r="OC550" s="39"/>
      <c r="OD550" s="39"/>
      <c r="OE550" s="39"/>
      <c r="OF550" s="39"/>
      <c r="OG550" s="39"/>
      <c r="OH550" s="39"/>
      <c r="OI550" s="39"/>
      <c r="OJ550" s="39"/>
      <c r="OK550" s="39"/>
      <c r="OL550" s="39"/>
      <c r="OM550" s="39"/>
      <c r="ON550" s="39"/>
      <c r="OO550" s="39"/>
      <c r="OP550" s="39"/>
      <c r="OQ550" s="39"/>
      <c r="OR550" s="39"/>
      <c r="OS550" s="39"/>
      <c r="OT550" s="39"/>
      <c r="OU550" s="39"/>
      <c r="OV550" s="39"/>
      <c r="OW550" s="39"/>
      <c r="OX550" s="39"/>
      <c r="OY550" s="39"/>
      <c r="OZ550" s="39"/>
      <c r="PA550" s="39"/>
      <c r="PB550" s="39"/>
      <c r="PC550" s="39"/>
      <c r="PD550" s="39"/>
      <c r="PE550" s="39"/>
      <c r="PF550" s="39"/>
      <c r="PG550" s="39"/>
      <c r="PH550" s="39"/>
      <c r="PI550" s="39"/>
      <c r="PJ550" s="39"/>
      <c r="PK550" s="39"/>
      <c r="PL550" s="39"/>
      <c r="PM550" s="39"/>
      <c r="PN550" s="39"/>
      <c r="PO550" s="39"/>
      <c r="PP550" s="39"/>
      <c r="PQ550" s="39"/>
      <c r="PR550" s="39"/>
      <c r="PS550" s="39"/>
      <c r="PT550" s="39"/>
      <c r="PU550" s="39"/>
      <c r="PV550" s="39"/>
      <c r="PW550" s="39"/>
      <c r="PX550" s="39"/>
      <c r="PY550" s="39"/>
      <c r="PZ550" s="39"/>
      <c r="QA550" s="39"/>
      <c r="QB550" s="39"/>
      <c r="QC550" s="39"/>
      <c r="QD550" s="39"/>
      <c r="QE550" s="39"/>
      <c r="QF550" s="39"/>
      <c r="QG550" s="39"/>
      <c r="QH550" s="39"/>
      <c r="QI550" s="39"/>
      <c r="QJ550" s="39"/>
      <c r="QK550" s="39"/>
      <c r="QL550" s="39"/>
      <c r="QM550" s="39"/>
      <c r="QN550" s="39"/>
      <c r="QO550" s="39"/>
      <c r="QP550" s="39"/>
      <c r="QQ550" s="39"/>
      <c r="QR550" s="39"/>
      <c r="QS550" s="39"/>
      <c r="QT550" s="39"/>
      <c r="QU550" s="39"/>
      <c r="QV550" s="39"/>
      <c r="QW550" s="39"/>
      <c r="QX550" s="39"/>
      <c r="QY550" s="39"/>
      <c r="QZ550" s="39"/>
      <c r="RA550" s="39"/>
      <c r="RB550" s="39"/>
      <c r="RC550" s="39"/>
      <c r="RD550" s="39"/>
      <c r="RE550" s="39"/>
      <c r="RF550" s="39"/>
      <c r="RG550" s="39"/>
      <c r="RH550" s="39"/>
      <c r="RI550" s="39"/>
      <c r="RJ550" s="39"/>
      <c r="RK550" s="39"/>
      <c r="RL550" s="39"/>
      <c r="RM550" s="39"/>
      <c r="RN550" s="39"/>
      <c r="RO550" s="39"/>
      <c r="RP550" s="39"/>
      <c r="RQ550" s="39"/>
      <c r="RR550" s="39"/>
      <c r="RS550" s="39"/>
      <c r="RT550" s="39"/>
      <c r="RU550" s="39"/>
      <c r="RV550" s="39"/>
      <c r="RW550" s="39"/>
      <c r="RX550" s="39"/>
      <c r="RY550" s="39"/>
      <c r="RZ550" s="39"/>
      <c r="SA550" s="39"/>
      <c r="SB550" s="39"/>
      <c r="SC550" s="39"/>
      <c r="SD550" s="39"/>
      <c r="SE550" s="39"/>
      <c r="SF550" s="39"/>
      <c r="SG550" s="39"/>
      <c r="SH550" s="39"/>
      <c r="SI550" s="39"/>
      <c r="SJ550" s="39"/>
      <c r="SK550" s="39"/>
      <c r="SL550" s="39"/>
      <c r="SM550" s="39"/>
      <c r="SN550" s="39"/>
      <c r="SO550" s="39"/>
      <c r="SP550" s="39"/>
      <c r="SQ550" s="39"/>
      <c r="SR550" s="39"/>
      <c r="SS550" s="39"/>
      <c r="ST550" s="39"/>
      <c r="SU550" s="39"/>
      <c r="SV550" s="39"/>
      <c r="SW550" s="39"/>
      <c r="SX550" s="39"/>
      <c r="SY550" s="39"/>
      <c r="SZ550" s="39"/>
      <c r="TA550" s="39"/>
      <c r="TB550" s="39"/>
      <c r="TC550" s="39"/>
      <c r="TD550" s="39"/>
      <c r="TE550" s="39"/>
      <c r="TF550" s="39"/>
      <c r="TG550" s="39"/>
      <c r="TH550" s="39"/>
      <c r="TI550" s="39"/>
      <c r="TJ550" s="39"/>
      <c r="TK550" s="39"/>
      <c r="TL550" s="39"/>
      <c r="TM550" s="39"/>
      <c r="TN550" s="39"/>
      <c r="TO550" s="39"/>
      <c r="TP550" s="39"/>
      <c r="TQ550" s="39"/>
      <c r="TR550" s="39"/>
      <c r="TS550" s="39"/>
      <c r="TT550" s="39"/>
      <c r="TU550" s="39"/>
      <c r="TV550" s="39"/>
      <c r="TW550" s="39"/>
      <c r="TX550" s="39"/>
      <c r="TY550" s="39"/>
      <c r="TZ550" s="39"/>
      <c r="UA550" s="39"/>
      <c r="UB550" s="39"/>
      <c r="UC550" s="39"/>
      <c r="UD550" s="39"/>
      <c r="UE550" s="39"/>
      <c r="UF550" s="39"/>
      <c r="UG550" s="39"/>
      <c r="UH550" s="39"/>
      <c r="UI550" s="39"/>
      <c r="UJ550" s="39"/>
      <c r="UK550" s="39"/>
      <c r="UL550" s="39"/>
      <c r="UM550" s="39"/>
      <c r="UN550" s="39"/>
      <c r="UO550" s="39"/>
      <c r="UP550" s="39"/>
      <c r="UQ550" s="39"/>
      <c r="UR550" s="39"/>
      <c r="US550" s="39"/>
      <c r="UT550" s="39"/>
      <c r="UU550" s="39"/>
      <c r="UV550" s="39"/>
      <c r="UW550" s="39"/>
      <c r="UX550" s="39"/>
      <c r="UY550" s="39"/>
      <c r="UZ550" s="39"/>
      <c r="VA550" s="39"/>
      <c r="VB550" s="39"/>
      <c r="VC550" s="39"/>
      <c r="VD550" s="39"/>
      <c r="VE550" s="39"/>
      <c r="VF550" s="39"/>
      <c r="VG550" s="39"/>
      <c r="VH550" s="39"/>
      <c r="VI550" s="39"/>
      <c r="VJ550" s="39"/>
      <c r="VK550" s="39"/>
      <c r="VL550" s="39"/>
      <c r="VM550" s="39"/>
      <c r="VN550" s="39"/>
      <c r="VO550" s="39"/>
      <c r="VP550" s="39"/>
      <c r="VQ550" s="39"/>
      <c r="VR550" s="39"/>
      <c r="VS550" s="39"/>
      <c r="VT550" s="39"/>
      <c r="VU550" s="39"/>
      <c r="VV550" s="39"/>
      <c r="VW550" s="39"/>
      <c r="VX550" s="39"/>
      <c r="VY550" s="39"/>
      <c r="VZ550" s="39"/>
      <c r="WA550" s="39"/>
      <c r="WB550" s="39"/>
      <c r="WC550" s="39"/>
      <c r="WD550" s="39"/>
      <c r="WE550" s="39"/>
      <c r="WF550" s="39"/>
      <c r="WG550" s="39"/>
      <c r="WH550" s="39"/>
      <c r="WI550" s="39"/>
      <c r="WJ550" s="39"/>
      <c r="WK550" s="39"/>
      <c r="WL550" s="39"/>
      <c r="WM550" s="39"/>
      <c r="WN550" s="39"/>
      <c r="WO550" s="39"/>
      <c r="WP550" s="39"/>
      <c r="WQ550" s="39"/>
      <c r="WR550" s="39"/>
      <c r="WS550" s="39"/>
      <c r="WT550" s="39"/>
      <c r="WU550" s="39"/>
      <c r="WV550" s="39"/>
      <c r="WW550" s="39"/>
      <c r="WX550" s="39"/>
      <c r="WY550" s="39"/>
      <c r="WZ550" s="39"/>
      <c r="XA550" s="39"/>
      <c r="XB550" s="39"/>
      <c r="XC550" s="39"/>
      <c r="XD550" s="39"/>
      <c r="XE550" s="39"/>
      <c r="XF550" s="39"/>
      <c r="XG550" s="39"/>
      <c r="XH550" s="39"/>
      <c r="XI550" s="39"/>
      <c r="XJ550" s="39"/>
      <c r="XK550" s="39"/>
      <c r="XL550" s="39"/>
      <c r="XM550" s="39"/>
      <c r="XN550" s="39"/>
      <c r="XO550" s="39"/>
      <c r="XP550" s="39"/>
      <c r="XQ550" s="39"/>
      <c r="XR550" s="39"/>
      <c r="XS550" s="39"/>
      <c r="XT550" s="39"/>
      <c r="XU550" s="39"/>
      <c r="XV550" s="39"/>
      <c r="XW550" s="39"/>
      <c r="XX550" s="39"/>
      <c r="XY550" s="39"/>
      <c r="XZ550" s="39"/>
      <c r="YA550" s="39"/>
      <c r="YB550" s="39"/>
      <c r="YC550" s="39"/>
      <c r="YD550" s="39"/>
      <c r="YE550" s="39"/>
      <c r="YF550" s="39"/>
      <c r="YG550" s="39"/>
      <c r="YH550" s="39"/>
      <c r="YI550" s="39"/>
      <c r="YJ550" s="39"/>
      <c r="YK550" s="39"/>
      <c r="YL550" s="39"/>
      <c r="YM550" s="39"/>
      <c r="YN550" s="39"/>
      <c r="YO550" s="39"/>
      <c r="YP550" s="39"/>
      <c r="YQ550" s="39"/>
      <c r="YR550" s="39"/>
      <c r="YS550" s="39"/>
      <c r="YT550" s="39"/>
      <c r="YU550" s="39"/>
      <c r="YV550" s="39"/>
      <c r="YW550" s="39"/>
      <c r="YX550" s="39"/>
      <c r="YY550" s="39"/>
      <c r="YZ550" s="39"/>
      <c r="ZA550" s="39"/>
      <c r="ZB550" s="39"/>
      <c r="ZC550" s="39"/>
      <c r="ZD550" s="39"/>
      <c r="ZE550" s="39"/>
      <c r="ZF550" s="39"/>
      <c r="ZG550" s="39"/>
      <c r="ZH550" s="39"/>
      <c r="ZI550" s="39"/>
      <c r="ZJ550" s="39"/>
      <c r="ZK550" s="39"/>
      <c r="ZL550" s="39"/>
      <c r="ZM550" s="39"/>
      <c r="ZN550" s="39"/>
      <c r="ZO550" s="39"/>
      <c r="ZP550" s="39"/>
      <c r="ZQ550" s="39"/>
      <c r="ZR550" s="39"/>
      <c r="ZS550" s="39"/>
      <c r="ZT550" s="39"/>
      <c r="ZU550" s="39"/>
      <c r="ZV550" s="39"/>
      <c r="ZW550" s="39"/>
      <c r="ZX550" s="39"/>
      <c r="ZY550" s="39"/>
      <c r="ZZ550" s="39"/>
      <c r="AAA550" s="39"/>
      <c r="AAB550" s="39"/>
      <c r="AAC550" s="39"/>
      <c r="AAD550" s="39"/>
      <c r="AAE550" s="39"/>
      <c r="AAF550" s="39"/>
      <c r="AAG550" s="39"/>
      <c r="AAH550" s="39"/>
      <c r="AAI550" s="39"/>
      <c r="AAJ550" s="39"/>
      <c r="AAK550" s="39"/>
      <c r="AAL550" s="39"/>
      <c r="AAM550" s="39"/>
      <c r="AAN550" s="39"/>
      <c r="AAO550" s="39"/>
      <c r="AAP550" s="39"/>
      <c r="AAQ550" s="39"/>
      <c r="AAR550" s="39"/>
      <c r="AAS550" s="39"/>
      <c r="AAT550" s="39"/>
      <c r="AAU550" s="39"/>
      <c r="AAV550" s="39"/>
      <c r="AAW550" s="39"/>
      <c r="AAX550" s="39"/>
      <c r="AAY550" s="39"/>
      <c r="AAZ550" s="39"/>
      <c r="ABA550" s="39"/>
      <c r="ABB550" s="39"/>
      <c r="ABC550" s="39"/>
      <c r="ABD550" s="39"/>
      <c r="ABE550" s="39"/>
      <c r="ABF550" s="39"/>
      <c r="ABG550" s="39"/>
      <c r="ABH550" s="39"/>
      <c r="ABI550" s="39"/>
      <c r="ABJ550" s="39"/>
      <c r="ABK550" s="39"/>
      <c r="ABL550" s="39"/>
      <c r="ABM550" s="39"/>
      <c r="ABN550" s="39"/>
      <c r="ABO550" s="39"/>
      <c r="ABP550" s="39"/>
      <c r="ABQ550" s="39"/>
      <c r="ABR550" s="39"/>
      <c r="ABS550" s="39"/>
      <c r="ABT550" s="39"/>
      <c r="ABU550" s="39"/>
      <c r="ABV550" s="39"/>
      <c r="ABW550" s="39"/>
      <c r="ABX550" s="39"/>
      <c r="ABY550" s="39"/>
      <c r="ABZ550" s="39"/>
      <c r="ACA550" s="39"/>
      <c r="ACB550" s="39"/>
      <c r="ACC550" s="39"/>
      <c r="ACD550" s="39"/>
      <c r="ACE550" s="39"/>
      <c r="ACF550" s="39"/>
      <c r="ACG550" s="39"/>
      <c r="ACH550" s="39"/>
      <c r="ACI550" s="39"/>
      <c r="ACJ550" s="39"/>
      <c r="ACK550" s="39"/>
      <c r="ACL550" s="39"/>
      <c r="ACM550" s="39"/>
      <c r="ACN550" s="39"/>
      <c r="ACO550" s="39"/>
      <c r="ACP550" s="39"/>
      <c r="ACQ550" s="39"/>
      <c r="ACR550" s="39"/>
      <c r="ACS550" s="39"/>
      <c r="ACT550" s="39"/>
      <c r="ACU550" s="39"/>
      <c r="ACV550" s="39"/>
      <c r="ACW550" s="39"/>
      <c r="ACX550" s="39"/>
      <c r="ACY550" s="39"/>
      <c r="ACZ550" s="39"/>
      <c r="ADA550" s="39"/>
      <c r="ADB550" s="39"/>
      <c r="ADC550" s="39"/>
      <c r="ADD550" s="39"/>
      <c r="ADE550" s="39"/>
      <c r="ADF550" s="39"/>
      <c r="ADG550" s="39"/>
      <c r="ADH550" s="39"/>
      <c r="ADI550" s="39"/>
      <c r="ADJ550" s="39"/>
      <c r="ADK550" s="39"/>
      <c r="ADL550" s="39"/>
      <c r="ADM550" s="39"/>
      <c r="ADN550" s="39"/>
      <c r="ADO550" s="39"/>
      <c r="ADP550" s="39"/>
      <c r="ADQ550" s="39"/>
      <c r="ADR550" s="39"/>
      <c r="ADS550" s="39"/>
      <c r="ADT550" s="39"/>
      <c r="ADU550" s="39"/>
      <c r="ADV550" s="39"/>
      <c r="ADW550" s="39"/>
      <c r="ADX550" s="39"/>
      <c r="ADY550" s="39"/>
      <c r="ADZ550" s="39"/>
      <c r="AEA550" s="39"/>
      <c r="AEB550" s="39"/>
      <c r="AEC550" s="39"/>
      <c r="AED550" s="39"/>
      <c r="AEE550" s="39"/>
      <c r="AEF550" s="39"/>
      <c r="AEG550" s="39"/>
      <c r="AEH550" s="39"/>
      <c r="AEI550" s="39"/>
      <c r="AEJ550" s="39"/>
      <c r="AEK550" s="39"/>
      <c r="AEL550" s="39"/>
      <c r="AEM550" s="39"/>
      <c r="AEN550" s="39"/>
      <c r="AEO550" s="39"/>
      <c r="AEP550" s="39"/>
      <c r="AEQ550" s="39"/>
      <c r="AER550" s="39"/>
      <c r="AES550" s="39"/>
      <c r="AET550" s="39"/>
      <c r="AEU550" s="39"/>
      <c r="AEV550" s="39"/>
      <c r="AEW550" s="39"/>
      <c r="AEX550" s="39"/>
      <c r="AEY550" s="39"/>
      <c r="AEZ550" s="39"/>
      <c r="AFA550" s="39"/>
      <c r="AFB550" s="39"/>
      <c r="AFC550" s="39"/>
      <c r="AFD550" s="39"/>
      <c r="AFE550" s="39"/>
      <c r="AFF550" s="39"/>
      <c r="AFG550" s="39"/>
      <c r="AFH550" s="39"/>
      <c r="AFI550" s="39"/>
      <c r="AFJ550" s="39"/>
      <c r="AFK550" s="39"/>
      <c r="AFL550" s="39"/>
      <c r="AFM550" s="39"/>
      <c r="AFN550" s="39"/>
      <c r="AFO550" s="39"/>
      <c r="AFP550" s="39"/>
      <c r="AFQ550" s="39"/>
      <c r="AFR550" s="39"/>
      <c r="AFS550" s="39"/>
      <c r="AFT550" s="39"/>
      <c r="AFU550" s="39"/>
      <c r="AFV550" s="39"/>
      <c r="AFW550" s="39"/>
      <c r="AFX550" s="39"/>
      <c r="AFY550" s="39"/>
      <c r="AFZ550" s="39"/>
      <c r="AGA550" s="39"/>
      <c r="AGB550" s="39"/>
      <c r="AGC550" s="39"/>
      <c r="AGD550" s="39"/>
      <c r="AGE550" s="39"/>
      <c r="AGF550" s="39"/>
      <c r="AGG550" s="39"/>
      <c r="AGH550" s="39"/>
      <c r="AGI550" s="39"/>
      <c r="AGJ550" s="39"/>
      <c r="AGK550" s="39"/>
      <c r="AGL550" s="39"/>
      <c r="AGM550" s="39"/>
      <c r="AGN550" s="39"/>
      <c r="AGO550" s="39"/>
      <c r="AGP550" s="39"/>
      <c r="AGQ550" s="39"/>
      <c r="AGR550" s="39"/>
      <c r="AGS550" s="39"/>
      <c r="AGT550" s="39"/>
      <c r="AGU550" s="39"/>
      <c r="AGV550" s="39"/>
      <c r="AGW550" s="39"/>
      <c r="AGX550" s="39"/>
      <c r="AGY550" s="39"/>
      <c r="AGZ550" s="39"/>
      <c r="AHA550" s="39"/>
      <c r="AHB550" s="39"/>
      <c r="AHC550" s="39"/>
      <c r="AHD550" s="39"/>
      <c r="AHE550" s="39"/>
      <c r="AHF550" s="39"/>
      <c r="AHG550" s="39"/>
      <c r="AHH550" s="39"/>
      <c r="AHI550" s="39"/>
      <c r="AHJ550" s="39"/>
      <c r="AHK550" s="39"/>
      <c r="AHL550" s="39"/>
      <c r="AHM550" s="39"/>
      <c r="AHN550" s="39"/>
      <c r="AHO550" s="39"/>
      <c r="AHP550" s="39"/>
      <c r="AHQ550" s="39"/>
      <c r="AHR550" s="39"/>
      <c r="AHS550" s="39"/>
      <c r="AHT550" s="39"/>
      <c r="AHU550" s="39"/>
      <c r="AHV550" s="39"/>
      <c r="AHW550" s="39"/>
      <c r="AHX550" s="39"/>
      <c r="AHY550" s="39"/>
      <c r="AHZ550" s="39"/>
      <c r="AIA550" s="39"/>
      <c r="AIB550" s="39"/>
      <c r="AIC550" s="39"/>
      <c r="AID550" s="39"/>
      <c r="AIE550" s="39"/>
      <c r="AIF550" s="39"/>
      <c r="AIG550" s="39"/>
      <c r="AIH550" s="39"/>
      <c r="AII550" s="39"/>
      <c r="AIJ550" s="39"/>
      <c r="AIK550" s="39"/>
      <c r="AIL550" s="39"/>
      <c r="AIM550" s="39"/>
      <c r="AIN550" s="39"/>
      <c r="AIO550" s="39"/>
      <c r="AIP550" s="39"/>
      <c r="AIQ550" s="39"/>
      <c r="AIR550" s="39"/>
      <c r="AIS550" s="39"/>
      <c r="AIT550" s="39"/>
      <c r="AIU550" s="39"/>
      <c r="AIV550" s="39"/>
      <c r="AIW550" s="39"/>
      <c r="AIX550" s="39"/>
      <c r="AIY550" s="39"/>
      <c r="AIZ550" s="39"/>
      <c r="AJA550" s="39"/>
      <c r="AJB550" s="39"/>
      <c r="AJC550" s="39"/>
      <c r="AJD550" s="39"/>
      <c r="AJE550" s="39"/>
      <c r="AJF550" s="39"/>
      <c r="AJG550" s="39"/>
      <c r="AJH550" s="39"/>
      <c r="AJI550" s="39"/>
      <c r="AJJ550" s="39"/>
      <c r="AJK550" s="39"/>
      <c r="AJL550" s="39"/>
      <c r="AJM550" s="39"/>
      <c r="AJN550" s="39"/>
      <c r="AJO550" s="39"/>
      <c r="AJP550" s="39"/>
      <c r="AJQ550" s="39"/>
      <c r="AJR550" s="39"/>
      <c r="AJS550" s="39"/>
      <c r="AJT550" s="39"/>
      <c r="AJU550" s="39"/>
      <c r="AJV550" s="39"/>
      <c r="AJW550" s="39"/>
      <c r="AJX550" s="39"/>
      <c r="AJY550" s="39"/>
      <c r="AJZ550" s="39"/>
      <c r="AKA550" s="39"/>
      <c r="AKB550" s="39"/>
      <c r="AKC550" s="39"/>
      <c r="AKD550" s="39"/>
      <c r="AKE550" s="39"/>
      <c r="AKF550" s="39"/>
      <c r="AKG550" s="39"/>
      <c r="AKH550" s="39"/>
      <c r="AKI550" s="39"/>
      <c r="AKJ550" s="39"/>
      <c r="AKK550" s="39"/>
      <c r="AKL550" s="39"/>
      <c r="AKM550" s="39"/>
      <c r="AKN550" s="39"/>
      <c r="AKO550" s="39"/>
      <c r="AKP550" s="39"/>
      <c r="AKQ550" s="39"/>
      <c r="AKR550" s="39"/>
      <c r="AKS550" s="39"/>
      <c r="AKT550" s="39"/>
      <c r="AKU550" s="39"/>
      <c r="AKV550" s="39"/>
      <c r="AKW550" s="39"/>
      <c r="AKX550" s="39"/>
      <c r="AKY550" s="39"/>
      <c r="AKZ550" s="39"/>
      <c r="ALA550" s="39"/>
      <c r="ALB550" s="39"/>
      <c r="ALC550" s="39"/>
      <c r="ALD550" s="39"/>
      <c r="ALE550" s="39"/>
      <c r="ALF550" s="39"/>
      <c r="ALG550" s="39"/>
      <c r="ALH550" s="39"/>
      <c r="ALI550" s="39"/>
      <c r="ALJ550" s="39"/>
      <c r="ALK550" s="39"/>
      <c r="ALL550" s="39"/>
      <c r="ALM550" s="39"/>
      <c r="ALN550" s="39"/>
      <c r="ALO550" s="39"/>
      <c r="ALP550" s="39"/>
      <c r="ALQ550" s="39"/>
      <c r="ALR550" s="39"/>
      <c r="ALS550" s="39"/>
      <c r="ALT550" s="39"/>
      <c r="ALU550" s="39"/>
      <c r="ALV550" s="39"/>
      <c r="ALW550" s="39"/>
      <c r="ALX550" s="39"/>
      <c r="ALY550" s="39"/>
      <c r="ALZ550" s="39"/>
      <c r="AMA550" s="39"/>
      <c r="AMB550" s="39"/>
      <c r="AMC550" s="39"/>
      <c r="AMD550" s="39"/>
      <c r="AME550" s="39"/>
      <c r="AMF550" s="39"/>
      <c r="AMG550" s="39"/>
      <c r="AMH550" s="39"/>
      <c r="AMI550" s="39"/>
      <c r="AMJ550" s="39"/>
      <c r="AMK550" s="39"/>
      <c r="AML550" s="39"/>
      <c r="AMM550" s="39"/>
      <c r="AMN550" s="39"/>
      <c r="AMO550" s="39"/>
      <c r="AMP550" s="39"/>
      <c r="AMQ550" s="39"/>
      <c r="AMR550" s="39"/>
      <c r="AMS550" s="39"/>
      <c r="AMT550" s="39"/>
      <c r="AMU550" s="39"/>
      <c r="AMV550" s="39"/>
      <c r="AMW550" s="39"/>
      <c r="AMX550" s="39"/>
      <c r="AMY550" s="39"/>
      <c r="AMZ550" s="39"/>
      <c r="ANA550" s="39"/>
      <c r="ANB550" s="39"/>
      <c r="ANC550" s="39"/>
      <c r="AND550" s="39"/>
      <c r="ANE550" s="39"/>
      <c r="ANF550" s="39"/>
      <c r="ANG550" s="39"/>
      <c r="ANH550" s="39"/>
      <c r="ANI550" s="39"/>
      <c r="ANJ550" s="39"/>
      <c r="ANK550" s="39"/>
      <c r="ANL550" s="39"/>
      <c r="ANM550" s="39"/>
      <c r="ANN550" s="39"/>
      <c r="ANO550" s="39"/>
      <c r="ANP550" s="39"/>
      <c r="ANQ550" s="39"/>
      <c r="ANR550" s="39"/>
      <c r="ANS550" s="39"/>
      <c r="ANT550" s="39"/>
      <c r="ANU550" s="39"/>
      <c r="ANV550" s="39"/>
      <c r="ANW550" s="39"/>
      <c r="ANX550" s="39"/>
      <c r="ANY550" s="39"/>
      <c r="ANZ550" s="39"/>
      <c r="AOA550" s="39"/>
      <c r="AOB550" s="39"/>
      <c r="AOC550" s="39"/>
      <c r="AOD550" s="39"/>
      <c r="AOE550" s="39"/>
      <c r="AOF550" s="39"/>
      <c r="AOG550" s="39"/>
      <c r="AOH550" s="39"/>
      <c r="AOI550" s="39"/>
      <c r="AOJ550" s="39"/>
      <c r="AOK550" s="39"/>
      <c r="AOL550" s="39"/>
      <c r="AOM550" s="39"/>
      <c r="AON550" s="39"/>
      <c r="AOO550" s="39"/>
      <c r="AOP550" s="39"/>
      <c r="AOQ550" s="39"/>
      <c r="AOR550" s="39"/>
      <c r="AOS550" s="39"/>
      <c r="AOT550" s="39"/>
      <c r="AOU550" s="39"/>
      <c r="AOV550" s="39"/>
      <c r="AOW550" s="39"/>
      <c r="AOX550" s="39"/>
      <c r="AOY550" s="39"/>
      <c r="AOZ550" s="39"/>
      <c r="APA550" s="39"/>
      <c r="APB550" s="39"/>
      <c r="APC550" s="39"/>
      <c r="APD550" s="39"/>
      <c r="APE550" s="39"/>
      <c r="APF550" s="39"/>
      <c r="APG550" s="39"/>
      <c r="APH550" s="39"/>
      <c r="API550" s="39"/>
      <c r="APJ550" s="39"/>
      <c r="APK550" s="39"/>
      <c r="APL550" s="39"/>
      <c r="APM550" s="39"/>
      <c r="APN550" s="39"/>
      <c r="APO550" s="39"/>
      <c r="APP550" s="39"/>
      <c r="APQ550" s="39"/>
      <c r="APR550" s="39"/>
      <c r="APS550" s="39"/>
      <c r="APT550" s="39"/>
      <c r="APU550" s="39"/>
      <c r="APV550" s="39"/>
      <c r="APW550" s="39"/>
      <c r="APX550" s="39"/>
      <c r="APY550" s="39"/>
      <c r="APZ550" s="39"/>
      <c r="AQA550" s="39"/>
      <c r="AQB550" s="39"/>
      <c r="AQC550" s="39"/>
      <c r="AQD550" s="39"/>
      <c r="AQE550" s="39"/>
      <c r="AQF550" s="39"/>
      <c r="AQG550" s="39"/>
      <c r="AQH550" s="39"/>
      <c r="AQI550" s="39"/>
      <c r="AQJ550" s="39"/>
      <c r="AQK550" s="39"/>
      <c r="AQL550" s="39"/>
      <c r="AQM550" s="39"/>
      <c r="AQN550" s="39"/>
      <c r="AQO550" s="39"/>
      <c r="AQP550" s="39"/>
      <c r="AQQ550" s="39"/>
      <c r="AQR550" s="39"/>
      <c r="AQS550" s="39"/>
      <c r="AQT550" s="39"/>
      <c r="AQU550" s="39"/>
      <c r="AQV550" s="39"/>
      <c r="AQW550" s="39"/>
      <c r="AQX550" s="39"/>
      <c r="AQY550" s="39"/>
      <c r="AQZ550" s="39"/>
      <c r="ARA550" s="39"/>
      <c r="ARB550" s="39"/>
      <c r="ARC550" s="39"/>
      <c r="ARD550" s="39"/>
      <c r="ARE550" s="39"/>
      <c r="ARF550" s="39"/>
      <c r="ARG550" s="39"/>
      <c r="ARH550" s="39"/>
      <c r="ARI550" s="39"/>
      <c r="ARJ550" s="39"/>
      <c r="ARK550" s="39"/>
      <c r="ARL550" s="39"/>
      <c r="ARM550" s="39"/>
      <c r="ARN550" s="39"/>
      <c r="ARO550" s="39"/>
      <c r="ARP550" s="39"/>
      <c r="ARQ550" s="39"/>
      <c r="ARR550" s="39"/>
      <c r="ARS550" s="39"/>
      <c r="ART550" s="39"/>
      <c r="ARU550" s="39"/>
      <c r="ARV550" s="39"/>
      <c r="ARW550" s="39"/>
      <c r="ARX550" s="39"/>
      <c r="ARY550" s="39"/>
      <c r="ARZ550" s="39"/>
      <c r="ASA550" s="39"/>
      <c r="ASB550" s="39"/>
      <c r="ASC550" s="39"/>
      <c r="ASD550" s="39"/>
      <c r="ASE550" s="39"/>
      <c r="ASF550" s="39"/>
      <c r="ASG550" s="39"/>
      <c r="ASH550" s="39"/>
      <c r="ASI550" s="39"/>
      <c r="ASJ550" s="39"/>
      <c r="ASK550" s="39"/>
      <c r="ASL550" s="39"/>
      <c r="ASM550" s="39"/>
      <c r="ASN550" s="39"/>
      <c r="ASO550" s="39"/>
      <c r="ASP550" s="39"/>
      <c r="ASQ550" s="39"/>
      <c r="ASR550" s="39"/>
      <c r="ASS550" s="39"/>
      <c r="AST550" s="39"/>
      <c r="ASU550" s="39"/>
      <c r="ASV550" s="39"/>
      <c r="ASW550" s="39"/>
      <c r="ASX550" s="39"/>
      <c r="ASY550" s="39"/>
      <c r="ASZ550" s="39"/>
      <c r="ATA550" s="39"/>
      <c r="ATB550" s="39"/>
      <c r="ATC550" s="39"/>
      <c r="ATD550" s="39"/>
      <c r="ATE550" s="39"/>
      <c r="ATF550" s="39"/>
      <c r="ATG550" s="39"/>
      <c r="ATH550" s="39"/>
      <c r="ATI550" s="39"/>
      <c r="ATJ550" s="39"/>
      <c r="ATK550" s="39"/>
      <c r="ATL550" s="39"/>
      <c r="ATM550" s="39"/>
      <c r="ATN550" s="39"/>
      <c r="ATO550" s="39"/>
      <c r="ATP550" s="39"/>
      <c r="ATQ550" s="39"/>
      <c r="ATR550" s="39"/>
      <c r="ATS550" s="39"/>
      <c r="ATT550" s="39"/>
      <c r="ATU550" s="39"/>
      <c r="ATV550" s="39"/>
      <c r="ATW550" s="39"/>
      <c r="ATX550" s="39"/>
      <c r="ATY550" s="39"/>
      <c r="ATZ550" s="39"/>
      <c r="AUA550" s="39"/>
      <c r="AUB550" s="39"/>
      <c r="AUC550" s="39"/>
      <c r="AUD550" s="39"/>
      <c r="AUE550" s="39"/>
      <c r="AUF550" s="39"/>
      <c r="AUG550" s="39"/>
      <c r="AUH550" s="39"/>
      <c r="AUI550" s="39"/>
      <c r="AUJ550" s="39"/>
      <c r="AUK550" s="39"/>
      <c r="AUL550" s="39"/>
      <c r="AUM550" s="39"/>
      <c r="AUN550" s="39"/>
      <c r="AUO550" s="39"/>
      <c r="AUP550" s="39"/>
      <c r="AUQ550" s="39"/>
      <c r="AUR550" s="39"/>
      <c r="AUS550" s="39"/>
      <c r="AUT550" s="39"/>
      <c r="AUU550" s="39"/>
      <c r="AUV550" s="39"/>
      <c r="AUW550" s="39"/>
      <c r="AUX550" s="39"/>
      <c r="AUY550" s="39"/>
      <c r="AUZ550" s="39"/>
      <c r="AVA550" s="39"/>
      <c r="AVB550" s="39"/>
      <c r="AVC550" s="39"/>
      <c r="AVD550" s="39"/>
      <c r="AVE550" s="39"/>
      <c r="AVF550" s="39"/>
      <c r="AVG550" s="39"/>
      <c r="AVH550" s="39"/>
      <c r="AVI550" s="39"/>
      <c r="AVJ550" s="39"/>
      <c r="AVK550" s="39"/>
      <c r="AVL550" s="39"/>
      <c r="AVM550" s="39"/>
      <c r="AVN550" s="39"/>
      <c r="AVO550" s="39"/>
      <c r="AVP550" s="39"/>
      <c r="AVQ550" s="39"/>
      <c r="AVR550" s="39"/>
      <c r="AVS550" s="39"/>
      <c r="AVT550" s="39"/>
      <c r="AVU550" s="39"/>
      <c r="AVV550" s="39"/>
      <c r="AVW550" s="39"/>
      <c r="AVX550" s="39"/>
      <c r="AVY550" s="39"/>
      <c r="AVZ550" s="39"/>
      <c r="AWA550" s="39"/>
      <c r="AWB550" s="39"/>
      <c r="AWC550" s="39"/>
      <c r="AWD550" s="39"/>
      <c r="AWE550" s="39"/>
      <c r="AWF550" s="39"/>
      <c r="AWG550" s="39"/>
      <c r="AWH550" s="39"/>
      <c r="AWI550" s="39"/>
      <c r="AWJ550" s="39"/>
      <c r="AWK550" s="39"/>
      <c r="AWL550" s="39"/>
      <c r="AWM550" s="39"/>
      <c r="AWN550" s="39"/>
      <c r="AWO550" s="39"/>
      <c r="AWP550" s="39"/>
      <c r="AWQ550" s="39"/>
      <c r="AWR550" s="39"/>
      <c r="AWS550" s="39"/>
      <c r="AWT550" s="39"/>
      <c r="AWU550" s="39"/>
      <c r="AWV550" s="39"/>
      <c r="AWW550" s="39"/>
      <c r="AWX550" s="39"/>
      <c r="AWY550" s="39"/>
      <c r="AWZ550" s="39"/>
      <c r="AXA550" s="39"/>
      <c r="AXB550" s="39"/>
      <c r="AXC550" s="39"/>
      <c r="AXD550" s="39"/>
      <c r="AXE550" s="39"/>
      <c r="AXF550" s="39"/>
      <c r="AXG550" s="39"/>
      <c r="AXH550" s="39"/>
      <c r="AXI550" s="39"/>
      <c r="AXJ550" s="39"/>
      <c r="AXK550" s="39"/>
      <c r="AXL550" s="39"/>
      <c r="AXM550" s="39"/>
      <c r="AXN550" s="39"/>
      <c r="AXO550" s="39"/>
      <c r="AXP550" s="39"/>
      <c r="AXQ550" s="39"/>
      <c r="AXR550" s="39"/>
      <c r="AXS550" s="39"/>
      <c r="AXT550" s="39"/>
      <c r="AXU550" s="39"/>
      <c r="AXV550" s="39"/>
      <c r="AXW550" s="39"/>
      <c r="AXX550" s="39"/>
      <c r="AXY550" s="39"/>
      <c r="AXZ550" s="39"/>
      <c r="AYA550" s="39"/>
      <c r="AYB550" s="39"/>
      <c r="AYC550" s="39"/>
      <c r="AYD550" s="39"/>
      <c r="AYE550" s="39"/>
      <c r="AYF550" s="39"/>
      <c r="AYG550" s="39"/>
      <c r="AYH550" s="39"/>
      <c r="AYI550" s="39"/>
      <c r="AYJ550" s="39"/>
      <c r="AYK550" s="39"/>
      <c r="AYL550" s="39"/>
      <c r="AYM550" s="39"/>
      <c r="AYN550" s="39"/>
      <c r="AYO550" s="39"/>
      <c r="AYP550" s="39"/>
      <c r="AYQ550" s="39"/>
      <c r="AYR550" s="39"/>
      <c r="AYS550" s="39"/>
      <c r="AYT550" s="39"/>
      <c r="AYU550" s="39"/>
      <c r="AYV550" s="39"/>
      <c r="AYW550" s="39"/>
      <c r="AYX550" s="39"/>
      <c r="AYY550" s="39"/>
      <c r="AYZ550" s="39"/>
      <c r="AZA550" s="39"/>
      <c r="AZB550" s="39"/>
      <c r="AZC550" s="39"/>
      <c r="AZD550" s="39"/>
      <c r="AZE550" s="39"/>
      <c r="AZF550" s="39"/>
      <c r="AZG550" s="39"/>
      <c r="AZH550" s="39"/>
      <c r="AZI550" s="39"/>
      <c r="AZJ550" s="39"/>
      <c r="AZK550" s="39"/>
      <c r="AZL550" s="39"/>
      <c r="AZM550" s="39"/>
      <c r="AZN550" s="39"/>
      <c r="AZO550" s="39"/>
      <c r="AZP550" s="39"/>
      <c r="AZQ550" s="39"/>
      <c r="AZR550" s="39"/>
      <c r="AZS550" s="39"/>
      <c r="AZT550" s="39"/>
      <c r="AZU550" s="39"/>
      <c r="AZV550" s="39"/>
      <c r="AZW550" s="39"/>
      <c r="AZX550" s="39"/>
      <c r="AZY550" s="39"/>
      <c r="AZZ550" s="39"/>
      <c r="BAA550" s="39"/>
      <c r="BAB550" s="39"/>
      <c r="BAC550" s="39"/>
      <c r="BAD550" s="39"/>
      <c r="BAE550" s="39"/>
      <c r="BAF550" s="39"/>
      <c r="BAG550" s="39"/>
      <c r="BAH550" s="39"/>
      <c r="BAI550" s="39"/>
      <c r="BAJ550" s="39"/>
      <c r="BAK550" s="39"/>
      <c r="BAL550" s="39"/>
      <c r="BAM550" s="39"/>
      <c r="BAN550" s="39"/>
      <c r="BAO550" s="39"/>
      <c r="BAP550" s="39"/>
      <c r="BAQ550" s="39"/>
      <c r="BAR550" s="39"/>
      <c r="BAS550" s="39"/>
      <c r="BAT550" s="39"/>
      <c r="BAU550" s="39"/>
      <c r="BAV550" s="39"/>
      <c r="BAW550" s="39"/>
      <c r="BAX550" s="39"/>
      <c r="BAY550" s="39"/>
      <c r="BAZ550" s="39"/>
      <c r="BBA550" s="39"/>
      <c r="BBB550" s="39"/>
      <c r="BBC550" s="39"/>
      <c r="BBD550" s="39"/>
      <c r="BBE550" s="39"/>
      <c r="BBF550" s="39"/>
      <c r="BBG550" s="39"/>
      <c r="BBH550" s="39"/>
      <c r="BBI550" s="39"/>
      <c r="BBJ550" s="39"/>
      <c r="BBK550" s="39"/>
      <c r="BBL550" s="39"/>
      <c r="BBM550" s="39"/>
      <c r="BBN550" s="39"/>
      <c r="BBO550" s="39"/>
      <c r="BBP550" s="39"/>
      <c r="BBQ550" s="39"/>
      <c r="BBR550" s="39"/>
      <c r="BBS550" s="39"/>
      <c r="BBT550" s="39"/>
      <c r="BBU550" s="39"/>
      <c r="BBV550" s="39"/>
      <c r="BBW550" s="39"/>
      <c r="BBX550" s="39"/>
      <c r="BBY550" s="39"/>
      <c r="BBZ550" s="39"/>
      <c r="BCA550" s="39"/>
      <c r="BCB550" s="39"/>
      <c r="BCC550" s="39"/>
      <c r="BCD550" s="39"/>
      <c r="BCE550" s="39"/>
      <c r="BCF550" s="39"/>
      <c r="BCG550" s="39"/>
      <c r="BCH550" s="39"/>
      <c r="BCI550" s="39"/>
      <c r="BCJ550" s="39"/>
      <c r="BCK550" s="39"/>
      <c r="BCL550" s="39"/>
      <c r="BCM550" s="39"/>
      <c r="BCN550" s="39"/>
      <c r="BCO550" s="39"/>
      <c r="BCP550" s="39"/>
      <c r="BCQ550" s="39"/>
      <c r="BCR550" s="39"/>
      <c r="BCS550" s="39"/>
      <c r="BCT550" s="39"/>
      <c r="BCU550" s="39"/>
      <c r="BCV550" s="39"/>
      <c r="BCW550" s="39"/>
      <c r="BCX550" s="39"/>
      <c r="BCY550" s="39"/>
      <c r="BCZ550" s="39"/>
      <c r="BDA550" s="39"/>
      <c r="BDB550" s="39"/>
      <c r="BDC550" s="39"/>
      <c r="BDD550" s="39"/>
      <c r="BDE550" s="39"/>
      <c r="BDF550" s="39"/>
      <c r="BDG550" s="39"/>
      <c r="BDH550" s="39"/>
      <c r="BDI550" s="39"/>
      <c r="BDJ550" s="39"/>
      <c r="BDK550" s="39"/>
      <c r="BDL550" s="39"/>
      <c r="BDM550" s="39"/>
      <c r="BDN550" s="39"/>
      <c r="BDO550" s="39"/>
      <c r="BDP550" s="39"/>
      <c r="BDQ550" s="39"/>
      <c r="BDR550" s="39"/>
      <c r="BDS550" s="39"/>
      <c r="BDT550" s="39"/>
      <c r="BDU550" s="39"/>
      <c r="BDV550" s="39"/>
      <c r="BDW550" s="39"/>
      <c r="BDX550" s="39"/>
      <c r="BDY550" s="39"/>
      <c r="BDZ550" s="39"/>
      <c r="BEA550" s="39"/>
      <c r="BEB550" s="39"/>
      <c r="BEC550" s="39"/>
      <c r="BED550" s="39"/>
      <c r="BEE550" s="39"/>
      <c r="BEF550" s="39"/>
      <c r="BEG550" s="39"/>
      <c r="BEH550" s="39"/>
      <c r="BEI550" s="39"/>
      <c r="BEJ550" s="39"/>
      <c r="BEK550" s="39"/>
      <c r="BEL550" s="39"/>
      <c r="BEM550" s="39"/>
      <c r="BEN550" s="39"/>
      <c r="BEO550" s="39"/>
      <c r="BEP550" s="39"/>
      <c r="BEQ550" s="39"/>
      <c r="BER550" s="39"/>
      <c r="BES550" s="39"/>
      <c r="BET550" s="39"/>
      <c r="BEU550" s="39"/>
      <c r="BEV550" s="39"/>
      <c r="BEW550" s="39"/>
      <c r="BEX550" s="39"/>
      <c r="BEY550" s="39"/>
      <c r="BEZ550" s="39"/>
      <c r="BFA550" s="39"/>
      <c r="BFB550" s="39"/>
      <c r="BFC550" s="39"/>
      <c r="BFD550" s="39"/>
      <c r="BFE550" s="39"/>
      <c r="BFF550" s="39"/>
      <c r="BFG550" s="39"/>
      <c r="BFH550" s="39"/>
      <c r="BFI550" s="39"/>
      <c r="BFJ550" s="39"/>
      <c r="BFK550" s="39"/>
      <c r="BFL550" s="39"/>
      <c r="BFM550" s="39"/>
      <c r="BFN550" s="39"/>
      <c r="BFO550" s="39"/>
      <c r="BFP550" s="39"/>
      <c r="BFQ550" s="39"/>
      <c r="BFR550" s="39"/>
      <c r="BFS550" s="39"/>
      <c r="BFT550" s="39"/>
      <c r="BFU550" s="39"/>
      <c r="BFV550" s="39"/>
      <c r="BFW550" s="39"/>
      <c r="BFX550" s="39"/>
      <c r="BFY550" s="39"/>
      <c r="BFZ550" s="39"/>
      <c r="BGA550" s="39"/>
      <c r="BGB550" s="39"/>
      <c r="BGC550" s="39"/>
      <c r="BGD550" s="39"/>
      <c r="BGE550" s="39"/>
      <c r="BGF550" s="39"/>
      <c r="BGG550" s="39"/>
      <c r="BGH550" s="39"/>
      <c r="BGI550" s="39"/>
      <c r="BGJ550" s="39"/>
      <c r="BGK550" s="39"/>
      <c r="BGL550" s="39"/>
      <c r="BGM550" s="39"/>
      <c r="BGN550" s="39"/>
      <c r="BGO550" s="39"/>
      <c r="BGP550" s="39"/>
      <c r="BGQ550" s="39"/>
      <c r="BGR550" s="39"/>
      <c r="BGS550" s="39"/>
      <c r="BGT550" s="39"/>
      <c r="BGU550" s="39"/>
      <c r="BGV550" s="39"/>
      <c r="BGW550" s="39"/>
      <c r="BGX550" s="39"/>
      <c r="BGY550" s="39"/>
      <c r="BGZ550" s="39"/>
      <c r="BHA550" s="39"/>
      <c r="BHB550" s="39"/>
      <c r="BHC550" s="39"/>
      <c r="BHD550" s="39"/>
      <c r="BHE550" s="39"/>
      <c r="BHF550" s="39"/>
      <c r="BHG550" s="39"/>
      <c r="BHH550" s="39"/>
      <c r="BHI550" s="39"/>
      <c r="BHJ550" s="39"/>
      <c r="BHK550" s="39"/>
      <c r="BHL550" s="39"/>
      <c r="BHM550" s="39"/>
      <c r="BHN550" s="39"/>
      <c r="BHO550" s="39"/>
      <c r="BHP550" s="39"/>
      <c r="BHQ550" s="39"/>
      <c r="BHR550" s="39"/>
      <c r="BHS550" s="39"/>
      <c r="BHT550" s="39"/>
      <c r="BHU550" s="39"/>
      <c r="BHV550" s="39"/>
      <c r="BHW550" s="39"/>
      <c r="BHX550" s="39"/>
      <c r="BHY550" s="39"/>
      <c r="BHZ550" s="39"/>
      <c r="BIA550" s="39"/>
      <c r="BIB550" s="39"/>
      <c r="BIC550" s="39"/>
      <c r="BID550" s="39"/>
      <c r="BIE550" s="39"/>
      <c r="BIF550" s="39"/>
      <c r="BIG550" s="39"/>
      <c r="BIH550" s="39"/>
      <c r="BII550" s="39"/>
      <c r="BIJ550" s="39"/>
      <c r="BIK550" s="39"/>
      <c r="BIL550" s="39"/>
      <c r="BIM550" s="39"/>
      <c r="BIN550" s="39"/>
      <c r="BIO550" s="39"/>
      <c r="BIP550" s="39"/>
      <c r="BIQ550" s="39"/>
      <c r="BIR550" s="39"/>
      <c r="BIS550" s="39"/>
      <c r="BIT550" s="39"/>
      <c r="BIU550" s="39"/>
      <c r="BIV550" s="39"/>
      <c r="BIW550" s="39"/>
      <c r="BIX550" s="39"/>
      <c r="BIY550" s="39"/>
      <c r="BIZ550" s="39"/>
      <c r="BJA550" s="39"/>
      <c r="BJB550" s="39"/>
      <c r="BJC550" s="39"/>
      <c r="BJD550" s="39"/>
      <c r="BJE550" s="39"/>
      <c r="BJF550" s="39"/>
      <c r="BJG550" s="39"/>
      <c r="BJH550" s="39"/>
      <c r="BJI550" s="39"/>
      <c r="BJJ550" s="39"/>
      <c r="BJK550" s="39"/>
      <c r="BJL550" s="39"/>
      <c r="BJM550" s="39"/>
      <c r="BJN550" s="39"/>
      <c r="BJO550" s="39"/>
      <c r="BJP550" s="39"/>
      <c r="BJQ550" s="39"/>
      <c r="BJR550" s="39"/>
      <c r="BJS550" s="39"/>
      <c r="BJT550" s="39"/>
      <c r="BJU550" s="39"/>
      <c r="BJV550" s="39"/>
      <c r="BJW550" s="39"/>
      <c r="BJX550" s="39"/>
      <c r="BJY550" s="39"/>
      <c r="BJZ550" s="39"/>
      <c r="BKA550" s="39"/>
      <c r="BKB550" s="39"/>
      <c r="BKC550" s="39"/>
      <c r="BKD550" s="39"/>
      <c r="BKE550" s="39"/>
      <c r="BKF550" s="39"/>
      <c r="BKG550" s="39"/>
      <c r="BKH550" s="39"/>
      <c r="BKI550" s="39"/>
      <c r="BKJ550" s="39"/>
      <c r="BKK550" s="39"/>
      <c r="BKL550" s="39"/>
      <c r="BKM550" s="39"/>
      <c r="BKN550" s="39"/>
      <c r="BKO550" s="39"/>
      <c r="BKP550" s="39"/>
      <c r="BKQ550" s="39"/>
      <c r="BKR550" s="39"/>
      <c r="BKS550" s="39"/>
      <c r="BKT550" s="39"/>
      <c r="BKU550" s="39"/>
      <c r="BKV550" s="39"/>
      <c r="BKW550" s="39"/>
      <c r="BKX550" s="39"/>
      <c r="BKY550" s="39"/>
      <c r="BKZ550" s="39"/>
      <c r="BLA550" s="39"/>
      <c r="BLB550" s="39"/>
      <c r="BLC550" s="39"/>
      <c r="BLD550" s="39"/>
      <c r="BLE550" s="39"/>
      <c r="BLF550" s="39"/>
      <c r="BLG550" s="39"/>
      <c r="BLH550" s="39"/>
      <c r="BLI550" s="39"/>
      <c r="BLJ550" s="39"/>
      <c r="BLK550" s="39"/>
      <c r="BLL550" s="39"/>
      <c r="BLM550" s="39"/>
      <c r="BLN550" s="39"/>
      <c r="BLO550" s="39"/>
      <c r="BLP550" s="39"/>
      <c r="BLQ550" s="39"/>
      <c r="BLR550" s="39"/>
      <c r="BLS550" s="39"/>
      <c r="BLT550" s="39"/>
      <c r="BLU550" s="39"/>
      <c r="BLV550" s="39"/>
      <c r="BLW550" s="39"/>
      <c r="BLX550" s="39"/>
      <c r="BLY550" s="39"/>
      <c r="BLZ550" s="39"/>
      <c r="BMA550" s="39"/>
      <c r="BMB550" s="39"/>
      <c r="BMC550" s="39"/>
      <c r="BMD550" s="39"/>
      <c r="BME550" s="39"/>
      <c r="BMF550" s="39"/>
      <c r="BMG550" s="39"/>
      <c r="BMH550" s="39"/>
      <c r="BMI550" s="39"/>
      <c r="BMJ550" s="39"/>
      <c r="BMK550" s="39"/>
      <c r="BML550" s="39"/>
      <c r="BMM550" s="39"/>
      <c r="BMN550" s="39"/>
      <c r="BMO550" s="39"/>
      <c r="BMP550" s="39"/>
      <c r="BMQ550" s="39"/>
      <c r="BMR550" s="39"/>
      <c r="BMS550" s="39"/>
      <c r="BMT550" s="39"/>
      <c r="BMU550" s="39"/>
      <c r="BMV550" s="39"/>
      <c r="BMW550" s="39"/>
      <c r="BMX550" s="39"/>
      <c r="BMY550" s="39"/>
      <c r="BMZ550" s="39"/>
      <c r="BNA550" s="39"/>
      <c r="BNB550" s="39"/>
      <c r="BNC550" s="39"/>
      <c r="BND550" s="39"/>
      <c r="BNE550" s="39"/>
      <c r="BNF550" s="39"/>
      <c r="BNG550" s="39"/>
      <c r="BNH550" s="39"/>
      <c r="BNI550" s="39"/>
      <c r="BNJ550" s="39"/>
      <c r="BNK550" s="39"/>
      <c r="BNL550" s="39"/>
      <c r="BNM550" s="39"/>
      <c r="BNN550" s="39"/>
      <c r="BNO550" s="39"/>
      <c r="BNP550" s="39"/>
      <c r="BNQ550" s="39"/>
      <c r="BNR550" s="39"/>
      <c r="BNS550" s="39"/>
      <c r="BNT550" s="39"/>
      <c r="BNU550" s="39"/>
      <c r="BNV550" s="39"/>
      <c r="BNW550" s="39"/>
      <c r="BNX550" s="39"/>
      <c r="BNY550" s="39"/>
      <c r="BNZ550" s="39"/>
      <c r="BOA550" s="39"/>
      <c r="BOB550" s="39"/>
      <c r="BOC550" s="39"/>
      <c r="BOD550" s="39"/>
      <c r="BOE550" s="39"/>
      <c r="BOF550" s="39"/>
      <c r="BOG550" s="39"/>
      <c r="BOH550" s="39"/>
      <c r="BOI550" s="39"/>
      <c r="BOJ550" s="39"/>
      <c r="BOK550" s="39"/>
      <c r="BOL550" s="39"/>
      <c r="BOM550" s="39"/>
      <c r="BON550" s="39"/>
      <c r="BOO550" s="39"/>
      <c r="BOP550" s="39"/>
      <c r="BOQ550" s="39"/>
      <c r="BOR550" s="39"/>
      <c r="BOS550" s="39"/>
      <c r="BOT550" s="39"/>
      <c r="BOU550" s="39"/>
      <c r="BOV550" s="39"/>
      <c r="BOW550" s="39"/>
      <c r="BOX550" s="39"/>
      <c r="BOY550" s="39"/>
      <c r="BOZ550" s="39"/>
      <c r="BPA550" s="39"/>
      <c r="BPB550" s="39"/>
      <c r="BPC550" s="39"/>
      <c r="BPD550" s="39"/>
      <c r="BPE550" s="39"/>
      <c r="BPF550" s="39"/>
      <c r="BPG550" s="39"/>
      <c r="BPH550" s="39"/>
      <c r="BPI550" s="39"/>
      <c r="BPJ550" s="39"/>
      <c r="BPK550" s="39"/>
      <c r="BPL550" s="39"/>
      <c r="BPM550" s="39"/>
      <c r="BPN550" s="39"/>
      <c r="BPO550" s="39"/>
      <c r="BPP550" s="39"/>
      <c r="BPQ550" s="39"/>
      <c r="BPR550" s="39"/>
      <c r="BPS550" s="39"/>
      <c r="BPT550" s="39"/>
      <c r="BPU550" s="39"/>
      <c r="BPV550" s="39"/>
      <c r="BPW550" s="39"/>
      <c r="BPX550" s="39"/>
      <c r="BPY550" s="39"/>
      <c r="BPZ550" s="39"/>
      <c r="BQA550" s="39"/>
      <c r="BQB550" s="39"/>
      <c r="BQC550" s="39"/>
      <c r="BQD550" s="39"/>
      <c r="BQE550" s="39"/>
      <c r="BQF550" s="39"/>
      <c r="BQG550" s="39"/>
      <c r="BQH550" s="39"/>
      <c r="BQI550" s="39"/>
      <c r="BQJ550" s="39"/>
      <c r="BQK550" s="39"/>
      <c r="BQL550" s="39"/>
      <c r="BQM550" s="39"/>
      <c r="BQN550" s="39"/>
      <c r="BQO550" s="39"/>
      <c r="BQP550" s="39"/>
      <c r="BQQ550" s="39"/>
      <c r="BQR550" s="39"/>
      <c r="BQS550" s="39"/>
      <c r="BQT550" s="39"/>
      <c r="BQU550" s="39"/>
      <c r="BQV550" s="39"/>
      <c r="BQW550" s="39"/>
      <c r="BQX550" s="39"/>
      <c r="BQY550" s="39"/>
      <c r="BQZ550" s="39"/>
      <c r="BRA550" s="39"/>
      <c r="BRB550" s="39"/>
      <c r="BRC550" s="39"/>
      <c r="BRD550" s="39"/>
      <c r="BRE550" s="39"/>
      <c r="BRF550" s="39"/>
      <c r="BRG550" s="39"/>
      <c r="BRH550" s="39"/>
      <c r="BRI550" s="39"/>
      <c r="BRJ550" s="39"/>
      <c r="BRK550" s="39"/>
      <c r="BRL550" s="39"/>
      <c r="BRM550" s="39"/>
      <c r="BRN550" s="39"/>
      <c r="BRO550" s="39"/>
      <c r="BRP550" s="39"/>
      <c r="BRQ550" s="39"/>
      <c r="BRR550" s="39"/>
      <c r="BRS550" s="39"/>
      <c r="BRT550" s="39"/>
      <c r="BRU550" s="39"/>
      <c r="BRV550" s="39"/>
      <c r="BRW550" s="39"/>
      <c r="BRX550" s="39"/>
      <c r="BRY550" s="39"/>
      <c r="BRZ550" s="39"/>
      <c r="BSA550" s="39"/>
      <c r="BSB550" s="39"/>
      <c r="BSC550" s="39"/>
      <c r="BSD550" s="39"/>
      <c r="BSE550" s="39"/>
      <c r="BSF550" s="39"/>
      <c r="BSG550" s="39"/>
      <c r="BSH550" s="39"/>
      <c r="BSI550" s="39"/>
      <c r="BSJ550" s="39"/>
      <c r="BSK550" s="39"/>
      <c r="BSL550" s="39"/>
      <c r="BSM550" s="39"/>
      <c r="BSN550" s="39"/>
      <c r="BSO550" s="39"/>
      <c r="BSP550" s="39"/>
      <c r="BSQ550" s="39"/>
      <c r="BSR550" s="39"/>
      <c r="BSS550" s="39"/>
      <c r="BST550" s="39"/>
      <c r="BSU550" s="39"/>
      <c r="BSV550" s="39"/>
      <c r="BSW550" s="39"/>
      <c r="BSX550" s="39"/>
      <c r="BSY550" s="39"/>
      <c r="BSZ550" s="39"/>
      <c r="BTA550" s="39"/>
      <c r="BTB550" s="39"/>
      <c r="BTC550" s="39"/>
      <c r="BTD550" s="39"/>
      <c r="BTE550" s="39"/>
      <c r="BTF550" s="39"/>
      <c r="BTG550" s="39"/>
      <c r="BTH550" s="39"/>
      <c r="BTI550" s="39"/>
      <c r="BTJ550" s="39"/>
      <c r="BTK550" s="39"/>
      <c r="BTL550" s="39"/>
      <c r="BTM550" s="39"/>
      <c r="BTN550" s="39"/>
      <c r="BTO550" s="39"/>
      <c r="BTP550" s="39"/>
      <c r="BTQ550" s="39"/>
      <c r="BTR550" s="39"/>
      <c r="BTS550" s="39"/>
      <c r="BTT550" s="39"/>
      <c r="BTU550" s="39"/>
      <c r="BTV550" s="39"/>
      <c r="BTW550" s="39"/>
      <c r="BTX550" s="39"/>
      <c r="BTY550" s="39"/>
      <c r="BTZ550" s="39"/>
      <c r="BUA550" s="39"/>
      <c r="BUB550" s="39"/>
      <c r="BUC550" s="39"/>
      <c r="BUD550" s="39"/>
      <c r="BUE550" s="39"/>
      <c r="BUF550" s="39"/>
      <c r="BUG550" s="39"/>
      <c r="BUH550" s="39"/>
      <c r="BUI550" s="39"/>
      <c r="BUJ550" s="39"/>
      <c r="BUK550" s="39"/>
      <c r="BUL550" s="39"/>
      <c r="BUM550" s="39"/>
      <c r="BUN550" s="39"/>
      <c r="BUO550" s="39"/>
      <c r="BUP550" s="39"/>
      <c r="BUQ550" s="39"/>
      <c r="BUR550" s="39"/>
      <c r="BUS550" s="39"/>
      <c r="BUT550" s="39"/>
      <c r="BUU550" s="39"/>
      <c r="BUV550" s="39"/>
      <c r="BUW550" s="39"/>
      <c r="BUX550" s="39"/>
      <c r="BUY550" s="39"/>
      <c r="BUZ550" s="39"/>
      <c r="BVA550" s="39"/>
      <c r="BVB550" s="39"/>
      <c r="BVC550" s="39"/>
      <c r="BVD550" s="39"/>
      <c r="BVE550" s="39"/>
      <c r="BVF550" s="39"/>
      <c r="BVG550" s="39"/>
      <c r="BVH550" s="39"/>
      <c r="BVI550" s="39"/>
      <c r="BVJ550" s="39"/>
      <c r="BVK550" s="39"/>
      <c r="BVL550" s="39"/>
      <c r="BVM550" s="39"/>
      <c r="BVN550" s="39"/>
      <c r="BVO550" s="39"/>
      <c r="BVP550" s="39"/>
      <c r="BVQ550" s="39"/>
      <c r="BVR550" s="39"/>
      <c r="BVS550" s="39"/>
      <c r="BVT550" s="39"/>
      <c r="BVU550" s="39"/>
      <c r="BVV550" s="39"/>
      <c r="BVW550" s="39"/>
      <c r="BVX550" s="39"/>
      <c r="BVY550" s="39"/>
      <c r="BVZ550" s="39"/>
      <c r="BWA550" s="39"/>
      <c r="BWB550" s="39"/>
      <c r="BWC550" s="39"/>
      <c r="BWD550" s="39"/>
      <c r="BWE550" s="39"/>
      <c r="BWF550" s="39"/>
      <c r="BWG550" s="39"/>
      <c r="BWH550" s="39"/>
      <c r="BWI550" s="39"/>
      <c r="BWJ550" s="39"/>
      <c r="BWK550" s="39"/>
      <c r="BWL550" s="39"/>
      <c r="BWM550" s="39"/>
      <c r="BWN550" s="39"/>
      <c r="BWO550" s="39"/>
      <c r="BWP550" s="39"/>
      <c r="BWQ550" s="39"/>
      <c r="BWR550" s="39"/>
      <c r="BWS550" s="39"/>
      <c r="BWT550" s="39"/>
      <c r="BWU550" s="39"/>
      <c r="BWV550" s="39"/>
      <c r="BWW550" s="39"/>
      <c r="BWX550" s="39"/>
      <c r="BWY550" s="39"/>
      <c r="BWZ550" s="39"/>
      <c r="BXA550" s="39"/>
      <c r="BXB550" s="39"/>
      <c r="BXC550" s="39"/>
      <c r="BXD550" s="39"/>
      <c r="BXE550" s="39"/>
      <c r="BXF550" s="39"/>
      <c r="BXG550" s="39"/>
      <c r="BXH550" s="39"/>
      <c r="BXI550" s="39"/>
      <c r="BXJ550" s="39"/>
      <c r="BXK550" s="39"/>
      <c r="BXL550" s="39"/>
      <c r="BXM550" s="39"/>
      <c r="BXN550" s="39"/>
      <c r="BXO550" s="39"/>
      <c r="BXP550" s="39"/>
      <c r="BXQ550" s="39"/>
      <c r="BXR550" s="39"/>
      <c r="BXS550" s="39"/>
      <c r="BXT550" s="39"/>
      <c r="BXU550" s="39"/>
      <c r="BXV550" s="39"/>
      <c r="BXW550" s="39"/>
      <c r="BXX550" s="39"/>
      <c r="BXY550" s="39"/>
      <c r="BXZ550" s="39"/>
      <c r="BYA550" s="39"/>
      <c r="BYB550" s="39"/>
      <c r="BYC550" s="39"/>
      <c r="BYD550" s="39"/>
      <c r="BYE550" s="39"/>
      <c r="BYF550" s="39"/>
      <c r="BYG550" s="39"/>
      <c r="BYH550" s="39"/>
      <c r="BYI550" s="39"/>
      <c r="BYJ550" s="39"/>
      <c r="BYK550" s="39"/>
      <c r="BYL550" s="39"/>
      <c r="BYM550" s="39"/>
      <c r="BYN550" s="39"/>
      <c r="BYO550" s="39"/>
      <c r="BYP550" s="39"/>
      <c r="BYQ550" s="39"/>
      <c r="BYR550" s="39"/>
      <c r="BYS550" s="39"/>
      <c r="BYT550" s="39"/>
      <c r="BYU550" s="39"/>
      <c r="BYV550" s="39"/>
      <c r="BYW550" s="39"/>
      <c r="BYX550" s="39"/>
      <c r="BYY550" s="39"/>
      <c r="BYZ550" s="39"/>
      <c r="BZA550" s="39"/>
      <c r="BZB550" s="39"/>
      <c r="BZC550" s="39"/>
      <c r="BZD550" s="39"/>
      <c r="BZE550" s="39"/>
      <c r="BZF550" s="39"/>
      <c r="BZG550" s="39"/>
      <c r="BZH550" s="39"/>
      <c r="BZI550" s="39"/>
      <c r="BZJ550" s="39"/>
      <c r="BZK550" s="39"/>
      <c r="BZL550" s="39"/>
      <c r="BZM550" s="39"/>
      <c r="BZN550" s="39"/>
      <c r="BZO550" s="39"/>
      <c r="BZP550" s="39"/>
      <c r="BZQ550" s="39"/>
      <c r="BZR550" s="39"/>
      <c r="BZS550" s="39"/>
      <c r="BZT550" s="39"/>
      <c r="BZU550" s="39"/>
      <c r="BZV550" s="39"/>
      <c r="BZW550" s="39"/>
      <c r="BZX550" s="39"/>
      <c r="BZY550" s="39"/>
      <c r="BZZ550" s="39"/>
      <c r="CAA550" s="39"/>
      <c r="CAB550" s="39"/>
      <c r="CAC550" s="39"/>
      <c r="CAD550" s="39"/>
      <c r="CAE550" s="39"/>
      <c r="CAF550" s="39"/>
      <c r="CAG550" s="39"/>
      <c r="CAH550" s="39"/>
      <c r="CAI550" s="39"/>
      <c r="CAJ550" s="39"/>
      <c r="CAK550" s="39"/>
      <c r="CAL550" s="39"/>
      <c r="CAM550" s="39"/>
      <c r="CAN550" s="39"/>
      <c r="CAO550" s="39"/>
      <c r="CAP550" s="39"/>
      <c r="CAQ550" s="39"/>
      <c r="CAR550" s="39"/>
      <c r="CAS550" s="39"/>
      <c r="CAT550" s="39"/>
      <c r="CAU550" s="39"/>
      <c r="CAV550" s="39"/>
      <c r="CAW550" s="39"/>
      <c r="CAX550" s="39"/>
      <c r="CAY550" s="39"/>
      <c r="CAZ550" s="39"/>
      <c r="CBA550" s="39"/>
      <c r="CBB550" s="39"/>
      <c r="CBC550" s="39"/>
      <c r="CBD550" s="39"/>
      <c r="CBE550" s="39"/>
      <c r="CBF550" s="39"/>
      <c r="CBG550" s="39"/>
      <c r="CBH550" s="39"/>
      <c r="CBI550" s="39"/>
      <c r="CBJ550" s="39"/>
      <c r="CBK550" s="39"/>
      <c r="CBL550" s="39"/>
      <c r="CBM550" s="39"/>
      <c r="CBN550" s="39"/>
      <c r="CBO550" s="39"/>
      <c r="CBP550" s="39"/>
      <c r="CBQ550" s="39"/>
      <c r="CBR550" s="39"/>
      <c r="CBS550" s="39"/>
      <c r="CBT550" s="39"/>
      <c r="CBU550" s="39"/>
      <c r="CBV550" s="39"/>
      <c r="CBW550" s="39"/>
      <c r="CBX550" s="39"/>
      <c r="CBY550" s="39"/>
      <c r="CBZ550" s="39"/>
      <c r="CCA550" s="39"/>
      <c r="CCB550" s="39"/>
      <c r="CCC550" s="39"/>
      <c r="CCD550" s="39"/>
      <c r="CCE550" s="39"/>
      <c r="CCF550" s="39"/>
      <c r="CCG550" s="39"/>
      <c r="CCH550" s="39"/>
      <c r="CCI550" s="39"/>
      <c r="CCJ550" s="39"/>
      <c r="CCK550" s="39"/>
      <c r="CCL550" s="39"/>
      <c r="CCM550" s="39"/>
      <c r="CCN550" s="39"/>
      <c r="CCO550" s="39"/>
      <c r="CCP550" s="39"/>
      <c r="CCQ550" s="39"/>
      <c r="CCR550" s="39"/>
      <c r="CCS550" s="39"/>
      <c r="CCT550" s="39"/>
      <c r="CCU550" s="39"/>
      <c r="CCV550" s="39"/>
      <c r="CCW550" s="39"/>
      <c r="CCX550" s="39"/>
      <c r="CCY550" s="39"/>
      <c r="CCZ550" s="39"/>
      <c r="CDA550" s="39"/>
      <c r="CDB550" s="39"/>
      <c r="CDC550" s="39"/>
      <c r="CDD550" s="39"/>
      <c r="CDE550" s="39"/>
      <c r="CDF550" s="39"/>
      <c r="CDG550" s="39"/>
      <c r="CDH550" s="39"/>
      <c r="CDI550" s="39"/>
      <c r="CDJ550" s="39"/>
      <c r="CDK550" s="39"/>
      <c r="CDL550" s="39"/>
      <c r="CDM550" s="39"/>
      <c r="CDN550" s="39"/>
      <c r="CDO550" s="39"/>
      <c r="CDP550" s="39"/>
      <c r="CDQ550" s="39"/>
      <c r="CDR550" s="39"/>
      <c r="CDS550" s="39"/>
      <c r="CDT550" s="39"/>
      <c r="CDU550" s="39"/>
      <c r="CDV550" s="39"/>
      <c r="CDW550" s="39"/>
      <c r="CDX550" s="39"/>
      <c r="CDY550" s="39"/>
      <c r="CDZ550" s="39"/>
      <c r="CEA550" s="39"/>
      <c r="CEB550" s="39"/>
      <c r="CEC550" s="39"/>
      <c r="CED550" s="39"/>
      <c r="CEE550" s="39"/>
      <c r="CEF550" s="39"/>
      <c r="CEG550" s="39"/>
      <c r="CEH550" s="39"/>
      <c r="CEI550" s="39"/>
      <c r="CEJ550" s="39"/>
      <c r="CEK550" s="39"/>
      <c r="CEL550" s="39"/>
      <c r="CEM550" s="39"/>
      <c r="CEN550" s="39"/>
      <c r="CEO550" s="39"/>
      <c r="CEP550" s="39"/>
      <c r="CEQ550" s="39"/>
      <c r="CER550" s="39"/>
      <c r="CES550" s="39"/>
      <c r="CET550" s="39"/>
      <c r="CEU550" s="39"/>
      <c r="CEV550" s="39"/>
      <c r="CEW550" s="39"/>
      <c r="CEX550" s="39"/>
      <c r="CEY550" s="39"/>
      <c r="CEZ550" s="39"/>
      <c r="CFA550" s="39"/>
      <c r="CFB550" s="39"/>
      <c r="CFC550" s="39"/>
      <c r="CFD550" s="39"/>
      <c r="CFE550" s="39"/>
      <c r="CFF550" s="39"/>
      <c r="CFG550" s="39"/>
      <c r="CFH550" s="39"/>
      <c r="CFI550" s="39"/>
      <c r="CFJ550" s="39"/>
      <c r="CFK550" s="39"/>
      <c r="CFL550" s="39"/>
      <c r="CFM550" s="39"/>
      <c r="CFN550" s="39"/>
      <c r="CFO550" s="39"/>
      <c r="CFP550" s="39"/>
      <c r="CFQ550" s="39"/>
      <c r="CFR550" s="39"/>
      <c r="CFS550" s="39"/>
      <c r="CFT550" s="39"/>
      <c r="CFU550" s="39"/>
      <c r="CFV550" s="39"/>
      <c r="CFW550" s="39"/>
      <c r="CFX550" s="39"/>
      <c r="CFY550" s="39"/>
      <c r="CFZ550" s="39"/>
      <c r="CGA550" s="39"/>
      <c r="CGB550" s="39"/>
      <c r="CGC550" s="39"/>
      <c r="CGD550" s="39"/>
      <c r="CGE550" s="39"/>
      <c r="CGF550" s="39"/>
      <c r="CGG550" s="39"/>
      <c r="CGH550" s="39"/>
      <c r="CGI550" s="39"/>
      <c r="CGJ550" s="39"/>
      <c r="CGK550" s="39"/>
      <c r="CGL550" s="39"/>
      <c r="CGM550" s="39"/>
      <c r="CGN550" s="39"/>
      <c r="CGO550" s="39"/>
      <c r="CGP550" s="39"/>
      <c r="CGQ550" s="39"/>
      <c r="CGR550" s="39"/>
      <c r="CGS550" s="39"/>
      <c r="CGT550" s="39"/>
      <c r="CGU550" s="39"/>
      <c r="CGV550" s="39"/>
      <c r="CGW550" s="39"/>
      <c r="CGX550" s="39"/>
      <c r="CGY550" s="39"/>
      <c r="CGZ550" s="39"/>
      <c r="CHA550" s="39"/>
      <c r="CHB550" s="39"/>
      <c r="CHC550" s="39"/>
      <c r="CHD550" s="39"/>
      <c r="CHE550" s="39"/>
      <c r="CHF550" s="39"/>
      <c r="CHG550" s="39"/>
      <c r="CHH550" s="39"/>
      <c r="CHI550" s="39"/>
      <c r="CHJ550" s="39"/>
      <c r="CHK550" s="39"/>
      <c r="CHL550" s="39"/>
      <c r="CHM550" s="39"/>
      <c r="CHN550" s="39"/>
      <c r="CHO550" s="39"/>
      <c r="CHP550" s="39"/>
      <c r="CHQ550" s="39"/>
      <c r="CHR550" s="39"/>
      <c r="CHS550" s="39"/>
      <c r="CHT550" s="39"/>
      <c r="CHU550" s="39"/>
      <c r="CHV550" s="39"/>
      <c r="CHW550" s="39"/>
      <c r="CHX550" s="39"/>
      <c r="CHY550" s="39"/>
      <c r="CHZ550" s="39"/>
      <c r="CIA550" s="39"/>
      <c r="CIB550" s="39"/>
      <c r="CIC550" s="39"/>
      <c r="CID550" s="39"/>
      <c r="CIE550" s="39"/>
      <c r="CIF550" s="39"/>
      <c r="CIG550" s="39"/>
      <c r="CIH550" s="39"/>
      <c r="CII550" s="39"/>
      <c r="CIJ550" s="39"/>
      <c r="CIK550" s="39"/>
      <c r="CIL550" s="39"/>
      <c r="CIM550" s="39"/>
      <c r="CIN550" s="39"/>
      <c r="CIO550" s="39"/>
      <c r="CIP550" s="39"/>
      <c r="CIQ550" s="39"/>
      <c r="CIR550" s="39"/>
      <c r="CIS550" s="39"/>
      <c r="CIT550" s="39"/>
      <c r="CIU550" s="39"/>
      <c r="CIV550" s="39"/>
      <c r="CIW550" s="39"/>
      <c r="CIX550" s="39"/>
      <c r="CIY550" s="39"/>
      <c r="CIZ550" s="39"/>
      <c r="CJA550" s="39"/>
      <c r="CJB550" s="39"/>
      <c r="CJC550" s="39"/>
      <c r="CJD550" s="39"/>
      <c r="CJE550" s="39"/>
      <c r="CJF550" s="39"/>
      <c r="CJG550" s="39"/>
      <c r="CJH550" s="39"/>
      <c r="CJI550" s="39"/>
      <c r="CJJ550" s="39"/>
      <c r="CJK550" s="39"/>
      <c r="CJL550" s="39"/>
      <c r="CJM550" s="39"/>
      <c r="CJN550" s="39"/>
      <c r="CJO550" s="39"/>
      <c r="CJP550" s="39"/>
      <c r="CJQ550" s="39"/>
      <c r="CJR550" s="39"/>
      <c r="CJS550" s="39"/>
      <c r="CJT550" s="39"/>
      <c r="CJU550" s="39"/>
      <c r="CJV550" s="39"/>
      <c r="CJW550" s="39"/>
      <c r="CJX550" s="39"/>
      <c r="CJY550" s="39"/>
      <c r="CJZ550" s="39"/>
      <c r="CKA550" s="39"/>
      <c r="CKB550" s="39"/>
      <c r="CKC550" s="39"/>
      <c r="CKD550" s="39"/>
      <c r="CKE550" s="39"/>
      <c r="CKF550" s="39"/>
      <c r="CKG550" s="39"/>
      <c r="CKH550" s="39"/>
      <c r="CKI550" s="39"/>
      <c r="CKJ550" s="39"/>
      <c r="CKK550" s="39"/>
      <c r="CKL550" s="39"/>
      <c r="CKM550" s="39"/>
      <c r="CKN550" s="39"/>
      <c r="CKO550" s="39"/>
      <c r="CKP550" s="39"/>
      <c r="CKQ550" s="39"/>
      <c r="CKR550" s="39"/>
      <c r="CKS550" s="39"/>
      <c r="CKT550" s="39"/>
      <c r="CKU550" s="39"/>
      <c r="CKV550" s="39"/>
      <c r="CKW550" s="39"/>
      <c r="CKX550" s="39"/>
      <c r="CKY550" s="39"/>
      <c r="CKZ550" s="39"/>
      <c r="CLA550" s="39"/>
      <c r="CLB550" s="39"/>
      <c r="CLC550" s="39"/>
      <c r="CLD550" s="39"/>
      <c r="CLE550" s="39"/>
      <c r="CLF550" s="39"/>
      <c r="CLG550" s="39"/>
      <c r="CLH550" s="39"/>
      <c r="CLI550" s="39"/>
      <c r="CLJ550" s="39"/>
      <c r="CLK550" s="39"/>
      <c r="CLL550" s="39"/>
      <c r="CLM550" s="39"/>
      <c r="CLN550" s="39"/>
      <c r="CLO550" s="39"/>
      <c r="CLP550" s="39"/>
      <c r="CLQ550" s="39"/>
      <c r="CLR550" s="39"/>
      <c r="CLS550" s="39"/>
      <c r="CLT550" s="39"/>
      <c r="CLU550" s="39"/>
      <c r="CLV550" s="39"/>
      <c r="CLW550" s="39"/>
      <c r="CLX550" s="39"/>
      <c r="CLY550" s="39"/>
      <c r="CLZ550" s="39"/>
      <c r="CMA550" s="39"/>
      <c r="CMB550" s="39"/>
      <c r="CMC550" s="39"/>
      <c r="CMD550" s="39"/>
      <c r="CME550" s="39"/>
      <c r="CMF550" s="39"/>
      <c r="CMG550" s="39"/>
      <c r="CMH550" s="39"/>
      <c r="CMI550" s="39"/>
      <c r="CMJ550" s="39"/>
      <c r="CMK550" s="39"/>
      <c r="CML550" s="39"/>
      <c r="CMM550" s="39"/>
      <c r="CMN550" s="39"/>
      <c r="CMO550" s="39"/>
      <c r="CMP550" s="39"/>
      <c r="CMQ550" s="39"/>
      <c r="CMR550" s="39"/>
      <c r="CMS550" s="39"/>
      <c r="CMT550" s="39"/>
      <c r="CMU550" s="39"/>
      <c r="CMV550" s="39"/>
      <c r="CMW550" s="39"/>
      <c r="CMX550" s="39"/>
      <c r="CMY550" s="39"/>
      <c r="CMZ550" s="39"/>
      <c r="CNA550" s="39"/>
      <c r="CNB550" s="39"/>
      <c r="CNC550" s="39"/>
      <c r="CND550" s="39"/>
      <c r="CNE550" s="39"/>
      <c r="CNF550" s="39"/>
      <c r="CNG550" s="39"/>
      <c r="CNH550" s="39"/>
      <c r="CNI550" s="39"/>
      <c r="CNJ550" s="39"/>
      <c r="CNK550" s="39"/>
      <c r="CNL550" s="39"/>
      <c r="CNM550" s="39"/>
      <c r="CNN550" s="39"/>
      <c r="CNO550" s="39"/>
      <c r="CNP550" s="39"/>
      <c r="CNQ550" s="39"/>
      <c r="CNR550" s="39"/>
      <c r="CNS550" s="39"/>
      <c r="CNT550" s="39"/>
      <c r="CNU550" s="39"/>
      <c r="CNV550" s="39"/>
      <c r="CNW550" s="39"/>
      <c r="CNX550" s="39"/>
      <c r="CNY550" s="39"/>
      <c r="CNZ550" s="39"/>
      <c r="COA550" s="39"/>
      <c r="COB550" s="39"/>
      <c r="COC550" s="39"/>
      <c r="COD550" s="39"/>
      <c r="COE550" s="39"/>
      <c r="COF550" s="39"/>
      <c r="COG550" s="39"/>
      <c r="COH550" s="39"/>
      <c r="COI550" s="39"/>
      <c r="COJ550" s="39"/>
      <c r="COK550" s="39"/>
      <c r="COL550" s="39"/>
      <c r="COM550" s="39"/>
      <c r="CON550" s="39"/>
      <c r="COO550" s="39"/>
      <c r="COP550" s="39"/>
      <c r="COQ550" s="39"/>
      <c r="COR550" s="39"/>
      <c r="COS550" s="39"/>
      <c r="COT550" s="39"/>
      <c r="COU550" s="39"/>
      <c r="COV550" s="39"/>
      <c r="COW550" s="39"/>
      <c r="COX550" s="39"/>
      <c r="COY550" s="39"/>
      <c r="COZ550" s="39"/>
      <c r="CPA550" s="39"/>
      <c r="CPB550" s="39"/>
      <c r="CPC550" s="39"/>
      <c r="CPD550" s="39"/>
      <c r="CPE550" s="39"/>
      <c r="CPF550" s="39"/>
      <c r="CPG550" s="39"/>
      <c r="CPH550" s="39"/>
      <c r="CPI550" s="39"/>
      <c r="CPJ550" s="39"/>
      <c r="CPK550" s="39"/>
      <c r="CPL550" s="39"/>
      <c r="CPM550" s="39"/>
      <c r="CPN550" s="39"/>
      <c r="CPO550" s="39"/>
      <c r="CPP550" s="39"/>
      <c r="CPQ550" s="39"/>
      <c r="CPR550" s="39"/>
      <c r="CPS550" s="39"/>
      <c r="CPT550" s="39"/>
      <c r="CPU550" s="39"/>
      <c r="CPV550" s="39"/>
      <c r="CPW550" s="39"/>
      <c r="CPX550" s="39"/>
      <c r="CPY550" s="39"/>
      <c r="CPZ550" s="39"/>
      <c r="CQA550" s="39"/>
      <c r="CQB550" s="39"/>
      <c r="CQC550" s="39"/>
      <c r="CQD550" s="39"/>
      <c r="CQE550" s="39"/>
      <c r="CQF550" s="39"/>
      <c r="CQG550" s="39"/>
      <c r="CQH550" s="39"/>
      <c r="CQI550" s="39"/>
      <c r="CQJ550" s="39"/>
      <c r="CQK550" s="39"/>
      <c r="CQL550" s="39"/>
      <c r="CQM550" s="39"/>
      <c r="CQN550" s="39"/>
      <c r="CQO550" s="39"/>
      <c r="CQP550" s="39"/>
      <c r="CQQ550" s="39"/>
      <c r="CQR550" s="39"/>
      <c r="CQS550" s="39"/>
      <c r="CQT550" s="39"/>
      <c r="CQU550" s="39"/>
      <c r="CQV550" s="39"/>
      <c r="CQW550" s="39"/>
      <c r="CQX550" s="39"/>
      <c r="CQY550" s="39"/>
      <c r="CQZ550" s="39"/>
      <c r="CRA550" s="39"/>
      <c r="CRB550" s="39"/>
      <c r="CRC550" s="39"/>
      <c r="CRD550" s="39"/>
      <c r="CRE550" s="39"/>
      <c r="CRF550" s="39"/>
      <c r="CRG550" s="39"/>
      <c r="CRH550" s="39"/>
      <c r="CRI550" s="39"/>
      <c r="CRJ550" s="39"/>
      <c r="CRK550" s="39"/>
      <c r="CRL550" s="39"/>
      <c r="CRM550" s="39"/>
      <c r="CRN550" s="39"/>
      <c r="CRO550" s="39"/>
      <c r="CRP550" s="39"/>
      <c r="CRQ550" s="39"/>
      <c r="CRR550" s="39"/>
      <c r="CRS550" s="39"/>
      <c r="CRT550" s="39"/>
      <c r="CRU550" s="39"/>
      <c r="CRV550" s="39"/>
      <c r="CRW550" s="39"/>
      <c r="CRX550" s="39"/>
      <c r="CRY550" s="39"/>
      <c r="CRZ550" s="39"/>
      <c r="CSA550" s="39"/>
      <c r="CSB550" s="39"/>
      <c r="CSC550" s="39"/>
      <c r="CSD550" s="39"/>
      <c r="CSE550" s="39"/>
      <c r="CSF550" s="39"/>
      <c r="CSG550" s="39"/>
      <c r="CSH550" s="39"/>
      <c r="CSI550" s="39"/>
      <c r="CSJ550" s="39"/>
      <c r="CSK550" s="39"/>
      <c r="CSL550" s="39"/>
      <c r="CSM550" s="39"/>
      <c r="CSN550" s="39"/>
      <c r="CSO550" s="39"/>
      <c r="CSP550" s="39"/>
      <c r="CSQ550" s="39"/>
      <c r="CSR550" s="39"/>
      <c r="CSS550" s="39"/>
      <c r="CST550" s="39"/>
      <c r="CSU550" s="39"/>
      <c r="CSV550" s="39"/>
      <c r="CSW550" s="39"/>
      <c r="CSX550" s="39"/>
      <c r="CSY550" s="39"/>
      <c r="CSZ550" s="39"/>
      <c r="CTA550" s="39"/>
      <c r="CTB550" s="39"/>
      <c r="CTC550" s="39"/>
      <c r="CTD550" s="39"/>
      <c r="CTE550" s="39"/>
      <c r="CTF550" s="39"/>
      <c r="CTG550" s="39"/>
      <c r="CTH550" s="39"/>
      <c r="CTI550" s="39"/>
      <c r="CTJ550" s="39"/>
      <c r="CTK550" s="39"/>
      <c r="CTL550" s="39"/>
      <c r="CTM550" s="39"/>
      <c r="CTN550" s="39"/>
      <c r="CTO550" s="39"/>
      <c r="CTP550" s="39"/>
      <c r="CTQ550" s="39"/>
      <c r="CTR550" s="39"/>
      <c r="CTS550" s="39"/>
      <c r="CTT550" s="39"/>
      <c r="CTU550" s="39"/>
      <c r="CTV550" s="39"/>
      <c r="CTW550" s="39"/>
      <c r="CTX550" s="39"/>
      <c r="CTY550" s="39"/>
      <c r="CTZ550" s="39"/>
      <c r="CUA550" s="39"/>
      <c r="CUB550" s="39"/>
      <c r="CUC550" s="39"/>
      <c r="CUD550" s="39"/>
      <c r="CUE550" s="39"/>
      <c r="CUF550" s="39"/>
      <c r="CUG550" s="39"/>
      <c r="CUH550" s="39"/>
      <c r="CUI550" s="39"/>
      <c r="CUJ550" s="39"/>
      <c r="CUK550" s="39"/>
      <c r="CUL550" s="39"/>
      <c r="CUM550" s="39"/>
      <c r="CUN550" s="39"/>
      <c r="CUO550" s="39"/>
      <c r="CUP550" s="39"/>
      <c r="CUQ550" s="39"/>
      <c r="CUR550" s="39"/>
      <c r="CUS550" s="39"/>
      <c r="CUT550" s="39"/>
      <c r="CUU550" s="39"/>
      <c r="CUV550" s="39"/>
      <c r="CUW550" s="39"/>
      <c r="CUX550" s="39"/>
      <c r="CUY550" s="39"/>
      <c r="CUZ550" s="39"/>
      <c r="CVA550" s="39"/>
      <c r="CVB550" s="39"/>
      <c r="CVC550" s="39"/>
      <c r="CVD550" s="39"/>
      <c r="CVE550" s="39"/>
      <c r="CVF550" s="39"/>
      <c r="CVG550" s="39"/>
      <c r="CVH550" s="39"/>
      <c r="CVI550" s="39"/>
      <c r="CVJ550" s="39"/>
      <c r="CVK550" s="39"/>
      <c r="CVL550" s="39"/>
      <c r="CVM550" s="39"/>
      <c r="CVN550" s="39"/>
      <c r="CVO550" s="39"/>
      <c r="CVP550" s="39"/>
      <c r="CVQ550" s="39"/>
      <c r="CVR550" s="39"/>
      <c r="CVS550" s="39"/>
      <c r="CVT550" s="39"/>
      <c r="CVU550" s="39"/>
      <c r="CVV550" s="39"/>
      <c r="CVW550" s="39"/>
      <c r="CVX550" s="39"/>
      <c r="CVY550" s="39"/>
      <c r="CVZ550" s="39"/>
      <c r="CWA550" s="39"/>
      <c r="CWB550" s="39"/>
      <c r="CWC550" s="39"/>
      <c r="CWD550" s="39"/>
      <c r="CWE550" s="39"/>
      <c r="CWF550" s="39"/>
      <c r="CWG550" s="39"/>
      <c r="CWH550" s="39"/>
      <c r="CWI550" s="39"/>
      <c r="CWJ550" s="39"/>
      <c r="CWK550" s="39"/>
      <c r="CWL550" s="39"/>
      <c r="CWM550" s="39"/>
      <c r="CWN550" s="39"/>
      <c r="CWO550" s="39"/>
      <c r="CWP550" s="39"/>
      <c r="CWQ550" s="39"/>
      <c r="CWR550" s="39"/>
      <c r="CWS550" s="39"/>
      <c r="CWT550" s="39"/>
      <c r="CWU550" s="39"/>
      <c r="CWV550" s="39"/>
      <c r="CWW550" s="39"/>
      <c r="CWX550" s="39"/>
      <c r="CWY550" s="39"/>
      <c r="CWZ550" s="39"/>
      <c r="CXA550" s="39"/>
      <c r="CXB550" s="39"/>
      <c r="CXC550" s="39"/>
      <c r="CXD550" s="39"/>
      <c r="CXE550" s="39"/>
      <c r="CXF550" s="39"/>
      <c r="CXG550" s="39"/>
      <c r="CXH550" s="39"/>
      <c r="CXI550" s="39"/>
      <c r="CXJ550" s="39"/>
      <c r="CXK550" s="39"/>
      <c r="CXL550" s="39"/>
      <c r="CXM550" s="39"/>
      <c r="CXN550" s="39"/>
      <c r="CXO550" s="39"/>
      <c r="CXP550" s="39"/>
      <c r="CXQ550" s="39"/>
      <c r="CXR550" s="39"/>
      <c r="CXS550" s="39"/>
      <c r="CXT550" s="39"/>
      <c r="CXU550" s="39"/>
      <c r="CXV550" s="39"/>
      <c r="CXW550" s="39"/>
      <c r="CXX550" s="39"/>
      <c r="CXY550" s="39"/>
      <c r="CXZ550" s="39"/>
      <c r="CYA550" s="39"/>
      <c r="CYB550" s="39"/>
      <c r="CYC550" s="39"/>
      <c r="CYD550" s="39"/>
      <c r="CYE550" s="39"/>
      <c r="CYF550" s="39"/>
      <c r="CYG550" s="39"/>
      <c r="CYH550" s="39"/>
      <c r="CYI550" s="39"/>
      <c r="CYJ550" s="39"/>
      <c r="CYK550" s="39"/>
      <c r="CYL550" s="39"/>
      <c r="CYM550" s="39"/>
      <c r="CYN550" s="39"/>
      <c r="CYO550" s="39"/>
      <c r="CYP550" s="39"/>
      <c r="CYQ550" s="39"/>
      <c r="CYR550" s="39"/>
      <c r="CYS550" s="39"/>
      <c r="CYT550" s="39"/>
      <c r="CYU550" s="39"/>
      <c r="CYV550" s="39"/>
      <c r="CYW550" s="39"/>
      <c r="CYX550" s="39"/>
      <c r="CYY550" s="39"/>
      <c r="CYZ550" s="39"/>
      <c r="CZA550" s="39"/>
      <c r="CZB550" s="39"/>
      <c r="CZC550" s="39"/>
      <c r="CZD550" s="39"/>
      <c r="CZE550" s="39"/>
      <c r="CZF550" s="39"/>
      <c r="CZG550" s="39"/>
      <c r="CZH550" s="39"/>
      <c r="CZI550" s="39"/>
      <c r="CZJ550" s="39"/>
      <c r="CZK550" s="39"/>
      <c r="CZL550" s="39"/>
      <c r="CZM550" s="39"/>
      <c r="CZN550" s="39"/>
      <c r="CZO550" s="39"/>
      <c r="CZP550" s="39"/>
      <c r="CZQ550" s="39"/>
      <c r="CZR550" s="39"/>
      <c r="CZS550" s="39"/>
      <c r="CZT550" s="39"/>
      <c r="CZU550" s="39"/>
      <c r="CZV550" s="39"/>
      <c r="CZW550" s="39"/>
      <c r="CZX550" s="39"/>
      <c r="CZY550" s="39"/>
      <c r="CZZ550" s="39"/>
      <c r="DAA550" s="39"/>
      <c r="DAB550" s="39"/>
      <c r="DAC550" s="39"/>
      <c r="DAD550" s="39"/>
      <c r="DAE550" s="39"/>
      <c r="DAF550" s="39"/>
      <c r="DAG550" s="39"/>
      <c r="DAH550" s="39"/>
      <c r="DAI550" s="39"/>
      <c r="DAJ550" s="39"/>
      <c r="DAK550" s="39"/>
      <c r="DAL550" s="39"/>
      <c r="DAM550" s="39"/>
      <c r="DAN550" s="39"/>
      <c r="DAO550" s="39"/>
      <c r="DAP550" s="39"/>
      <c r="DAQ550" s="39"/>
      <c r="DAR550" s="39"/>
      <c r="DAS550" s="39"/>
      <c r="DAT550" s="39"/>
      <c r="DAU550" s="39"/>
      <c r="DAV550" s="39"/>
      <c r="DAW550" s="39"/>
      <c r="DAX550" s="39"/>
      <c r="DAY550" s="39"/>
      <c r="DAZ550" s="39"/>
      <c r="DBA550" s="39"/>
      <c r="DBB550" s="39"/>
      <c r="DBC550" s="39"/>
      <c r="DBD550" s="39"/>
      <c r="DBE550" s="39"/>
      <c r="DBF550" s="39"/>
      <c r="DBG550" s="39"/>
      <c r="DBH550" s="39"/>
      <c r="DBI550" s="39"/>
      <c r="DBJ550" s="39"/>
      <c r="DBK550" s="39"/>
      <c r="DBL550" s="39"/>
      <c r="DBM550" s="39"/>
      <c r="DBN550" s="39"/>
      <c r="DBO550" s="39"/>
      <c r="DBP550" s="39"/>
      <c r="DBQ550" s="39"/>
      <c r="DBR550" s="39"/>
      <c r="DBS550" s="39"/>
      <c r="DBT550" s="39"/>
      <c r="DBU550" s="39"/>
      <c r="DBV550" s="39"/>
      <c r="DBW550" s="39"/>
      <c r="DBX550" s="39"/>
      <c r="DBY550" s="39"/>
      <c r="DBZ550" s="39"/>
      <c r="DCA550" s="39"/>
      <c r="DCB550" s="39"/>
      <c r="DCC550" s="39"/>
      <c r="DCD550" s="39"/>
      <c r="DCE550" s="39"/>
      <c r="DCF550" s="39"/>
      <c r="DCG550" s="39"/>
      <c r="DCH550" s="39"/>
      <c r="DCI550" s="39"/>
      <c r="DCJ550" s="39"/>
      <c r="DCK550" s="39"/>
      <c r="DCL550" s="39"/>
      <c r="DCM550" s="39"/>
      <c r="DCN550" s="39"/>
      <c r="DCO550" s="39"/>
      <c r="DCP550" s="39"/>
      <c r="DCQ550" s="39"/>
      <c r="DCR550" s="39"/>
      <c r="DCS550" s="39"/>
      <c r="DCT550" s="39"/>
      <c r="DCU550" s="39"/>
      <c r="DCV550" s="39"/>
      <c r="DCW550" s="39"/>
      <c r="DCX550" s="39"/>
      <c r="DCY550" s="39"/>
      <c r="DCZ550" s="39"/>
      <c r="DDA550" s="39"/>
      <c r="DDB550" s="39"/>
      <c r="DDC550" s="39"/>
      <c r="DDD550" s="39"/>
      <c r="DDE550" s="39"/>
      <c r="DDF550" s="39"/>
      <c r="DDG550" s="39"/>
      <c r="DDH550" s="39"/>
      <c r="DDI550" s="39"/>
      <c r="DDJ550" s="39"/>
      <c r="DDK550" s="39"/>
      <c r="DDL550" s="39"/>
      <c r="DDM550" s="39"/>
      <c r="DDN550" s="39"/>
      <c r="DDO550" s="39"/>
      <c r="DDP550" s="39"/>
      <c r="DDQ550" s="39"/>
      <c r="DDR550" s="39"/>
      <c r="DDS550" s="39"/>
      <c r="DDT550" s="39"/>
      <c r="DDU550" s="39"/>
      <c r="DDV550" s="39"/>
      <c r="DDW550" s="39"/>
      <c r="DDX550" s="39"/>
      <c r="DDY550" s="39"/>
      <c r="DDZ550" s="39"/>
      <c r="DEA550" s="39"/>
      <c r="DEB550" s="39"/>
      <c r="DEC550" s="39"/>
      <c r="DED550" s="39"/>
      <c r="DEE550" s="39"/>
      <c r="DEF550" s="39"/>
      <c r="DEG550" s="39"/>
      <c r="DEH550" s="39"/>
      <c r="DEI550" s="39"/>
      <c r="DEJ550" s="39"/>
      <c r="DEK550" s="39"/>
      <c r="DEL550" s="39"/>
      <c r="DEM550" s="39"/>
      <c r="DEN550" s="39"/>
      <c r="DEO550" s="39"/>
      <c r="DEP550" s="39"/>
      <c r="DEQ550" s="39"/>
      <c r="DER550" s="39"/>
      <c r="DES550" s="39"/>
      <c r="DET550" s="39"/>
      <c r="DEU550" s="39"/>
      <c r="DEV550" s="39"/>
      <c r="DEW550" s="39"/>
      <c r="DEX550" s="39"/>
      <c r="DEY550" s="39"/>
      <c r="DEZ550" s="39"/>
      <c r="DFA550" s="39"/>
      <c r="DFB550" s="39"/>
      <c r="DFC550" s="39"/>
      <c r="DFD550" s="39"/>
      <c r="DFE550" s="39"/>
      <c r="DFF550" s="39"/>
      <c r="DFG550" s="39"/>
      <c r="DFH550" s="39"/>
      <c r="DFI550" s="39"/>
      <c r="DFJ550" s="39"/>
      <c r="DFK550" s="39"/>
      <c r="DFL550" s="39"/>
      <c r="DFM550" s="39"/>
      <c r="DFN550" s="39"/>
      <c r="DFO550" s="39"/>
      <c r="DFP550" s="39"/>
      <c r="DFQ550" s="39"/>
      <c r="DFR550" s="39"/>
      <c r="DFS550" s="39"/>
      <c r="DFT550" s="39"/>
      <c r="DFU550" s="39"/>
      <c r="DFV550" s="39"/>
      <c r="DFW550" s="39"/>
      <c r="DFX550" s="39"/>
      <c r="DFY550" s="39"/>
      <c r="DFZ550" s="39"/>
      <c r="DGA550" s="39"/>
      <c r="DGB550" s="39"/>
      <c r="DGC550" s="39"/>
      <c r="DGD550" s="39"/>
      <c r="DGE550" s="39"/>
      <c r="DGF550" s="39"/>
      <c r="DGG550" s="39"/>
      <c r="DGH550" s="39"/>
      <c r="DGI550" s="39"/>
      <c r="DGJ550" s="39"/>
      <c r="DGK550" s="39"/>
      <c r="DGL550" s="39"/>
      <c r="DGM550" s="39"/>
      <c r="DGN550" s="39"/>
      <c r="DGO550" s="39"/>
      <c r="DGP550" s="39"/>
      <c r="DGQ550" s="39"/>
      <c r="DGR550" s="39"/>
      <c r="DGS550" s="39"/>
      <c r="DGT550" s="39"/>
      <c r="DGU550" s="39"/>
      <c r="DGV550" s="39"/>
      <c r="DGW550" s="39"/>
      <c r="DGX550" s="39"/>
      <c r="DGY550" s="39"/>
      <c r="DGZ550" s="39"/>
      <c r="DHA550" s="39"/>
      <c r="DHB550" s="39"/>
      <c r="DHC550" s="39"/>
      <c r="DHD550" s="39"/>
      <c r="DHE550" s="39"/>
      <c r="DHF550" s="39"/>
      <c r="DHG550" s="39"/>
      <c r="DHH550" s="39"/>
      <c r="DHI550" s="39"/>
      <c r="DHJ550" s="39"/>
      <c r="DHK550" s="39"/>
      <c r="DHL550" s="39"/>
      <c r="DHM550" s="39"/>
      <c r="DHN550" s="39"/>
      <c r="DHO550" s="39"/>
      <c r="DHP550" s="39"/>
      <c r="DHQ550" s="39"/>
      <c r="DHR550" s="39"/>
      <c r="DHS550" s="39"/>
      <c r="DHT550" s="39"/>
      <c r="DHU550" s="39"/>
      <c r="DHV550" s="39"/>
      <c r="DHW550" s="39"/>
      <c r="DHX550" s="39"/>
      <c r="DHY550" s="39"/>
      <c r="DHZ550" s="39"/>
      <c r="DIA550" s="39"/>
      <c r="DIB550" s="39"/>
      <c r="DIC550" s="39"/>
      <c r="DID550" s="39"/>
      <c r="DIE550" s="39"/>
      <c r="DIF550" s="39"/>
      <c r="DIG550" s="39"/>
      <c r="DIH550" s="39"/>
      <c r="DII550" s="39"/>
      <c r="DIJ550" s="39"/>
      <c r="DIK550" s="39"/>
      <c r="DIL550" s="39"/>
      <c r="DIM550" s="39"/>
      <c r="DIN550" s="39"/>
      <c r="DIO550" s="39"/>
      <c r="DIP550" s="39"/>
      <c r="DIQ550" s="39"/>
      <c r="DIR550" s="39"/>
      <c r="DIS550" s="39"/>
      <c r="DIT550" s="39"/>
      <c r="DIU550" s="39"/>
      <c r="DIV550" s="39"/>
      <c r="DIW550" s="39"/>
      <c r="DIX550" s="39"/>
      <c r="DIY550" s="39"/>
      <c r="DIZ550" s="39"/>
      <c r="DJA550" s="39"/>
      <c r="DJB550" s="39"/>
      <c r="DJC550" s="39"/>
      <c r="DJD550" s="39"/>
      <c r="DJE550" s="39"/>
      <c r="DJF550" s="39"/>
      <c r="DJG550" s="39"/>
      <c r="DJH550" s="39"/>
      <c r="DJI550" s="39"/>
      <c r="DJJ550" s="39"/>
      <c r="DJK550" s="39"/>
      <c r="DJL550" s="39"/>
      <c r="DJM550" s="39"/>
      <c r="DJN550" s="39"/>
      <c r="DJO550" s="39"/>
      <c r="DJP550" s="39"/>
      <c r="DJQ550" s="39"/>
      <c r="DJR550" s="39"/>
      <c r="DJS550" s="39"/>
      <c r="DJT550" s="39"/>
      <c r="DJU550" s="39"/>
      <c r="DJV550" s="39"/>
      <c r="DJW550" s="39"/>
      <c r="DJX550" s="39"/>
      <c r="DJY550" s="39"/>
      <c r="DJZ550" s="39"/>
      <c r="DKA550" s="39"/>
      <c r="DKB550" s="39"/>
      <c r="DKC550" s="39"/>
      <c r="DKD550" s="39"/>
      <c r="DKE550" s="39"/>
      <c r="DKF550" s="39"/>
      <c r="DKG550" s="39"/>
      <c r="DKH550" s="39"/>
      <c r="DKI550" s="39"/>
      <c r="DKJ550" s="39"/>
      <c r="DKK550" s="39"/>
      <c r="DKL550" s="39"/>
      <c r="DKM550" s="39"/>
      <c r="DKN550" s="39"/>
      <c r="DKO550" s="39"/>
      <c r="DKP550" s="39"/>
      <c r="DKQ550" s="39"/>
      <c r="DKR550" s="39"/>
      <c r="DKS550" s="39"/>
      <c r="DKT550" s="39"/>
      <c r="DKU550" s="39"/>
      <c r="DKV550" s="39"/>
      <c r="DKW550" s="39"/>
      <c r="DKX550" s="39"/>
      <c r="DKY550" s="39"/>
      <c r="DKZ550" s="39"/>
      <c r="DLA550" s="39"/>
      <c r="DLB550" s="39"/>
      <c r="DLC550" s="39"/>
      <c r="DLD550" s="39"/>
      <c r="DLE550" s="39"/>
      <c r="DLF550" s="39"/>
      <c r="DLG550" s="39"/>
      <c r="DLH550" s="39"/>
      <c r="DLI550" s="39"/>
      <c r="DLJ550" s="39"/>
      <c r="DLK550" s="39"/>
      <c r="DLL550" s="39"/>
      <c r="DLM550" s="39"/>
      <c r="DLN550" s="39"/>
      <c r="DLO550" s="39"/>
      <c r="DLP550" s="39"/>
      <c r="DLQ550" s="39"/>
      <c r="DLR550" s="39"/>
      <c r="DLS550" s="39"/>
      <c r="DLT550" s="39"/>
      <c r="DLU550" s="39"/>
      <c r="DLV550" s="39"/>
      <c r="DLW550" s="39"/>
      <c r="DLX550" s="39"/>
      <c r="DLY550" s="39"/>
      <c r="DLZ550" s="39"/>
      <c r="DMA550" s="39"/>
      <c r="DMB550" s="39"/>
      <c r="DMC550" s="39"/>
      <c r="DMD550" s="39"/>
      <c r="DME550" s="39"/>
      <c r="DMF550" s="39"/>
      <c r="DMG550" s="39"/>
      <c r="DMH550" s="39"/>
      <c r="DMI550" s="39"/>
      <c r="DMJ550" s="39"/>
      <c r="DMK550" s="39"/>
      <c r="DML550" s="39"/>
      <c r="DMM550" s="39"/>
      <c r="DMN550" s="39"/>
      <c r="DMO550" s="39"/>
      <c r="DMP550" s="39"/>
      <c r="DMQ550" s="39"/>
      <c r="DMR550" s="39"/>
      <c r="DMS550" s="39"/>
      <c r="DMT550" s="39"/>
      <c r="DMU550" s="39"/>
      <c r="DMV550" s="39"/>
      <c r="DMW550" s="39"/>
      <c r="DMX550" s="39"/>
      <c r="DMY550" s="39"/>
      <c r="DMZ550" s="39"/>
      <c r="DNA550" s="39"/>
      <c r="DNB550" s="39"/>
      <c r="DNC550" s="39"/>
      <c r="DND550" s="39"/>
      <c r="DNE550" s="39"/>
      <c r="DNF550" s="39"/>
      <c r="DNG550" s="39"/>
      <c r="DNH550" s="39"/>
      <c r="DNI550" s="39"/>
      <c r="DNJ550" s="39"/>
      <c r="DNK550" s="39"/>
      <c r="DNL550" s="39"/>
      <c r="DNM550" s="39"/>
      <c r="DNN550" s="39"/>
      <c r="DNO550" s="39"/>
      <c r="DNP550" s="39"/>
      <c r="DNQ550" s="39"/>
      <c r="DNR550" s="39"/>
      <c r="DNS550" s="39"/>
      <c r="DNT550" s="39"/>
      <c r="DNU550" s="39"/>
      <c r="DNV550" s="39"/>
      <c r="DNW550" s="39"/>
      <c r="DNX550" s="39"/>
      <c r="DNY550" s="39"/>
      <c r="DNZ550" s="39"/>
      <c r="DOA550" s="39"/>
      <c r="DOB550" s="39"/>
      <c r="DOC550" s="39"/>
      <c r="DOD550" s="39"/>
      <c r="DOE550" s="39"/>
      <c r="DOF550" s="39"/>
      <c r="DOG550" s="39"/>
      <c r="DOH550" s="39"/>
      <c r="DOI550" s="39"/>
      <c r="DOJ550" s="39"/>
      <c r="DOK550" s="39"/>
      <c r="DOL550" s="39"/>
      <c r="DOM550" s="39"/>
      <c r="DON550" s="39"/>
      <c r="DOO550" s="39"/>
      <c r="DOP550" s="39"/>
      <c r="DOQ550" s="39"/>
      <c r="DOR550" s="39"/>
      <c r="DOS550" s="39"/>
      <c r="DOT550" s="39"/>
      <c r="DOU550" s="39"/>
      <c r="DOV550" s="39"/>
      <c r="DOW550" s="39"/>
      <c r="DOX550" s="39"/>
      <c r="DOY550" s="39"/>
      <c r="DOZ550" s="39"/>
      <c r="DPA550" s="39"/>
      <c r="DPB550" s="39"/>
      <c r="DPC550" s="39"/>
      <c r="DPD550" s="39"/>
      <c r="DPE550" s="39"/>
      <c r="DPF550" s="39"/>
      <c r="DPG550" s="39"/>
      <c r="DPH550" s="39"/>
      <c r="DPI550" s="39"/>
      <c r="DPJ550" s="39"/>
      <c r="DPK550" s="39"/>
      <c r="DPL550" s="39"/>
      <c r="DPM550" s="39"/>
      <c r="DPN550" s="39"/>
      <c r="DPO550" s="39"/>
      <c r="DPP550" s="39"/>
      <c r="DPQ550" s="39"/>
      <c r="DPR550" s="39"/>
      <c r="DPS550" s="39"/>
      <c r="DPT550" s="39"/>
      <c r="DPU550" s="39"/>
      <c r="DPV550" s="39"/>
      <c r="DPW550" s="39"/>
      <c r="DPX550" s="39"/>
      <c r="DPY550" s="39"/>
      <c r="DPZ550" s="39"/>
      <c r="DQA550" s="39"/>
      <c r="DQB550" s="39"/>
      <c r="DQC550" s="39"/>
      <c r="DQD550" s="39"/>
      <c r="DQE550" s="39"/>
      <c r="DQF550" s="39"/>
      <c r="DQG550" s="39"/>
      <c r="DQH550" s="39"/>
      <c r="DQI550" s="39"/>
      <c r="DQJ550" s="39"/>
      <c r="DQK550" s="39"/>
      <c r="DQL550" s="39"/>
      <c r="DQM550" s="39"/>
      <c r="DQN550" s="39"/>
      <c r="DQO550" s="39"/>
      <c r="DQP550" s="39"/>
      <c r="DQQ550" s="39"/>
      <c r="DQR550" s="39"/>
      <c r="DQS550" s="39"/>
      <c r="DQT550" s="39"/>
      <c r="DQU550" s="39"/>
      <c r="DQV550" s="39"/>
      <c r="DQW550" s="39"/>
      <c r="DQX550" s="39"/>
      <c r="DQY550" s="39"/>
      <c r="DQZ550" s="39"/>
      <c r="DRA550" s="39"/>
      <c r="DRB550" s="39"/>
      <c r="DRC550" s="39"/>
      <c r="DRD550" s="39"/>
      <c r="DRE550" s="39"/>
      <c r="DRF550" s="39"/>
      <c r="DRG550" s="39"/>
      <c r="DRH550" s="39"/>
      <c r="DRI550" s="39"/>
      <c r="DRJ550" s="39"/>
      <c r="DRK550" s="39"/>
      <c r="DRL550" s="39"/>
      <c r="DRM550" s="39"/>
      <c r="DRN550" s="39"/>
      <c r="DRO550" s="39"/>
      <c r="DRP550" s="39"/>
      <c r="DRQ550" s="39"/>
      <c r="DRR550" s="39"/>
      <c r="DRS550" s="39"/>
      <c r="DRT550" s="39"/>
      <c r="DRU550" s="39"/>
      <c r="DRV550" s="39"/>
      <c r="DRW550" s="39"/>
      <c r="DRX550" s="39"/>
      <c r="DRY550" s="39"/>
      <c r="DRZ550" s="39"/>
      <c r="DSA550" s="39"/>
      <c r="DSB550" s="39"/>
      <c r="DSC550" s="39"/>
      <c r="DSD550" s="39"/>
      <c r="DSE550" s="39"/>
      <c r="DSF550" s="39"/>
      <c r="DSG550" s="39"/>
      <c r="DSH550" s="39"/>
      <c r="DSI550" s="39"/>
      <c r="DSJ550" s="39"/>
      <c r="DSK550" s="39"/>
      <c r="DSL550" s="39"/>
      <c r="DSM550" s="39"/>
      <c r="DSN550" s="39"/>
      <c r="DSO550" s="39"/>
      <c r="DSP550" s="39"/>
      <c r="DSQ550" s="39"/>
      <c r="DSR550" s="39"/>
      <c r="DSS550" s="39"/>
      <c r="DST550" s="39"/>
      <c r="DSU550" s="39"/>
      <c r="DSV550" s="39"/>
      <c r="DSW550" s="39"/>
      <c r="DSX550" s="39"/>
      <c r="DSY550" s="39"/>
      <c r="DSZ550" s="39"/>
      <c r="DTA550" s="39"/>
      <c r="DTB550" s="39"/>
      <c r="DTC550" s="39"/>
      <c r="DTD550" s="39"/>
      <c r="DTE550" s="39"/>
      <c r="DTF550" s="39"/>
      <c r="DTG550" s="39"/>
      <c r="DTH550" s="39"/>
      <c r="DTI550" s="39"/>
      <c r="DTJ550" s="39"/>
      <c r="DTK550" s="39"/>
      <c r="DTL550" s="39"/>
      <c r="DTM550" s="39"/>
      <c r="DTN550" s="39"/>
      <c r="DTO550" s="39"/>
      <c r="DTP550" s="39"/>
      <c r="DTQ550" s="39"/>
      <c r="DTR550" s="39"/>
      <c r="DTS550" s="39"/>
      <c r="DTT550" s="39"/>
      <c r="DTU550" s="39"/>
      <c r="DTV550" s="39"/>
      <c r="DTW550" s="39"/>
      <c r="DTX550" s="39"/>
      <c r="DTY550" s="39"/>
      <c r="DTZ550" s="39"/>
      <c r="DUA550" s="39"/>
      <c r="DUB550" s="39"/>
      <c r="DUC550" s="39"/>
      <c r="DUD550" s="39"/>
      <c r="DUE550" s="39"/>
      <c r="DUF550" s="39"/>
      <c r="DUG550" s="39"/>
      <c r="DUH550" s="39"/>
      <c r="DUI550" s="39"/>
      <c r="DUJ550" s="39"/>
      <c r="DUK550" s="39"/>
      <c r="DUL550" s="39"/>
      <c r="DUM550" s="39"/>
      <c r="DUN550" s="39"/>
      <c r="DUO550" s="39"/>
      <c r="DUP550" s="39"/>
      <c r="DUQ550" s="39"/>
      <c r="DUR550" s="39"/>
      <c r="DUS550" s="39"/>
      <c r="DUT550" s="39"/>
      <c r="DUU550" s="39"/>
      <c r="DUV550" s="39"/>
      <c r="DUW550" s="39"/>
      <c r="DUX550" s="39"/>
      <c r="DUY550" s="39"/>
      <c r="DUZ550" s="39"/>
      <c r="DVA550" s="39"/>
      <c r="DVB550" s="39"/>
      <c r="DVC550" s="39"/>
      <c r="DVD550" s="39"/>
      <c r="DVE550" s="39"/>
      <c r="DVF550" s="39"/>
      <c r="DVG550" s="39"/>
      <c r="DVH550" s="39"/>
      <c r="DVI550" s="39"/>
      <c r="DVJ550" s="39"/>
      <c r="DVK550" s="39"/>
      <c r="DVL550" s="39"/>
      <c r="DVM550" s="39"/>
      <c r="DVN550" s="39"/>
      <c r="DVO550" s="39"/>
      <c r="DVP550" s="39"/>
      <c r="DVQ550" s="39"/>
      <c r="DVR550" s="39"/>
      <c r="DVS550" s="39"/>
      <c r="DVT550" s="39"/>
      <c r="DVU550" s="39"/>
      <c r="DVV550" s="39"/>
      <c r="DVW550" s="39"/>
      <c r="DVX550" s="39"/>
      <c r="DVY550" s="39"/>
      <c r="DVZ550" s="39"/>
      <c r="DWA550" s="39"/>
      <c r="DWB550" s="39"/>
      <c r="DWC550" s="39"/>
      <c r="DWD550" s="39"/>
      <c r="DWE550" s="39"/>
      <c r="DWF550" s="39"/>
      <c r="DWG550" s="39"/>
      <c r="DWH550" s="39"/>
      <c r="DWI550" s="39"/>
      <c r="DWJ550" s="39"/>
      <c r="DWK550" s="39"/>
      <c r="DWL550" s="39"/>
      <c r="DWM550" s="39"/>
      <c r="DWN550" s="39"/>
      <c r="DWO550" s="39"/>
      <c r="DWP550" s="39"/>
      <c r="DWQ550" s="39"/>
      <c r="DWR550" s="39"/>
      <c r="DWS550" s="39"/>
      <c r="DWT550" s="39"/>
      <c r="DWU550" s="39"/>
      <c r="DWV550" s="39"/>
      <c r="DWW550" s="39"/>
      <c r="DWX550" s="39"/>
      <c r="DWY550" s="39"/>
      <c r="DWZ550" s="39"/>
      <c r="DXA550" s="39"/>
      <c r="DXB550" s="39"/>
      <c r="DXC550" s="39"/>
      <c r="DXD550" s="39"/>
      <c r="DXE550" s="39"/>
      <c r="DXF550" s="39"/>
      <c r="DXG550" s="39"/>
      <c r="DXH550" s="39"/>
      <c r="DXI550" s="39"/>
      <c r="DXJ550" s="39"/>
      <c r="DXK550" s="39"/>
      <c r="DXL550" s="39"/>
      <c r="DXM550" s="39"/>
      <c r="DXN550" s="39"/>
      <c r="DXO550" s="39"/>
      <c r="DXP550" s="39"/>
      <c r="DXQ550" s="39"/>
      <c r="DXR550" s="39"/>
      <c r="DXS550" s="39"/>
      <c r="DXT550" s="39"/>
      <c r="DXU550" s="39"/>
      <c r="DXV550" s="39"/>
      <c r="DXW550" s="39"/>
      <c r="DXX550" s="39"/>
      <c r="DXY550" s="39"/>
      <c r="DXZ550" s="39"/>
      <c r="DYA550" s="39"/>
      <c r="DYB550" s="39"/>
      <c r="DYC550" s="39"/>
      <c r="DYD550" s="39"/>
      <c r="DYE550" s="39"/>
      <c r="DYF550" s="39"/>
      <c r="DYG550" s="39"/>
      <c r="DYH550" s="39"/>
      <c r="DYI550" s="39"/>
      <c r="DYJ550" s="39"/>
      <c r="DYK550" s="39"/>
      <c r="DYL550" s="39"/>
      <c r="DYM550" s="39"/>
      <c r="DYN550" s="39"/>
      <c r="DYO550" s="39"/>
      <c r="DYP550" s="39"/>
      <c r="DYQ550" s="39"/>
      <c r="DYR550" s="39"/>
      <c r="DYS550" s="39"/>
      <c r="DYT550" s="39"/>
      <c r="DYU550" s="39"/>
      <c r="DYV550" s="39"/>
      <c r="DYW550" s="39"/>
      <c r="DYX550" s="39"/>
      <c r="DYY550" s="39"/>
      <c r="DYZ550" s="39"/>
      <c r="DZA550" s="39"/>
      <c r="DZB550" s="39"/>
      <c r="DZC550" s="39"/>
      <c r="DZD550" s="39"/>
      <c r="DZE550" s="39"/>
      <c r="DZF550" s="39"/>
      <c r="DZG550" s="39"/>
      <c r="DZH550" s="39"/>
      <c r="DZI550" s="39"/>
      <c r="DZJ550" s="39"/>
      <c r="DZK550" s="39"/>
      <c r="DZL550" s="39"/>
      <c r="DZM550" s="39"/>
      <c r="DZN550" s="39"/>
      <c r="DZO550" s="39"/>
      <c r="DZP550" s="39"/>
      <c r="DZQ550" s="39"/>
      <c r="DZR550" s="39"/>
      <c r="DZS550" s="39"/>
      <c r="DZT550" s="39"/>
      <c r="DZU550" s="39"/>
      <c r="DZV550" s="39"/>
      <c r="DZW550" s="39"/>
      <c r="DZX550" s="39"/>
      <c r="DZY550" s="39"/>
      <c r="DZZ550" s="39"/>
      <c r="EAA550" s="39"/>
      <c r="EAB550" s="39"/>
      <c r="EAC550" s="39"/>
      <c r="EAD550" s="39"/>
      <c r="EAE550" s="39"/>
      <c r="EAF550" s="39"/>
      <c r="EAG550" s="39"/>
      <c r="EAH550" s="39"/>
      <c r="EAI550" s="39"/>
      <c r="EAJ550" s="39"/>
      <c r="EAK550" s="39"/>
      <c r="EAL550" s="39"/>
      <c r="EAM550" s="39"/>
      <c r="EAN550" s="39"/>
      <c r="EAO550" s="39"/>
      <c r="EAP550" s="39"/>
      <c r="EAQ550" s="39"/>
      <c r="EAR550" s="39"/>
      <c r="EAS550" s="39"/>
      <c r="EAT550" s="39"/>
      <c r="EAU550" s="39"/>
      <c r="EAV550" s="39"/>
      <c r="EAW550" s="39"/>
      <c r="EAX550" s="39"/>
      <c r="EAY550" s="39"/>
      <c r="EAZ550" s="39"/>
      <c r="EBA550" s="39"/>
      <c r="EBB550" s="39"/>
      <c r="EBC550" s="39"/>
      <c r="EBD550" s="39"/>
      <c r="EBE550" s="39"/>
      <c r="EBF550" s="39"/>
      <c r="EBG550" s="39"/>
      <c r="EBH550" s="39"/>
      <c r="EBI550" s="39"/>
      <c r="EBJ550" s="39"/>
      <c r="EBK550" s="39"/>
      <c r="EBL550" s="39"/>
      <c r="EBM550" s="39"/>
      <c r="EBN550" s="39"/>
      <c r="EBO550" s="39"/>
      <c r="EBP550" s="39"/>
      <c r="EBQ550" s="39"/>
      <c r="EBR550" s="39"/>
      <c r="EBS550" s="39"/>
      <c r="EBT550" s="39"/>
      <c r="EBU550" s="39"/>
      <c r="EBV550" s="39"/>
      <c r="EBW550" s="39"/>
      <c r="EBX550" s="39"/>
      <c r="EBY550" s="39"/>
      <c r="EBZ550" s="39"/>
      <c r="ECA550" s="39"/>
      <c r="ECB550" s="39"/>
      <c r="ECC550" s="39"/>
      <c r="ECD550" s="39"/>
      <c r="ECE550" s="39"/>
      <c r="ECF550" s="39"/>
      <c r="ECG550" s="39"/>
      <c r="ECH550" s="39"/>
      <c r="ECI550" s="39"/>
      <c r="ECJ550" s="39"/>
      <c r="ECK550" s="39"/>
      <c r="ECL550" s="39"/>
      <c r="ECM550" s="39"/>
      <c r="ECN550" s="39"/>
      <c r="ECO550" s="39"/>
      <c r="ECP550" s="39"/>
      <c r="ECQ550" s="39"/>
      <c r="ECR550" s="39"/>
      <c r="ECS550" s="39"/>
      <c r="ECT550" s="39"/>
      <c r="ECU550" s="39"/>
      <c r="ECV550" s="39"/>
      <c r="ECW550" s="39"/>
      <c r="ECX550" s="39"/>
      <c r="ECY550" s="39"/>
      <c r="ECZ550" s="39"/>
      <c r="EDA550" s="39"/>
      <c r="EDB550" s="39"/>
      <c r="EDC550" s="39"/>
      <c r="EDD550" s="39"/>
      <c r="EDE550" s="39"/>
      <c r="EDF550" s="39"/>
      <c r="EDG550" s="39"/>
      <c r="EDH550" s="39"/>
      <c r="EDI550" s="39"/>
      <c r="EDJ550" s="39"/>
      <c r="EDK550" s="39"/>
      <c r="EDL550" s="39"/>
      <c r="EDM550" s="39"/>
      <c r="EDN550" s="39"/>
      <c r="EDO550" s="39"/>
      <c r="EDP550" s="39"/>
      <c r="EDQ550" s="39"/>
      <c r="EDR550" s="39"/>
      <c r="EDS550" s="39"/>
      <c r="EDT550" s="39"/>
      <c r="EDU550" s="39"/>
      <c r="EDV550" s="39"/>
      <c r="EDW550" s="39"/>
      <c r="EDX550" s="39"/>
      <c r="EDY550" s="39"/>
      <c r="EDZ550" s="39"/>
      <c r="EEA550" s="39"/>
      <c r="EEB550" s="39"/>
      <c r="EEC550" s="39"/>
      <c r="EED550" s="39"/>
      <c r="EEE550" s="39"/>
      <c r="EEF550" s="39"/>
      <c r="EEG550" s="39"/>
      <c r="EEH550" s="39"/>
      <c r="EEI550" s="39"/>
      <c r="EEJ550" s="39"/>
      <c r="EEK550" s="39"/>
      <c r="EEL550" s="39"/>
      <c r="EEM550" s="39"/>
      <c r="EEN550" s="39"/>
      <c r="EEO550" s="39"/>
      <c r="EEP550" s="39"/>
      <c r="EEQ550" s="39"/>
      <c r="EER550" s="39"/>
      <c r="EES550" s="39"/>
      <c r="EET550" s="39"/>
      <c r="EEU550" s="39"/>
      <c r="EEV550" s="39"/>
      <c r="EEW550" s="39"/>
      <c r="EEX550" s="39"/>
      <c r="EEY550" s="39"/>
      <c r="EEZ550" s="39"/>
      <c r="EFA550" s="39"/>
      <c r="EFB550" s="39"/>
      <c r="EFC550" s="39"/>
      <c r="EFD550" s="39"/>
      <c r="EFE550" s="39"/>
      <c r="EFF550" s="39"/>
      <c r="EFG550" s="39"/>
      <c r="EFH550" s="39"/>
      <c r="EFI550" s="39"/>
      <c r="EFJ550" s="39"/>
      <c r="EFK550" s="39"/>
      <c r="EFL550" s="39"/>
      <c r="EFM550" s="39"/>
      <c r="EFN550" s="39"/>
      <c r="EFO550" s="39"/>
      <c r="EFP550" s="39"/>
      <c r="EFQ550" s="39"/>
      <c r="EFR550" s="39"/>
      <c r="EFS550" s="39"/>
      <c r="EFT550" s="39"/>
      <c r="EFU550" s="39"/>
      <c r="EFV550" s="39"/>
      <c r="EFW550" s="39"/>
      <c r="EFX550" s="39"/>
      <c r="EFY550" s="39"/>
      <c r="EFZ550" s="39"/>
      <c r="EGA550" s="39"/>
      <c r="EGB550" s="39"/>
      <c r="EGC550" s="39"/>
      <c r="EGD550" s="39"/>
      <c r="EGE550" s="39"/>
      <c r="EGF550" s="39"/>
      <c r="EGG550" s="39"/>
      <c r="EGH550" s="39"/>
      <c r="EGI550" s="39"/>
      <c r="EGJ550" s="39"/>
      <c r="EGK550" s="39"/>
      <c r="EGL550" s="39"/>
      <c r="EGM550" s="39"/>
      <c r="EGN550" s="39"/>
      <c r="EGO550" s="39"/>
      <c r="EGP550" s="39"/>
      <c r="EGQ550" s="39"/>
      <c r="EGR550" s="39"/>
      <c r="EGS550" s="39"/>
      <c r="EGT550" s="39"/>
      <c r="EGU550" s="39"/>
      <c r="EGV550" s="39"/>
      <c r="EGW550" s="39"/>
      <c r="EGX550" s="39"/>
      <c r="EGY550" s="39"/>
      <c r="EGZ550" s="39"/>
      <c r="EHA550" s="39"/>
      <c r="EHB550" s="39"/>
      <c r="EHC550" s="39"/>
      <c r="EHD550" s="39"/>
      <c r="EHE550" s="39"/>
      <c r="EHF550" s="39"/>
      <c r="EHG550" s="39"/>
      <c r="EHH550" s="39"/>
      <c r="EHI550" s="39"/>
      <c r="EHJ550" s="39"/>
      <c r="EHK550" s="39"/>
      <c r="EHL550" s="39"/>
      <c r="EHM550" s="39"/>
      <c r="EHN550" s="39"/>
      <c r="EHO550" s="39"/>
      <c r="EHP550" s="39"/>
      <c r="EHQ550" s="39"/>
      <c r="EHR550" s="39"/>
      <c r="EHS550" s="39"/>
      <c r="EHT550" s="39"/>
      <c r="EHU550" s="39"/>
      <c r="EHV550" s="39"/>
      <c r="EHW550" s="39"/>
      <c r="EHX550" s="39"/>
      <c r="EHY550" s="39"/>
      <c r="EHZ550" s="39"/>
      <c r="EIA550" s="39"/>
      <c r="EIB550" s="39"/>
      <c r="EIC550" s="39"/>
      <c r="EID550" s="39"/>
      <c r="EIE550" s="39"/>
      <c r="EIF550" s="39"/>
      <c r="EIG550" s="39"/>
      <c r="EIH550" s="39"/>
      <c r="EII550" s="39"/>
      <c r="EIJ550" s="39"/>
      <c r="EIK550" s="39"/>
      <c r="EIL550" s="39"/>
      <c r="EIM550" s="39"/>
      <c r="EIN550" s="39"/>
      <c r="EIO550" s="39"/>
      <c r="EIP550" s="39"/>
      <c r="EIQ550" s="39"/>
      <c r="EIR550" s="39"/>
      <c r="EIS550" s="39"/>
      <c r="EIT550" s="39"/>
      <c r="EIU550" s="39"/>
      <c r="EIV550" s="39"/>
      <c r="EIW550" s="39"/>
      <c r="EIX550" s="39"/>
      <c r="EIY550" s="39"/>
      <c r="EIZ550" s="39"/>
      <c r="EJA550" s="39"/>
      <c r="EJB550" s="39"/>
      <c r="EJC550" s="39"/>
      <c r="EJD550" s="39"/>
      <c r="EJE550" s="39"/>
      <c r="EJF550" s="39"/>
      <c r="EJG550" s="39"/>
      <c r="EJH550" s="39"/>
      <c r="EJI550" s="39"/>
      <c r="EJJ550" s="39"/>
      <c r="EJK550" s="39"/>
      <c r="EJL550" s="39"/>
      <c r="EJM550" s="39"/>
      <c r="EJN550" s="39"/>
      <c r="EJO550" s="39"/>
      <c r="EJP550" s="39"/>
      <c r="EJQ550" s="39"/>
      <c r="EJR550" s="39"/>
      <c r="EJS550" s="39"/>
      <c r="EJT550" s="39"/>
      <c r="EJU550" s="39"/>
      <c r="EJV550" s="39"/>
      <c r="EJW550" s="39"/>
      <c r="EJX550" s="39"/>
      <c r="EJY550" s="39"/>
      <c r="EJZ550" s="39"/>
      <c r="EKA550" s="39"/>
      <c r="EKB550" s="39"/>
      <c r="EKC550" s="39"/>
      <c r="EKD550" s="39"/>
      <c r="EKE550" s="39"/>
      <c r="EKF550" s="39"/>
      <c r="EKG550" s="39"/>
      <c r="EKH550" s="39"/>
      <c r="EKI550" s="39"/>
      <c r="EKJ550" s="39"/>
      <c r="EKK550" s="39"/>
      <c r="EKL550" s="39"/>
      <c r="EKM550" s="39"/>
      <c r="EKN550" s="39"/>
      <c r="EKO550" s="39"/>
      <c r="EKP550" s="39"/>
      <c r="EKQ550" s="39"/>
      <c r="EKR550" s="39"/>
      <c r="EKS550" s="39"/>
      <c r="EKT550" s="39"/>
      <c r="EKU550" s="39"/>
      <c r="EKV550" s="39"/>
      <c r="EKW550" s="39"/>
      <c r="EKX550" s="39"/>
      <c r="EKY550" s="39"/>
      <c r="EKZ550" s="39"/>
      <c r="ELA550" s="39"/>
      <c r="ELB550" s="39"/>
      <c r="ELC550" s="39"/>
      <c r="ELD550" s="39"/>
      <c r="ELE550" s="39"/>
      <c r="ELF550" s="39"/>
      <c r="ELG550" s="39"/>
      <c r="ELH550" s="39"/>
      <c r="ELI550" s="39"/>
      <c r="ELJ550" s="39"/>
      <c r="ELK550" s="39"/>
      <c r="ELL550" s="39"/>
      <c r="ELM550" s="39"/>
      <c r="ELN550" s="39"/>
      <c r="ELO550" s="39"/>
      <c r="ELP550" s="39"/>
      <c r="ELQ550" s="39"/>
      <c r="ELR550" s="39"/>
      <c r="ELS550" s="39"/>
      <c r="ELT550" s="39"/>
      <c r="ELU550" s="39"/>
      <c r="ELV550" s="39"/>
      <c r="ELW550" s="39"/>
      <c r="ELX550" s="39"/>
      <c r="ELY550" s="39"/>
      <c r="ELZ550" s="39"/>
      <c r="EMA550" s="39"/>
      <c r="EMB550" s="39"/>
      <c r="EMC550" s="39"/>
      <c r="EMD550" s="39"/>
      <c r="EME550" s="39"/>
      <c r="EMF550" s="39"/>
      <c r="EMG550" s="39"/>
      <c r="EMH550" s="39"/>
      <c r="EMI550" s="39"/>
      <c r="EMJ550" s="39"/>
      <c r="EMK550" s="39"/>
      <c r="EML550" s="39"/>
      <c r="EMM550" s="39"/>
      <c r="EMN550" s="39"/>
      <c r="EMO550" s="39"/>
      <c r="EMP550" s="39"/>
      <c r="EMQ550" s="39"/>
      <c r="EMR550" s="39"/>
      <c r="EMS550" s="39"/>
      <c r="EMT550" s="39"/>
      <c r="EMU550" s="39"/>
      <c r="EMV550" s="39"/>
      <c r="EMW550" s="39"/>
      <c r="EMX550" s="39"/>
      <c r="EMY550" s="39"/>
      <c r="EMZ550" s="39"/>
      <c r="ENA550" s="39"/>
      <c r="ENB550" s="39"/>
      <c r="ENC550" s="39"/>
      <c r="END550" s="39"/>
      <c r="ENE550" s="39"/>
      <c r="ENF550" s="39"/>
      <c r="ENG550" s="39"/>
      <c r="ENH550" s="39"/>
      <c r="ENI550" s="39"/>
      <c r="ENJ550" s="39"/>
      <c r="ENK550" s="39"/>
      <c r="ENL550" s="39"/>
      <c r="ENM550" s="39"/>
      <c r="ENN550" s="39"/>
      <c r="ENO550" s="39"/>
      <c r="ENP550" s="39"/>
      <c r="ENQ550" s="39"/>
      <c r="ENR550" s="39"/>
      <c r="ENS550" s="39"/>
      <c r="ENT550" s="39"/>
      <c r="ENU550" s="39"/>
      <c r="ENV550" s="39"/>
      <c r="ENW550" s="39"/>
      <c r="ENX550" s="39"/>
      <c r="ENY550" s="39"/>
      <c r="ENZ550" s="39"/>
      <c r="EOA550" s="39"/>
      <c r="EOB550" s="39"/>
      <c r="EOC550" s="39"/>
      <c r="EOD550" s="39"/>
      <c r="EOE550" s="39"/>
      <c r="EOF550" s="39"/>
      <c r="EOG550" s="39"/>
      <c r="EOH550" s="39"/>
      <c r="EOI550" s="39"/>
      <c r="EOJ550" s="39"/>
      <c r="EOK550" s="39"/>
      <c r="EOL550" s="39"/>
      <c r="EOM550" s="39"/>
      <c r="EON550" s="39"/>
      <c r="EOO550" s="39"/>
      <c r="EOP550" s="39"/>
      <c r="EOQ550" s="39"/>
      <c r="EOR550" s="39"/>
      <c r="EOS550" s="39"/>
      <c r="EOT550" s="39"/>
      <c r="EOU550" s="39"/>
      <c r="EOV550" s="39"/>
      <c r="EOW550" s="39"/>
      <c r="EOX550" s="39"/>
      <c r="EOY550" s="39"/>
      <c r="EOZ550" s="39"/>
      <c r="EPA550" s="39"/>
      <c r="EPB550" s="39"/>
      <c r="EPC550" s="39"/>
      <c r="EPD550" s="39"/>
      <c r="EPE550" s="39"/>
      <c r="EPF550" s="39"/>
      <c r="EPG550" s="39"/>
      <c r="EPH550" s="39"/>
      <c r="EPI550" s="39"/>
      <c r="EPJ550" s="39"/>
      <c r="EPK550" s="39"/>
      <c r="EPL550" s="39"/>
      <c r="EPM550" s="39"/>
      <c r="EPN550" s="39"/>
      <c r="EPO550" s="39"/>
      <c r="EPP550" s="39"/>
      <c r="EPQ550" s="39"/>
      <c r="EPR550" s="39"/>
      <c r="EPS550" s="39"/>
      <c r="EPT550" s="39"/>
      <c r="EPU550" s="39"/>
      <c r="EPV550" s="39"/>
      <c r="EPW550" s="39"/>
      <c r="EPX550" s="39"/>
      <c r="EPY550" s="39"/>
      <c r="EPZ550" s="39"/>
      <c r="EQA550" s="39"/>
      <c r="EQB550" s="39"/>
      <c r="EQC550" s="39"/>
      <c r="EQD550" s="39"/>
      <c r="EQE550" s="39"/>
      <c r="EQF550" s="39"/>
      <c r="EQG550" s="39"/>
      <c r="EQH550" s="39"/>
      <c r="EQI550" s="39"/>
      <c r="EQJ550" s="39"/>
      <c r="EQK550" s="39"/>
      <c r="EQL550" s="39"/>
      <c r="EQM550" s="39"/>
      <c r="EQN550" s="39"/>
      <c r="EQO550" s="39"/>
      <c r="EQP550" s="39"/>
      <c r="EQQ550" s="39"/>
      <c r="EQR550" s="39"/>
      <c r="EQS550" s="39"/>
      <c r="EQT550" s="39"/>
      <c r="EQU550" s="39"/>
      <c r="EQV550" s="39"/>
      <c r="EQW550" s="39"/>
      <c r="EQX550" s="39"/>
      <c r="EQY550" s="39"/>
      <c r="EQZ550" s="39"/>
      <c r="ERA550" s="39"/>
      <c r="ERB550" s="39"/>
      <c r="ERC550" s="39"/>
      <c r="ERD550" s="39"/>
      <c r="ERE550" s="39"/>
      <c r="ERF550" s="39"/>
      <c r="ERG550" s="39"/>
      <c r="ERH550" s="39"/>
      <c r="ERI550" s="39"/>
      <c r="ERJ550" s="39"/>
      <c r="ERK550" s="39"/>
      <c r="ERL550" s="39"/>
      <c r="ERM550" s="39"/>
      <c r="ERN550" s="39"/>
      <c r="ERO550" s="39"/>
      <c r="ERP550" s="39"/>
      <c r="ERQ550" s="39"/>
      <c r="ERR550" s="39"/>
      <c r="ERS550" s="39"/>
      <c r="ERT550" s="39"/>
      <c r="ERU550" s="39"/>
      <c r="ERV550" s="39"/>
      <c r="ERW550" s="39"/>
      <c r="ERX550" s="39"/>
      <c r="ERY550" s="39"/>
      <c r="ERZ550" s="39"/>
      <c r="ESA550" s="39"/>
      <c r="ESB550" s="39"/>
      <c r="ESC550" s="39"/>
      <c r="ESD550" s="39"/>
      <c r="ESE550" s="39"/>
      <c r="ESF550" s="39"/>
      <c r="ESG550" s="39"/>
      <c r="ESH550" s="39"/>
      <c r="ESI550" s="39"/>
      <c r="ESJ550" s="39"/>
      <c r="ESK550" s="39"/>
      <c r="ESL550" s="39"/>
      <c r="ESM550" s="39"/>
      <c r="ESN550" s="39"/>
      <c r="ESO550" s="39"/>
      <c r="ESP550" s="39"/>
      <c r="ESQ550" s="39"/>
      <c r="ESR550" s="39"/>
      <c r="ESS550" s="39"/>
      <c r="EST550" s="39"/>
      <c r="ESU550" s="39"/>
      <c r="ESV550" s="39"/>
      <c r="ESW550" s="39"/>
      <c r="ESX550" s="39"/>
      <c r="ESY550" s="39"/>
      <c r="ESZ550" s="39"/>
      <c r="ETA550" s="39"/>
      <c r="ETB550" s="39"/>
      <c r="ETC550" s="39"/>
      <c r="ETD550" s="39"/>
      <c r="ETE550" s="39"/>
      <c r="ETF550" s="39"/>
      <c r="ETG550" s="39"/>
      <c r="ETH550" s="39"/>
      <c r="ETI550" s="39"/>
      <c r="ETJ550" s="39"/>
      <c r="ETK550" s="39"/>
      <c r="ETL550" s="39"/>
      <c r="ETM550" s="39"/>
      <c r="ETN550" s="39"/>
      <c r="ETO550" s="39"/>
      <c r="ETP550" s="39"/>
      <c r="ETQ550" s="39"/>
      <c r="ETR550" s="39"/>
      <c r="ETS550" s="39"/>
      <c r="ETT550" s="39"/>
      <c r="ETU550" s="39"/>
      <c r="ETV550" s="39"/>
      <c r="ETW550" s="39"/>
      <c r="ETX550" s="39"/>
      <c r="ETY550" s="39"/>
      <c r="ETZ550" s="39"/>
      <c r="EUA550" s="39"/>
      <c r="EUB550" s="39"/>
      <c r="EUC550" s="39"/>
      <c r="EUD550" s="39"/>
      <c r="EUE550" s="39"/>
      <c r="EUF550" s="39"/>
      <c r="EUG550" s="39"/>
      <c r="EUH550" s="39"/>
      <c r="EUI550" s="39"/>
      <c r="EUJ550" s="39"/>
      <c r="EUK550" s="39"/>
      <c r="EUL550" s="39"/>
      <c r="EUM550" s="39"/>
      <c r="EUN550" s="39"/>
      <c r="EUO550" s="39"/>
      <c r="EUP550" s="39"/>
      <c r="EUQ550" s="39"/>
      <c r="EUR550" s="39"/>
      <c r="EUS550" s="39"/>
      <c r="EUT550" s="39"/>
      <c r="EUU550" s="39"/>
      <c r="EUV550" s="39"/>
      <c r="EUW550" s="39"/>
      <c r="EUX550" s="39"/>
      <c r="EUY550" s="39"/>
      <c r="EUZ550" s="39"/>
      <c r="EVA550" s="39"/>
      <c r="EVB550" s="39"/>
      <c r="EVC550" s="39"/>
      <c r="EVD550" s="39"/>
      <c r="EVE550" s="39"/>
      <c r="EVF550" s="39"/>
      <c r="EVG550" s="39"/>
      <c r="EVH550" s="39"/>
      <c r="EVI550" s="39"/>
      <c r="EVJ550" s="39"/>
      <c r="EVK550" s="39"/>
      <c r="EVL550" s="39"/>
      <c r="EVM550" s="39"/>
      <c r="EVN550" s="39"/>
      <c r="EVO550" s="39"/>
      <c r="EVP550" s="39"/>
      <c r="EVQ550" s="39"/>
      <c r="EVR550" s="39"/>
      <c r="EVS550" s="39"/>
      <c r="EVT550" s="39"/>
      <c r="EVU550" s="39"/>
      <c r="EVV550" s="39"/>
      <c r="EVW550" s="39"/>
      <c r="EVX550" s="39"/>
      <c r="EVY550" s="39"/>
      <c r="EVZ550" s="39"/>
      <c r="EWA550" s="39"/>
      <c r="EWB550" s="39"/>
      <c r="EWC550" s="39"/>
      <c r="EWD550" s="39"/>
      <c r="EWE550" s="39"/>
      <c r="EWF550" s="39"/>
      <c r="EWG550" s="39"/>
      <c r="EWH550" s="39"/>
      <c r="EWI550" s="39"/>
      <c r="EWJ550" s="39"/>
      <c r="EWK550" s="39"/>
      <c r="EWL550" s="39"/>
      <c r="EWM550" s="39"/>
      <c r="EWN550" s="39"/>
      <c r="EWO550" s="39"/>
      <c r="EWP550" s="39"/>
      <c r="EWQ550" s="39"/>
      <c r="EWR550" s="39"/>
      <c r="EWS550" s="39"/>
      <c r="EWT550" s="39"/>
      <c r="EWU550" s="39"/>
      <c r="EWV550" s="39"/>
      <c r="EWW550" s="39"/>
      <c r="EWX550" s="39"/>
      <c r="EWY550" s="39"/>
      <c r="EWZ550" s="39"/>
      <c r="EXA550" s="39"/>
      <c r="EXB550" s="39"/>
      <c r="EXC550" s="39"/>
      <c r="EXD550" s="39"/>
      <c r="EXE550" s="39"/>
      <c r="EXF550" s="39"/>
      <c r="EXG550" s="39"/>
      <c r="EXH550" s="39"/>
      <c r="EXI550" s="39"/>
      <c r="EXJ550" s="39"/>
      <c r="EXK550" s="39"/>
      <c r="EXL550" s="39"/>
      <c r="EXM550" s="39"/>
      <c r="EXN550" s="39"/>
      <c r="EXO550" s="39"/>
      <c r="EXP550" s="39"/>
      <c r="EXQ550" s="39"/>
      <c r="EXR550" s="39"/>
      <c r="EXS550" s="39"/>
      <c r="EXT550" s="39"/>
      <c r="EXU550" s="39"/>
      <c r="EXV550" s="39"/>
      <c r="EXW550" s="39"/>
      <c r="EXX550" s="39"/>
      <c r="EXY550" s="39"/>
      <c r="EXZ550" s="39"/>
      <c r="EYA550" s="39"/>
      <c r="EYB550" s="39"/>
      <c r="EYC550" s="39"/>
      <c r="EYD550" s="39"/>
      <c r="EYE550" s="39"/>
      <c r="EYF550" s="39"/>
      <c r="EYG550" s="39"/>
      <c r="EYH550" s="39"/>
      <c r="EYI550" s="39"/>
      <c r="EYJ550" s="39"/>
      <c r="EYK550" s="39"/>
      <c r="EYL550" s="39"/>
      <c r="EYM550" s="39"/>
      <c r="EYN550" s="39"/>
      <c r="EYO550" s="39"/>
      <c r="EYP550" s="39"/>
      <c r="EYQ550" s="39"/>
      <c r="EYR550" s="39"/>
      <c r="EYS550" s="39"/>
      <c r="EYT550" s="39"/>
      <c r="EYU550" s="39"/>
      <c r="EYV550" s="39"/>
      <c r="EYW550" s="39"/>
      <c r="EYX550" s="39"/>
      <c r="EYY550" s="39"/>
      <c r="EYZ550" s="39"/>
      <c r="EZA550" s="39"/>
      <c r="EZB550" s="39"/>
      <c r="EZC550" s="39"/>
      <c r="EZD550" s="39"/>
      <c r="EZE550" s="39"/>
      <c r="EZF550" s="39"/>
      <c r="EZG550" s="39"/>
      <c r="EZH550" s="39"/>
      <c r="EZI550" s="39"/>
      <c r="EZJ550" s="39"/>
      <c r="EZK550" s="39"/>
      <c r="EZL550" s="39"/>
      <c r="EZM550" s="39"/>
      <c r="EZN550" s="39"/>
      <c r="EZO550" s="39"/>
      <c r="EZP550" s="39"/>
      <c r="EZQ550" s="39"/>
      <c r="EZR550" s="39"/>
      <c r="EZS550" s="39"/>
      <c r="EZT550" s="39"/>
      <c r="EZU550" s="39"/>
      <c r="EZV550" s="39"/>
      <c r="EZW550" s="39"/>
      <c r="EZX550" s="39"/>
      <c r="EZY550" s="39"/>
      <c r="EZZ550" s="39"/>
      <c r="FAA550" s="39"/>
      <c r="FAB550" s="39"/>
      <c r="FAC550" s="39"/>
      <c r="FAD550" s="39"/>
      <c r="FAE550" s="39"/>
      <c r="FAF550" s="39"/>
      <c r="FAG550" s="39"/>
      <c r="FAH550" s="39"/>
      <c r="FAI550" s="39"/>
      <c r="FAJ550" s="39"/>
      <c r="FAK550" s="39"/>
      <c r="FAL550" s="39"/>
      <c r="FAM550" s="39"/>
      <c r="FAN550" s="39"/>
      <c r="FAO550" s="39"/>
      <c r="FAP550" s="39"/>
      <c r="FAQ550" s="39"/>
      <c r="FAR550" s="39"/>
      <c r="FAS550" s="39"/>
      <c r="FAT550" s="39"/>
      <c r="FAU550" s="39"/>
      <c r="FAV550" s="39"/>
      <c r="FAW550" s="39"/>
      <c r="FAX550" s="39"/>
      <c r="FAY550" s="39"/>
      <c r="FAZ550" s="39"/>
      <c r="FBA550" s="39"/>
      <c r="FBB550" s="39"/>
      <c r="FBC550" s="39"/>
      <c r="FBD550" s="39"/>
      <c r="FBE550" s="39"/>
      <c r="FBF550" s="39"/>
      <c r="FBG550" s="39"/>
      <c r="FBH550" s="39"/>
      <c r="FBI550" s="39"/>
      <c r="FBJ550" s="39"/>
      <c r="FBK550" s="39"/>
      <c r="FBL550" s="39"/>
      <c r="FBM550" s="39"/>
      <c r="FBN550" s="39"/>
      <c r="FBO550" s="39"/>
      <c r="FBP550" s="39"/>
      <c r="FBQ550" s="39"/>
      <c r="FBR550" s="39"/>
      <c r="FBS550" s="39"/>
      <c r="FBT550" s="39"/>
      <c r="FBU550" s="39"/>
      <c r="FBV550" s="39"/>
      <c r="FBW550" s="39"/>
      <c r="FBX550" s="39"/>
      <c r="FBY550" s="39"/>
      <c r="FBZ550" s="39"/>
      <c r="FCA550" s="39"/>
      <c r="FCB550" s="39"/>
      <c r="FCC550" s="39"/>
      <c r="FCD550" s="39"/>
      <c r="FCE550" s="39"/>
      <c r="FCF550" s="39"/>
      <c r="FCG550" s="39"/>
      <c r="FCH550" s="39"/>
      <c r="FCI550" s="39"/>
      <c r="FCJ550" s="39"/>
      <c r="FCK550" s="39"/>
      <c r="FCL550" s="39"/>
      <c r="FCM550" s="39"/>
      <c r="FCN550" s="39"/>
      <c r="FCO550" s="39"/>
      <c r="FCP550" s="39"/>
      <c r="FCQ550" s="39"/>
      <c r="FCR550" s="39"/>
      <c r="FCS550" s="39"/>
      <c r="FCT550" s="39"/>
      <c r="FCU550" s="39"/>
      <c r="FCV550" s="39"/>
      <c r="FCW550" s="39"/>
      <c r="FCX550" s="39"/>
      <c r="FCY550" s="39"/>
      <c r="FCZ550" s="39"/>
      <c r="FDA550" s="39"/>
      <c r="FDB550" s="39"/>
      <c r="FDC550" s="39"/>
      <c r="FDD550" s="39"/>
      <c r="FDE550" s="39"/>
      <c r="FDF550" s="39"/>
      <c r="FDG550" s="39"/>
      <c r="FDH550" s="39"/>
      <c r="FDI550" s="39"/>
      <c r="FDJ550" s="39"/>
      <c r="FDK550" s="39"/>
      <c r="FDL550" s="39"/>
      <c r="FDM550" s="39"/>
      <c r="FDN550" s="39"/>
      <c r="FDO550" s="39"/>
      <c r="FDP550" s="39"/>
      <c r="FDQ550" s="39"/>
      <c r="FDR550" s="39"/>
      <c r="FDS550" s="39"/>
      <c r="FDT550" s="39"/>
      <c r="FDU550" s="39"/>
      <c r="FDV550" s="39"/>
      <c r="FDW550" s="39"/>
      <c r="FDX550" s="39"/>
      <c r="FDY550" s="39"/>
      <c r="FDZ550" s="39"/>
      <c r="FEA550" s="39"/>
      <c r="FEB550" s="39"/>
      <c r="FEC550" s="39"/>
      <c r="FED550" s="39"/>
      <c r="FEE550" s="39"/>
      <c r="FEF550" s="39"/>
      <c r="FEG550" s="39"/>
      <c r="FEH550" s="39"/>
      <c r="FEI550" s="39"/>
      <c r="FEJ550" s="39"/>
      <c r="FEK550" s="39"/>
      <c r="FEL550" s="39"/>
      <c r="FEM550" s="39"/>
      <c r="FEN550" s="39"/>
      <c r="FEO550" s="39"/>
      <c r="FEP550" s="39"/>
      <c r="FEQ550" s="39"/>
      <c r="FER550" s="39"/>
      <c r="FES550" s="39"/>
      <c r="FET550" s="39"/>
      <c r="FEU550" s="39"/>
      <c r="FEV550" s="39"/>
      <c r="FEW550" s="39"/>
      <c r="FEX550" s="39"/>
      <c r="FEY550" s="39"/>
      <c r="FEZ550" s="39"/>
      <c r="FFA550" s="39"/>
      <c r="FFB550" s="39"/>
      <c r="FFC550" s="39"/>
      <c r="FFD550" s="39"/>
      <c r="FFE550" s="39"/>
      <c r="FFF550" s="39"/>
      <c r="FFG550" s="39"/>
      <c r="FFH550" s="39"/>
      <c r="FFI550" s="39"/>
      <c r="FFJ550" s="39"/>
      <c r="FFK550" s="39"/>
      <c r="FFL550" s="39"/>
      <c r="FFM550" s="39"/>
      <c r="FFN550" s="39"/>
      <c r="FFO550" s="39"/>
      <c r="FFP550" s="39"/>
      <c r="FFQ550" s="39"/>
      <c r="FFR550" s="39"/>
      <c r="FFS550" s="39"/>
      <c r="FFT550" s="39"/>
      <c r="FFU550" s="39"/>
      <c r="FFV550" s="39"/>
      <c r="FFW550" s="39"/>
      <c r="FFX550" s="39"/>
      <c r="FFY550" s="39"/>
      <c r="FFZ550" s="39"/>
      <c r="FGA550" s="39"/>
      <c r="FGB550" s="39"/>
      <c r="FGC550" s="39"/>
      <c r="FGD550" s="39"/>
      <c r="FGE550" s="39"/>
      <c r="FGF550" s="39"/>
      <c r="FGG550" s="39"/>
      <c r="FGH550" s="39"/>
      <c r="FGI550" s="39"/>
      <c r="FGJ550" s="39"/>
      <c r="FGK550" s="39"/>
      <c r="FGL550" s="39"/>
      <c r="FGM550" s="39"/>
      <c r="FGN550" s="39"/>
      <c r="FGO550" s="39"/>
      <c r="FGP550" s="39"/>
      <c r="FGQ550" s="39"/>
      <c r="FGR550" s="39"/>
      <c r="FGS550" s="39"/>
      <c r="FGT550" s="39"/>
      <c r="FGU550" s="39"/>
      <c r="FGV550" s="39"/>
      <c r="FGW550" s="39"/>
      <c r="FGX550" s="39"/>
      <c r="FGY550" s="39"/>
      <c r="FGZ550" s="39"/>
      <c r="FHA550" s="39"/>
      <c r="FHB550" s="39"/>
      <c r="FHC550" s="39"/>
      <c r="FHD550" s="39"/>
      <c r="FHE550" s="39"/>
      <c r="FHF550" s="39"/>
      <c r="FHG550" s="39"/>
      <c r="FHH550" s="39"/>
      <c r="FHI550" s="39"/>
      <c r="FHJ550" s="39"/>
      <c r="FHK550" s="39"/>
      <c r="FHL550" s="39"/>
      <c r="FHM550" s="39"/>
      <c r="FHN550" s="39"/>
      <c r="FHO550" s="39"/>
      <c r="FHP550" s="39"/>
      <c r="FHQ550" s="39"/>
      <c r="FHR550" s="39"/>
      <c r="FHS550" s="39"/>
      <c r="FHT550" s="39"/>
      <c r="FHU550" s="39"/>
      <c r="FHV550" s="39"/>
      <c r="FHW550" s="39"/>
      <c r="FHX550" s="39"/>
      <c r="FHY550" s="39"/>
      <c r="FHZ550" s="39"/>
      <c r="FIA550" s="39"/>
      <c r="FIB550" s="39"/>
      <c r="FIC550" s="39"/>
      <c r="FID550" s="39"/>
      <c r="FIE550" s="39"/>
      <c r="FIF550" s="39"/>
      <c r="FIG550" s="39"/>
      <c r="FIH550" s="39"/>
      <c r="FII550" s="39"/>
      <c r="FIJ550" s="39"/>
      <c r="FIK550" s="39"/>
      <c r="FIL550" s="39"/>
      <c r="FIM550" s="39"/>
      <c r="FIN550" s="39"/>
      <c r="FIO550" s="39"/>
      <c r="FIP550" s="39"/>
      <c r="FIQ550" s="39"/>
      <c r="FIR550" s="39"/>
      <c r="FIS550" s="39"/>
      <c r="FIT550" s="39"/>
      <c r="FIU550" s="39"/>
      <c r="FIV550" s="39"/>
      <c r="FIW550" s="39"/>
      <c r="FIX550" s="39"/>
      <c r="FIY550" s="39"/>
      <c r="FIZ550" s="39"/>
      <c r="FJA550" s="39"/>
      <c r="FJB550" s="39"/>
      <c r="FJC550" s="39"/>
      <c r="FJD550" s="39"/>
      <c r="FJE550" s="39"/>
      <c r="FJF550" s="39"/>
      <c r="FJG550" s="39"/>
      <c r="FJH550" s="39"/>
      <c r="FJI550" s="39"/>
      <c r="FJJ550" s="39"/>
      <c r="FJK550" s="39"/>
      <c r="FJL550" s="39"/>
      <c r="FJM550" s="39"/>
      <c r="FJN550" s="39"/>
      <c r="FJO550" s="39"/>
      <c r="FJP550" s="39"/>
      <c r="FJQ550" s="39"/>
      <c r="FJR550" s="39"/>
      <c r="FJS550" s="39"/>
      <c r="FJT550" s="39"/>
      <c r="FJU550" s="39"/>
      <c r="FJV550" s="39"/>
      <c r="FJW550" s="39"/>
      <c r="FJX550" s="39"/>
      <c r="FJY550" s="39"/>
      <c r="FJZ550" s="39"/>
      <c r="FKA550" s="39"/>
      <c r="FKB550" s="39"/>
      <c r="FKC550" s="39"/>
      <c r="FKD550" s="39"/>
      <c r="FKE550" s="39"/>
      <c r="FKF550" s="39"/>
      <c r="FKG550" s="39"/>
      <c r="FKH550" s="39"/>
      <c r="FKI550" s="39"/>
      <c r="FKJ550" s="39"/>
      <c r="FKK550" s="39"/>
      <c r="FKL550" s="39"/>
      <c r="FKM550" s="39"/>
      <c r="FKN550" s="39"/>
      <c r="FKO550" s="39"/>
      <c r="FKP550" s="39"/>
      <c r="FKQ550" s="39"/>
      <c r="FKR550" s="39"/>
      <c r="FKS550" s="39"/>
      <c r="FKT550" s="39"/>
      <c r="FKU550" s="39"/>
      <c r="FKV550" s="39"/>
      <c r="FKW550" s="39"/>
      <c r="FKX550" s="39"/>
      <c r="FKY550" s="39"/>
      <c r="FKZ550" s="39"/>
      <c r="FLA550" s="39"/>
      <c r="FLB550" s="39"/>
      <c r="FLC550" s="39"/>
      <c r="FLD550" s="39"/>
      <c r="FLE550" s="39"/>
      <c r="FLF550" s="39"/>
      <c r="FLG550" s="39"/>
      <c r="FLH550" s="39"/>
      <c r="FLI550" s="39"/>
      <c r="FLJ550" s="39"/>
      <c r="FLK550" s="39"/>
      <c r="FLL550" s="39"/>
      <c r="FLM550" s="39"/>
      <c r="FLN550" s="39"/>
      <c r="FLO550" s="39"/>
      <c r="FLP550" s="39"/>
      <c r="FLQ550" s="39"/>
      <c r="FLR550" s="39"/>
      <c r="FLS550" s="39"/>
      <c r="FLT550" s="39"/>
      <c r="FLU550" s="39"/>
      <c r="FLV550" s="39"/>
      <c r="FLW550" s="39"/>
      <c r="FLX550" s="39"/>
      <c r="FLY550" s="39"/>
      <c r="FLZ550" s="39"/>
      <c r="FMA550" s="39"/>
      <c r="FMB550" s="39"/>
      <c r="FMC550" s="39"/>
      <c r="FMD550" s="39"/>
      <c r="FME550" s="39"/>
      <c r="FMF550" s="39"/>
      <c r="FMG550" s="39"/>
      <c r="FMH550" s="39"/>
      <c r="FMI550" s="39"/>
      <c r="FMJ550" s="39"/>
      <c r="FMK550" s="39"/>
      <c r="FML550" s="39"/>
      <c r="FMM550" s="39"/>
      <c r="FMN550" s="39"/>
      <c r="FMO550" s="39"/>
      <c r="FMP550" s="39"/>
      <c r="FMQ550" s="39"/>
      <c r="FMR550" s="39"/>
      <c r="FMS550" s="39"/>
      <c r="FMT550" s="39"/>
      <c r="FMU550" s="39"/>
      <c r="FMV550" s="39"/>
      <c r="FMW550" s="39"/>
      <c r="FMX550" s="39"/>
      <c r="FMY550" s="39"/>
      <c r="FMZ550" s="39"/>
      <c r="FNA550" s="39"/>
      <c r="FNB550" s="39"/>
      <c r="FNC550" s="39"/>
      <c r="FND550" s="39"/>
      <c r="FNE550" s="39"/>
      <c r="FNF550" s="39"/>
      <c r="FNG550" s="39"/>
      <c r="FNH550" s="39"/>
      <c r="FNI550" s="39"/>
      <c r="FNJ550" s="39"/>
      <c r="FNK550" s="39"/>
      <c r="FNL550" s="39"/>
      <c r="FNM550" s="39"/>
      <c r="FNN550" s="39"/>
      <c r="FNO550" s="39"/>
      <c r="FNP550" s="39"/>
      <c r="FNQ550" s="39"/>
      <c r="FNR550" s="39"/>
      <c r="FNS550" s="39"/>
      <c r="FNT550" s="39"/>
      <c r="FNU550" s="39"/>
      <c r="FNV550" s="39"/>
      <c r="FNW550" s="39"/>
      <c r="FNX550" s="39"/>
      <c r="FNY550" s="39"/>
      <c r="FNZ550" s="39"/>
      <c r="FOA550" s="39"/>
      <c r="FOB550" s="39"/>
      <c r="FOC550" s="39"/>
      <c r="FOD550" s="39"/>
      <c r="FOE550" s="39"/>
      <c r="FOF550" s="39"/>
      <c r="FOG550" s="39"/>
      <c r="FOH550" s="39"/>
      <c r="FOI550" s="39"/>
      <c r="FOJ550" s="39"/>
      <c r="FOK550" s="39"/>
      <c r="FOL550" s="39"/>
      <c r="FOM550" s="39"/>
      <c r="FON550" s="39"/>
      <c r="FOO550" s="39"/>
      <c r="FOP550" s="39"/>
      <c r="FOQ550" s="39"/>
      <c r="FOR550" s="39"/>
      <c r="FOS550" s="39"/>
      <c r="FOT550" s="39"/>
      <c r="FOU550" s="39"/>
      <c r="FOV550" s="39"/>
      <c r="FOW550" s="39"/>
      <c r="FOX550" s="39"/>
      <c r="FOY550" s="39"/>
      <c r="FOZ550" s="39"/>
      <c r="FPA550" s="39"/>
      <c r="FPB550" s="39"/>
      <c r="FPC550" s="39"/>
      <c r="FPD550" s="39"/>
      <c r="FPE550" s="39"/>
      <c r="FPF550" s="39"/>
      <c r="FPG550" s="39"/>
      <c r="FPH550" s="39"/>
      <c r="FPI550" s="39"/>
      <c r="FPJ550" s="39"/>
      <c r="FPK550" s="39"/>
      <c r="FPL550" s="39"/>
      <c r="FPM550" s="39"/>
      <c r="FPN550" s="39"/>
      <c r="FPO550" s="39"/>
      <c r="FPP550" s="39"/>
      <c r="FPQ550" s="39"/>
      <c r="FPR550" s="39"/>
      <c r="FPS550" s="39"/>
      <c r="FPT550" s="39"/>
      <c r="FPU550" s="39"/>
      <c r="FPV550" s="39"/>
      <c r="FPW550" s="39"/>
      <c r="FPX550" s="39"/>
      <c r="FPY550" s="39"/>
      <c r="FPZ550" s="39"/>
      <c r="FQA550" s="39"/>
      <c r="FQB550" s="39"/>
      <c r="FQC550" s="39"/>
      <c r="FQD550" s="39"/>
      <c r="FQE550" s="39"/>
      <c r="FQF550" s="39"/>
      <c r="FQG550" s="39"/>
      <c r="FQH550" s="39"/>
      <c r="FQI550" s="39"/>
      <c r="FQJ550" s="39"/>
      <c r="FQK550" s="39"/>
      <c r="FQL550" s="39"/>
      <c r="FQM550" s="39"/>
      <c r="FQN550" s="39"/>
      <c r="FQO550" s="39"/>
      <c r="FQP550" s="39"/>
      <c r="FQQ550" s="39"/>
      <c r="FQR550" s="39"/>
      <c r="FQS550" s="39"/>
      <c r="FQT550" s="39"/>
      <c r="FQU550" s="39"/>
      <c r="FQV550" s="39"/>
      <c r="FQW550" s="39"/>
      <c r="FQX550" s="39"/>
      <c r="FQY550" s="39"/>
      <c r="FQZ550" s="39"/>
      <c r="FRA550" s="39"/>
      <c r="FRB550" s="39"/>
      <c r="FRC550" s="39"/>
      <c r="FRD550" s="39"/>
      <c r="FRE550" s="39"/>
      <c r="FRF550" s="39"/>
      <c r="FRG550" s="39"/>
      <c r="FRH550" s="39"/>
      <c r="FRI550" s="39"/>
      <c r="FRJ550" s="39"/>
      <c r="FRK550" s="39"/>
      <c r="FRL550" s="39"/>
      <c r="FRM550" s="39"/>
      <c r="FRN550" s="39"/>
      <c r="FRO550" s="39"/>
      <c r="FRP550" s="39"/>
      <c r="FRQ550" s="39"/>
      <c r="FRR550" s="39"/>
      <c r="FRS550" s="39"/>
      <c r="FRT550" s="39"/>
      <c r="FRU550" s="39"/>
      <c r="FRV550" s="39"/>
      <c r="FRW550" s="39"/>
      <c r="FRX550" s="39"/>
      <c r="FRY550" s="39"/>
      <c r="FRZ550" s="39"/>
      <c r="FSA550" s="39"/>
      <c r="FSB550" s="39"/>
      <c r="FSC550" s="39"/>
      <c r="FSD550" s="39"/>
      <c r="FSE550" s="39"/>
      <c r="FSF550" s="39"/>
      <c r="FSG550" s="39"/>
      <c r="FSH550" s="39"/>
      <c r="FSI550" s="39"/>
      <c r="FSJ550" s="39"/>
      <c r="FSK550" s="39"/>
      <c r="FSL550" s="39"/>
      <c r="FSM550" s="39"/>
      <c r="FSN550" s="39"/>
      <c r="FSO550" s="39"/>
      <c r="FSP550" s="39"/>
      <c r="FSQ550" s="39"/>
      <c r="FSR550" s="39"/>
      <c r="FSS550" s="39"/>
      <c r="FST550" s="39"/>
      <c r="FSU550" s="39"/>
      <c r="FSV550" s="39"/>
      <c r="FSW550" s="39"/>
      <c r="FSX550" s="39"/>
      <c r="FSY550" s="39"/>
      <c r="FSZ550" s="39"/>
      <c r="FTA550" s="39"/>
      <c r="FTB550" s="39"/>
      <c r="FTC550" s="39"/>
      <c r="FTD550" s="39"/>
      <c r="FTE550" s="39"/>
      <c r="FTF550" s="39"/>
      <c r="FTG550" s="39"/>
      <c r="FTH550" s="39"/>
      <c r="FTI550" s="39"/>
      <c r="FTJ550" s="39"/>
      <c r="FTK550" s="39"/>
      <c r="FTL550" s="39"/>
      <c r="FTM550" s="39"/>
      <c r="FTN550" s="39"/>
      <c r="FTO550" s="39"/>
      <c r="FTP550" s="39"/>
      <c r="FTQ550" s="39"/>
      <c r="FTR550" s="39"/>
      <c r="FTS550" s="39"/>
      <c r="FTT550" s="39"/>
      <c r="FTU550" s="39"/>
      <c r="FTV550" s="39"/>
      <c r="FTW550" s="39"/>
      <c r="FTX550" s="39"/>
      <c r="FTY550" s="39"/>
      <c r="FTZ550" s="39"/>
      <c r="FUA550" s="39"/>
      <c r="FUB550" s="39"/>
      <c r="FUC550" s="39"/>
      <c r="FUD550" s="39"/>
      <c r="FUE550" s="39"/>
      <c r="FUF550" s="39"/>
      <c r="FUG550" s="39"/>
      <c r="FUH550" s="39"/>
      <c r="FUI550" s="39"/>
      <c r="FUJ550" s="39"/>
      <c r="FUK550" s="39"/>
      <c r="FUL550" s="39"/>
      <c r="FUM550" s="39"/>
      <c r="FUN550" s="39"/>
      <c r="FUO550" s="39"/>
      <c r="FUP550" s="39"/>
      <c r="FUQ550" s="39"/>
      <c r="FUR550" s="39"/>
      <c r="FUS550" s="39"/>
      <c r="FUT550" s="39"/>
      <c r="FUU550" s="39"/>
      <c r="FUV550" s="39"/>
      <c r="FUW550" s="39"/>
      <c r="FUX550" s="39"/>
      <c r="FUY550" s="39"/>
      <c r="FUZ550" s="39"/>
      <c r="FVA550" s="39"/>
      <c r="FVB550" s="39"/>
      <c r="FVC550" s="39"/>
      <c r="FVD550" s="39"/>
      <c r="FVE550" s="39"/>
      <c r="FVF550" s="39"/>
      <c r="FVG550" s="39"/>
      <c r="FVH550" s="39"/>
      <c r="FVI550" s="39"/>
      <c r="FVJ550" s="39"/>
      <c r="FVK550" s="39"/>
      <c r="FVL550" s="39"/>
      <c r="FVM550" s="39"/>
      <c r="FVN550" s="39"/>
      <c r="FVO550" s="39"/>
      <c r="FVP550" s="39"/>
      <c r="FVQ550" s="39"/>
      <c r="FVR550" s="39"/>
      <c r="FVS550" s="39"/>
      <c r="FVT550" s="39"/>
      <c r="FVU550" s="39"/>
      <c r="FVV550" s="39"/>
      <c r="FVW550" s="39"/>
      <c r="FVX550" s="39"/>
      <c r="FVY550" s="39"/>
      <c r="FVZ550" s="39"/>
      <c r="FWA550" s="39"/>
      <c r="FWB550" s="39"/>
      <c r="FWC550" s="39"/>
      <c r="FWD550" s="39"/>
      <c r="FWE550" s="39"/>
      <c r="FWF550" s="39"/>
      <c r="FWG550" s="39"/>
      <c r="FWH550" s="39"/>
      <c r="FWI550" s="39"/>
      <c r="FWJ550" s="39"/>
      <c r="FWK550" s="39"/>
      <c r="FWL550" s="39"/>
      <c r="FWM550" s="39"/>
      <c r="FWN550" s="39"/>
      <c r="FWO550" s="39"/>
      <c r="FWP550" s="39"/>
      <c r="FWQ550" s="39"/>
      <c r="FWR550" s="39"/>
      <c r="FWS550" s="39"/>
      <c r="FWT550" s="39"/>
      <c r="FWU550" s="39"/>
      <c r="FWV550" s="39"/>
      <c r="FWW550" s="39"/>
      <c r="FWX550" s="39"/>
      <c r="FWY550" s="39"/>
      <c r="FWZ550" s="39"/>
      <c r="FXA550" s="39"/>
      <c r="FXB550" s="39"/>
      <c r="FXC550" s="39"/>
      <c r="FXD550" s="39"/>
      <c r="FXE550" s="39"/>
      <c r="FXF550" s="39"/>
      <c r="FXG550" s="39"/>
      <c r="FXH550" s="39"/>
      <c r="FXI550" s="39"/>
      <c r="FXJ550" s="39"/>
      <c r="FXK550" s="39"/>
      <c r="FXL550" s="39"/>
      <c r="FXM550" s="39"/>
      <c r="FXN550" s="39"/>
      <c r="FXO550" s="39"/>
      <c r="FXP550" s="39"/>
      <c r="FXQ550" s="39"/>
      <c r="FXR550" s="39"/>
      <c r="FXS550" s="39"/>
      <c r="FXT550" s="39"/>
      <c r="FXU550" s="39"/>
      <c r="FXV550" s="39"/>
      <c r="FXW550" s="39"/>
      <c r="FXX550" s="39"/>
      <c r="FXY550" s="39"/>
      <c r="FXZ550" s="39"/>
      <c r="FYA550" s="39"/>
      <c r="FYB550" s="39"/>
      <c r="FYC550" s="39"/>
      <c r="FYD550" s="39"/>
      <c r="FYE550" s="39"/>
      <c r="FYF550" s="39"/>
      <c r="FYG550" s="39"/>
      <c r="FYH550" s="39"/>
      <c r="FYI550" s="39"/>
      <c r="FYJ550" s="39"/>
      <c r="FYK550" s="39"/>
      <c r="FYL550" s="39"/>
      <c r="FYM550" s="39"/>
      <c r="FYN550" s="39"/>
      <c r="FYO550" s="39"/>
      <c r="FYP550" s="39"/>
      <c r="FYQ550" s="39"/>
      <c r="FYR550" s="39"/>
      <c r="FYS550" s="39"/>
      <c r="FYT550" s="39"/>
      <c r="FYU550" s="39"/>
      <c r="FYV550" s="39"/>
      <c r="FYW550" s="39"/>
      <c r="FYX550" s="39"/>
      <c r="FYY550" s="39"/>
      <c r="FYZ550" s="39"/>
      <c r="FZA550" s="39"/>
      <c r="FZB550" s="39"/>
      <c r="FZC550" s="39"/>
      <c r="FZD550" s="39"/>
      <c r="FZE550" s="39"/>
      <c r="FZF550" s="39"/>
      <c r="FZG550" s="39"/>
      <c r="FZH550" s="39"/>
      <c r="FZI550" s="39"/>
      <c r="FZJ550" s="39"/>
      <c r="FZK550" s="39"/>
      <c r="FZL550" s="39"/>
      <c r="FZM550" s="39"/>
      <c r="FZN550" s="39"/>
      <c r="FZO550" s="39"/>
      <c r="FZP550" s="39"/>
      <c r="FZQ550" s="39"/>
      <c r="FZR550" s="39"/>
      <c r="FZS550" s="39"/>
      <c r="FZT550" s="39"/>
      <c r="FZU550" s="39"/>
      <c r="FZV550" s="39"/>
      <c r="FZW550" s="39"/>
      <c r="FZX550" s="39"/>
      <c r="FZY550" s="39"/>
      <c r="FZZ550" s="39"/>
      <c r="GAA550" s="39"/>
      <c r="GAB550" s="39"/>
      <c r="GAC550" s="39"/>
      <c r="GAD550" s="39"/>
      <c r="GAE550" s="39"/>
      <c r="GAF550" s="39"/>
      <c r="GAG550" s="39"/>
      <c r="GAH550" s="39"/>
      <c r="GAI550" s="39"/>
      <c r="GAJ550" s="39"/>
      <c r="GAK550" s="39"/>
      <c r="GAL550" s="39"/>
      <c r="GAM550" s="39"/>
      <c r="GAN550" s="39"/>
      <c r="GAO550" s="39"/>
      <c r="GAP550" s="39"/>
      <c r="GAQ550" s="39"/>
      <c r="GAR550" s="39"/>
      <c r="GAS550" s="39"/>
      <c r="GAT550" s="39"/>
      <c r="GAU550" s="39"/>
      <c r="GAV550" s="39"/>
      <c r="GAW550" s="39"/>
      <c r="GAX550" s="39"/>
      <c r="GAY550" s="39"/>
      <c r="GAZ550" s="39"/>
      <c r="GBA550" s="39"/>
      <c r="GBB550" s="39"/>
      <c r="GBC550" s="39"/>
      <c r="GBD550" s="39"/>
      <c r="GBE550" s="39"/>
      <c r="GBF550" s="39"/>
      <c r="GBG550" s="39"/>
      <c r="GBH550" s="39"/>
      <c r="GBI550" s="39"/>
      <c r="GBJ550" s="39"/>
      <c r="GBK550" s="39"/>
      <c r="GBL550" s="39"/>
      <c r="GBM550" s="39"/>
      <c r="GBN550" s="39"/>
      <c r="GBO550" s="39"/>
      <c r="GBP550" s="39"/>
      <c r="GBQ550" s="39"/>
      <c r="GBR550" s="39"/>
      <c r="GBS550" s="39"/>
      <c r="GBT550" s="39"/>
      <c r="GBU550" s="39"/>
      <c r="GBV550" s="39"/>
      <c r="GBW550" s="39"/>
      <c r="GBX550" s="39"/>
      <c r="GBY550" s="39"/>
      <c r="GBZ550" s="39"/>
      <c r="GCA550" s="39"/>
      <c r="GCB550" s="39"/>
      <c r="GCC550" s="39"/>
      <c r="GCD550" s="39"/>
      <c r="GCE550" s="39"/>
      <c r="GCF550" s="39"/>
      <c r="GCG550" s="39"/>
      <c r="GCH550" s="39"/>
      <c r="GCI550" s="39"/>
      <c r="GCJ550" s="39"/>
      <c r="GCK550" s="39"/>
      <c r="GCL550" s="39"/>
      <c r="GCM550" s="39"/>
      <c r="GCN550" s="39"/>
      <c r="GCO550" s="39"/>
      <c r="GCP550" s="39"/>
      <c r="GCQ550" s="39"/>
      <c r="GCR550" s="39"/>
      <c r="GCS550" s="39"/>
      <c r="GCT550" s="39"/>
      <c r="GCU550" s="39"/>
      <c r="GCV550" s="39"/>
      <c r="GCW550" s="39"/>
      <c r="GCX550" s="39"/>
      <c r="GCY550" s="39"/>
      <c r="GCZ550" s="39"/>
      <c r="GDA550" s="39"/>
      <c r="GDB550" s="39"/>
      <c r="GDC550" s="39"/>
      <c r="GDD550" s="39"/>
      <c r="GDE550" s="39"/>
      <c r="GDF550" s="39"/>
      <c r="GDG550" s="39"/>
      <c r="GDH550" s="39"/>
      <c r="GDI550" s="39"/>
      <c r="GDJ550" s="39"/>
      <c r="GDK550" s="39"/>
      <c r="GDL550" s="39"/>
      <c r="GDM550" s="39"/>
      <c r="GDN550" s="39"/>
      <c r="GDO550" s="39"/>
      <c r="GDP550" s="39"/>
      <c r="GDQ550" s="39"/>
      <c r="GDR550" s="39"/>
      <c r="GDS550" s="39"/>
      <c r="GDT550" s="39"/>
      <c r="GDU550" s="39"/>
      <c r="GDV550" s="39"/>
      <c r="GDW550" s="39"/>
      <c r="GDX550" s="39"/>
      <c r="GDY550" s="39"/>
      <c r="GDZ550" s="39"/>
      <c r="GEA550" s="39"/>
      <c r="GEB550" s="39"/>
      <c r="GEC550" s="39"/>
      <c r="GED550" s="39"/>
      <c r="GEE550" s="39"/>
      <c r="GEF550" s="39"/>
      <c r="GEG550" s="39"/>
      <c r="GEH550" s="39"/>
      <c r="GEI550" s="39"/>
      <c r="GEJ550" s="39"/>
      <c r="GEK550" s="39"/>
      <c r="GEL550" s="39"/>
      <c r="GEM550" s="39"/>
      <c r="GEN550" s="39"/>
      <c r="GEO550" s="39"/>
      <c r="GEP550" s="39"/>
      <c r="GEQ550" s="39"/>
      <c r="GER550" s="39"/>
      <c r="GES550" s="39"/>
      <c r="GET550" s="39"/>
      <c r="GEU550" s="39"/>
      <c r="GEV550" s="39"/>
      <c r="GEW550" s="39"/>
      <c r="GEX550" s="39"/>
      <c r="GEY550" s="39"/>
      <c r="GEZ550" s="39"/>
      <c r="GFA550" s="39"/>
      <c r="GFB550" s="39"/>
      <c r="GFC550" s="39"/>
      <c r="GFD550" s="39"/>
      <c r="GFE550" s="39"/>
      <c r="GFF550" s="39"/>
      <c r="GFG550" s="39"/>
      <c r="GFH550" s="39"/>
      <c r="GFI550" s="39"/>
      <c r="GFJ550" s="39"/>
      <c r="GFK550" s="39"/>
      <c r="GFL550" s="39"/>
      <c r="GFM550" s="39"/>
      <c r="GFN550" s="39"/>
      <c r="GFO550" s="39"/>
      <c r="GFP550" s="39"/>
      <c r="GFQ550" s="39"/>
      <c r="GFR550" s="39"/>
      <c r="GFS550" s="39"/>
      <c r="GFT550" s="39"/>
      <c r="GFU550" s="39"/>
      <c r="GFV550" s="39"/>
      <c r="GFW550" s="39"/>
      <c r="GFX550" s="39"/>
      <c r="GFY550" s="39"/>
      <c r="GFZ550" s="39"/>
      <c r="GGA550" s="39"/>
      <c r="GGB550" s="39"/>
      <c r="GGC550" s="39"/>
      <c r="GGD550" s="39"/>
      <c r="GGE550" s="39"/>
      <c r="GGF550" s="39"/>
      <c r="GGG550" s="39"/>
      <c r="GGH550" s="39"/>
      <c r="GGI550" s="39"/>
      <c r="GGJ550" s="39"/>
      <c r="GGK550" s="39"/>
      <c r="GGL550" s="39"/>
      <c r="GGM550" s="39"/>
      <c r="GGN550" s="39"/>
      <c r="GGO550" s="39"/>
      <c r="GGP550" s="39"/>
      <c r="GGQ550" s="39"/>
      <c r="GGR550" s="39"/>
      <c r="GGS550" s="39"/>
      <c r="GGT550" s="39"/>
      <c r="GGU550" s="39"/>
      <c r="GGV550" s="39"/>
      <c r="GGW550" s="39"/>
      <c r="GGX550" s="39"/>
      <c r="GGY550" s="39"/>
      <c r="GGZ550" s="39"/>
      <c r="GHA550" s="39"/>
      <c r="GHB550" s="39"/>
      <c r="GHC550" s="39"/>
      <c r="GHD550" s="39"/>
      <c r="GHE550" s="39"/>
      <c r="GHF550" s="39"/>
      <c r="GHG550" s="39"/>
      <c r="GHH550" s="39"/>
      <c r="GHI550" s="39"/>
      <c r="GHJ550" s="39"/>
      <c r="GHK550" s="39"/>
      <c r="GHL550" s="39"/>
      <c r="GHM550" s="39"/>
      <c r="GHN550" s="39"/>
      <c r="GHO550" s="39"/>
      <c r="GHP550" s="39"/>
      <c r="GHQ550" s="39"/>
      <c r="GHR550" s="39"/>
      <c r="GHS550" s="39"/>
      <c r="GHT550" s="39"/>
      <c r="GHU550" s="39"/>
      <c r="GHV550" s="39"/>
      <c r="GHW550" s="39"/>
      <c r="GHX550" s="39"/>
      <c r="GHY550" s="39"/>
      <c r="GHZ550" s="39"/>
      <c r="GIA550" s="39"/>
      <c r="GIB550" s="39"/>
      <c r="GIC550" s="39"/>
      <c r="GID550" s="39"/>
      <c r="GIE550" s="39"/>
      <c r="GIF550" s="39"/>
      <c r="GIG550" s="39"/>
      <c r="GIH550" s="39"/>
      <c r="GII550" s="39"/>
      <c r="GIJ550" s="39"/>
      <c r="GIK550" s="39"/>
      <c r="GIL550" s="39"/>
      <c r="GIM550" s="39"/>
      <c r="GIN550" s="39"/>
      <c r="GIO550" s="39"/>
      <c r="GIP550" s="39"/>
      <c r="GIQ550" s="39"/>
      <c r="GIR550" s="39"/>
      <c r="GIS550" s="39"/>
      <c r="GIT550" s="39"/>
      <c r="GIU550" s="39"/>
      <c r="GIV550" s="39"/>
      <c r="GIW550" s="39"/>
      <c r="GIX550" s="39"/>
      <c r="GIY550" s="39"/>
      <c r="GIZ550" s="39"/>
      <c r="GJA550" s="39"/>
      <c r="GJB550" s="39"/>
      <c r="GJC550" s="39"/>
      <c r="GJD550" s="39"/>
      <c r="GJE550" s="39"/>
      <c r="GJF550" s="39"/>
      <c r="GJG550" s="39"/>
      <c r="GJH550" s="39"/>
      <c r="GJI550" s="39"/>
      <c r="GJJ550" s="39"/>
      <c r="GJK550" s="39"/>
      <c r="GJL550" s="39"/>
      <c r="GJM550" s="39"/>
      <c r="GJN550" s="39"/>
      <c r="GJO550" s="39"/>
      <c r="GJP550" s="39"/>
      <c r="GJQ550" s="39"/>
      <c r="GJR550" s="39"/>
      <c r="GJS550" s="39"/>
      <c r="GJT550" s="39"/>
      <c r="GJU550" s="39"/>
      <c r="GJV550" s="39"/>
      <c r="GJW550" s="39"/>
      <c r="GJX550" s="39"/>
      <c r="GJY550" s="39"/>
      <c r="GJZ550" s="39"/>
      <c r="GKA550" s="39"/>
      <c r="GKB550" s="39"/>
      <c r="GKC550" s="39"/>
      <c r="GKD550" s="39"/>
      <c r="GKE550" s="39"/>
      <c r="GKF550" s="39"/>
      <c r="GKG550" s="39"/>
      <c r="GKH550" s="39"/>
      <c r="GKI550" s="39"/>
      <c r="GKJ550" s="39"/>
      <c r="GKK550" s="39"/>
      <c r="GKL550" s="39"/>
      <c r="GKM550" s="39"/>
      <c r="GKN550" s="39"/>
      <c r="GKO550" s="39"/>
      <c r="GKP550" s="39"/>
      <c r="GKQ550" s="39"/>
      <c r="GKR550" s="39"/>
      <c r="GKS550" s="39"/>
      <c r="GKT550" s="39"/>
      <c r="GKU550" s="39"/>
      <c r="GKV550" s="39"/>
      <c r="GKW550" s="39"/>
      <c r="GKX550" s="39"/>
      <c r="GKY550" s="39"/>
      <c r="GKZ550" s="39"/>
      <c r="GLA550" s="39"/>
      <c r="GLB550" s="39"/>
      <c r="GLC550" s="39"/>
      <c r="GLD550" s="39"/>
      <c r="GLE550" s="39"/>
      <c r="GLF550" s="39"/>
      <c r="GLG550" s="39"/>
      <c r="GLH550" s="39"/>
      <c r="GLI550" s="39"/>
      <c r="GLJ550" s="39"/>
      <c r="GLK550" s="39"/>
      <c r="GLL550" s="39"/>
      <c r="GLM550" s="39"/>
      <c r="GLN550" s="39"/>
      <c r="GLO550" s="39"/>
      <c r="GLP550" s="39"/>
      <c r="GLQ550" s="39"/>
      <c r="GLR550" s="39"/>
      <c r="GLS550" s="39"/>
      <c r="GLT550" s="39"/>
      <c r="GLU550" s="39"/>
      <c r="GLV550" s="39"/>
      <c r="GLW550" s="39"/>
      <c r="GLX550" s="39"/>
      <c r="GLY550" s="39"/>
      <c r="GLZ550" s="39"/>
      <c r="GMA550" s="39"/>
      <c r="GMB550" s="39"/>
      <c r="GMC550" s="39"/>
      <c r="GMD550" s="39"/>
      <c r="GME550" s="39"/>
      <c r="GMF550" s="39"/>
      <c r="GMG550" s="39"/>
      <c r="GMH550" s="39"/>
      <c r="GMI550" s="39"/>
      <c r="GMJ550" s="39"/>
      <c r="GMK550" s="39"/>
      <c r="GML550" s="39"/>
      <c r="GMM550" s="39"/>
      <c r="GMN550" s="39"/>
      <c r="GMO550" s="39"/>
      <c r="GMP550" s="39"/>
      <c r="GMQ550" s="39"/>
      <c r="GMR550" s="39"/>
      <c r="GMS550" s="39"/>
      <c r="GMT550" s="39"/>
      <c r="GMU550" s="39"/>
      <c r="GMV550" s="39"/>
      <c r="GMW550" s="39"/>
      <c r="GMX550" s="39"/>
      <c r="GMY550" s="39"/>
      <c r="GMZ550" s="39"/>
      <c r="GNA550" s="39"/>
      <c r="GNB550" s="39"/>
      <c r="GNC550" s="39"/>
      <c r="GND550" s="39"/>
      <c r="GNE550" s="39"/>
      <c r="GNF550" s="39"/>
      <c r="GNG550" s="39"/>
      <c r="GNH550" s="39"/>
      <c r="GNI550" s="39"/>
      <c r="GNJ550" s="39"/>
      <c r="GNK550" s="39"/>
      <c r="GNL550" s="39"/>
      <c r="GNM550" s="39"/>
      <c r="GNN550" s="39"/>
      <c r="GNO550" s="39"/>
      <c r="GNP550" s="39"/>
      <c r="GNQ550" s="39"/>
      <c r="GNR550" s="39"/>
      <c r="GNS550" s="39"/>
      <c r="GNT550" s="39"/>
      <c r="GNU550" s="39"/>
      <c r="GNV550" s="39"/>
      <c r="GNW550" s="39"/>
      <c r="GNX550" s="39"/>
      <c r="GNY550" s="39"/>
      <c r="GNZ550" s="39"/>
      <c r="GOA550" s="39"/>
      <c r="GOB550" s="39"/>
      <c r="GOC550" s="39"/>
      <c r="GOD550" s="39"/>
      <c r="GOE550" s="39"/>
      <c r="GOF550" s="39"/>
      <c r="GOG550" s="39"/>
      <c r="GOH550" s="39"/>
      <c r="GOI550" s="39"/>
      <c r="GOJ550" s="39"/>
      <c r="GOK550" s="39"/>
      <c r="GOL550" s="39"/>
      <c r="GOM550" s="39"/>
      <c r="GON550" s="39"/>
      <c r="GOO550" s="39"/>
      <c r="GOP550" s="39"/>
      <c r="GOQ550" s="39"/>
      <c r="GOR550" s="39"/>
      <c r="GOS550" s="39"/>
      <c r="GOT550" s="39"/>
      <c r="GOU550" s="39"/>
      <c r="GOV550" s="39"/>
      <c r="GOW550" s="39"/>
      <c r="GOX550" s="39"/>
      <c r="GOY550" s="39"/>
      <c r="GOZ550" s="39"/>
      <c r="GPA550" s="39"/>
      <c r="GPB550" s="39"/>
      <c r="GPC550" s="39"/>
      <c r="GPD550" s="39"/>
      <c r="GPE550" s="39"/>
      <c r="GPF550" s="39"/>
      <c r="GPG550" s="39"/>
      <c r="GPH550" s="39"/>
      <c r="GPI550" s="39"/>
      <c r="GPJ550" s="39"/>
      <c r="GPK550" s="39"/>
      <c r="GPL550" s="39"/>
      <c r="GPM550" s="39"/>
      <c r="GPN550" s="39"/>
      <c r="GPO550" s="39"/>
      <c r="GPP550" s="39"/>
      <c r="GPQ550" s="39"/>
      <c r="GPR550" s="39"/>
      <c r="GPS550" s="39"/>
      <c r="GPT550" s="39"/>
      <c r="GPU550" s="39"/>
      <c r="GPV550" s="39"/>
      <c r="GPW550" s="39"/>
      <c r="GPX550" s="39"/>
      <c r="GPY550" s="39"/>
      <c r="GPZ550" s="39"/>
      <c r="GQA550" s="39"/>
      <c r="GQB550" s="39"/>
      <c r="GQC550" s="39"/>
      <c r="GQD550" s="39"/>
      <c r="GQE550" s="39"/>
      <c r="GQF550" s="39"/>
      <c r="GQG550" s="39"/>
      <c r="GQH550" s="39"/>
      <c r="GQI550" s="39"/>
      <c r="GQJ550" s="39"/>
      <c r="GQK550" s="39"/>
      <c r="GQL550" s="39"/>
      <c r="GQM550" s="39"/>
      <c r="GQN550" s="39"/>
      <c r="GQO550" s="39"/>
      <c r="GQP550" s="39"/>
      <c r="GQQ550" s="39"/>
      <c r="GQR550" s="39"/>
      <c r="GQS550" s="39"/>
      <c r="GQT550" s="39"/>
      <c r="GQU550" s="39"/>
      <c r="GQV550" s="39"/>
      <c r="GQW550" s="39"/>
      <c r="GQX550" s="39"/>
      <c r="GQY550" s="39"/>
      <c r="GQZ550" s="39"/>
      <c r="GRA550" s="39"/>
      <c r="GRB550" s="39"/>
      <c r="GRC550" s="39"/>
      <c r="GRD550" s="39"/>
      <c r="GRE550" s="39"/>
      <c r="GRF550" s="39"/>
      <c r="GRG550" s="39"/>
      <c r="GRH550" s="39"/>
      <c r="GRI550" s="39"/>
      <c r="GRJ550" s="39"/>
      <c r="GRK550" s="39"/>
      <c r="GRL550" s="39"/>
      <c r="GRM550" s="39"/>
      <c r="GRN550" s="39"/>
      <c r="GRO550" s="39"/>
      <c r="GRP550" s="39"/>
      <c r="GRQ550" s="39"/>
      <c r="GRR550" s="39"/>
      <c r="GRS550" s="39"/>
      <c r="GRT550" s="39"/>
      <c r="GRU550" s="39"/>
      <c r="GRV550" s="39"/>
      <c r="GRW550" s="39"/>
      <c r="GRX550" s="39"/>
      <c r="GRY550" s="39"/>
      <c r="GRZ550" s="39"/>
      <c r="GSA550" s="39"/>
      <c r="GSB550" s="39"/>
      <c r="GSC550" s="39"/>
      <c r="GSD550" s="39"/>
      <c r="GSE550" s="39"/>
      <c r="GSF550" s="39"/>
      <c r="GSG550" s="39"/>
      <c r="GSH550" s="39"/>
      <c r="GSI550" s="39"/>
      <c r="GSJ550" s="39"/>
      <c r="GSK550" s="39"/>
      <c r="GSL550" s="39"/>
      <c r="GSM550" s="39"/>
      <c r="GSN550" s="39"/>
      <c r="GSO550" s="39"/>
      <c r="GSP550" s="39"/>
      <c r="GSQ550" s="39"/>
      <c r="GSR550" s="39"/>
      <c r="GSS550" s="39"/>
      <c r="GST550" s="39"/>
      <c r="GSU550" s="39"/>
      <c r="GSV550" s="39"/>
      <c r="GSW550" s="39"/>
      <c r="GSX550" s="39"/>
      <c r="GSY550" s="39"/>
      <c r="GSZ550" s="39"/>
      <c r="GTA550" s="39"/>
      <c r="GTB550" s="39"/>
      <c r="GTC550" s="39"/>
      <c r="GTD550" s="39"/>
      <c r="GTE550" s="39"/>
      <c r="GTF550" s="39"/>
      <c r="GTG550" s="39"/>
      <c r="GTH550" s="39"/>
      <c r="GTI550" s="39"/>
      <c r="GTJ550" s="39"/>
      <c r="GTK550" s="39"/>
      <c r="GTL550" s="39"/>
      <c r="GTM550" s="39"/>
      <c r="GTN550" s="39"/>
      <c r="GTO550" s="39"/>
      <c r="GTP550" s="39"/>
      <c r="GTQ550" s="39"/>
      <c r="GTR550" s="39"/>
      <c r="GTS550" s="39"/>
      <c r="GTT550" s="39"/>
      <c r="GTU550" s="39"/>
      <c r="GTV550" s="39"/>
      <c r="GTW550" s="39"/>
      <c r="GTX550" s="39"/>
      <c r="GTY550" s="39"/>
      <c r="GTZ550" s="39"/>
      <c r="GUA550" s="39"/>
      <c r="GUB550" s="39"/>
      <c r="GUC550" s="39"/>
      <c r="GUD550" s="39"/>
      <c r="GUE550" s="39"/>
      <c r="GUF550" s="39"/>
      <c r="GUG550" s="39"/>
      <c r="GUH550" s="39"/>
      <c r="GUI550" s="39"/>
      <c r="GUJ550" s="39"/>
      <c r="GUK550" s="39"/>
      <c r="GUL550" s="39"/>
      <c r="GUM550" s="39"/>
      <c r="GUN550" s="39"/>
      <c r="GUO550" s="39"/>
      <c r="GUP550" s="39"/>
      <c r="GUQ550" s="39"/>
      <c r="GUR550" s="39"/>
      <c r="GUS550" s="39"/>
      <c r="GUT550" s="39"/>
      <c r="GUU550" s="39"/>
      <c r="GUV550" s="39"/>
      <c r="GUW550" s="39"/>
      <c r="GUX550" s="39"/>
      <c r="GUY550" s="39"/>
      <c r="GUZ550" s="39"/>
      <c r="GVA550" s="39"/>
      <c r="GVB550" s="39"/>
      <c r="GVC550" s="39"/>
      <c r="GVD550" s="39"/>
      <c r="GVE550" s="39"/>
      <c r="GVF550" s="39"/>
      <c r="GVG550" s="39"/>
      <c r="GVH550" s="39"/>
      <c r="GVI550" s="39"/>
      <c r="GVJ550" s="39"/>
      <c r="GVK550" s="39"/>
      <c r="GVL550" s="39"/>
      <c r="GVM550" s="39"/>
      <c r="GVN550" s="39"/>
      <c r="GVO550" s="39"/>
      <c r="GVP550" s="39"/>
      <c r="GVQ550" s="39"/>
      <c r="GVR550" s="39"/>
      <c r="GVS550" s="39"/>
      <c r="GVT550" s="39"/>
      <c r="GVU550" s="39"/>
      <c r="GVV550" s="39"/>
      <c r="GVW550" s="39"/>
      <c r="GVX550" s="39"/>
      <c r="GVY550" s="39"/>
      <c r="GVZ550" s="39"/>
      <c r="GWA550" s="39"/>
      <c r="GWB550" s="39"/>
      <c r="GWC550" s="39"/>
      <c r="GWD550" s="39"/>
      <c r="GWE550" s="39"/>
      <c r="GWF550" s="39"/>
      <c r="GWG550" s="39"/>
      <c r="GWH550" s="39"/>
      <c r="GWI550" s="39"/>
      <c r="GWJ550" s="39"/>
      <c r="GWK550" s="39"/>
      <c r="GWL550" s="39"/>
      <c r="GWM550" s="39"/>
      <c r="GWN550" s="39"/>
      <c r="GWO550" s="39"/>
      <c r="GWP550" s="39"/>
      <c r="GWQ550" s="39"/>
      <c r="GWR550" s="39"/>
      <c r="GWS550" s="39"/>
      <c r="GWT550" s="39"/>
      <c r="GWU550" s="39"/>
      <c r="GWV550" s="39"/>
      <c r="GWW550" s="39"/>
      <c r="GWX550" s="39"/>
      <c r="GWY550" s="39"/>
      <c r="GWZ550" s="39"/>
      <c r="GXA550" s="39"/>
      <c r="GXB550" s="39"/>
      <c r="GXC550" s="39"/>
      <c r="GXD550" s="39"/>
      <c r="GXE550" s="39"/>
      <c r="GXF550" s="39"/>
      <c r="GXG550" s="39"/>
      <c r="GXH550" s="39"/>
      <c r="GXI550" s="39"/>
      <c r="GXJ550" s="39"/>
      <c r="GXK550" s="39"/>
      <c r="GXL550" s="39"/>
      <c r="GXM550" s="39"/>
      <c r="GXN550" s="39"/>
      <c r="GXO550" s="39"/>
      <c r="GXP550" s="39"/>
      <c r="GXQ550" s="39"/>
      <c r="GXR550" s="39"/>
      <c r="GXS550" s="39"/>
      <c r="GXT550" s="39"/>
      <c r="GXU550" s="39"/>
      <c r="GXV550" s="39"/>
      <c r="GXW550" s="39"/>
      <c r="GXX550" s="39"/>
      <c r="GXY550" s="39"/>
      <c r="GXZ550" s="39"/>
      <c r="GYA550" s="39"/>
      <c r="GYB550" s="39"/>
      <c r="GYC550" s="39"/>
      <c r="GYD550" s="39"/>
      <c r="GYE550" s="39"/>
      <c r="GYF550" s="39"/>
      <c r="GYG550" s="39"/>
      <c r="GYH550" s="39"/>
      <c r="GYI550" s="39"/>
      <c r="GYJ550" s="39"/>
      <c r="GYK550" s="39"/>
      <c r="GYL550" s="39"/>
      <c r="GYM550" s="39"/>
      <c r="GYN550" s="39"/>
      <c r="GYO550" s="39"/>
      <c r="GYP550" s="39"/>
      <c r="GYQ550" s="39"/>
      <c r="GYR550" s="39"/>
      <c r="GYS550" s="39"/>
      <c r="GYT550" s="39"/>
      <c r="GYU550" s="39"/>
      <c r="GYV550" s="39"/>
      <c r="GYW550" s="39"/>
      <c r="GYX550" s="39"/>
      <c r="GYY550" s="39"/>
      <c r="GYZ550" s="39"/>
      <c r="GZA550" s="39"/>
      <c r="GZB550" s="39"/>
      <c r="GZC550" s="39"/>
      <c r="GZD550" s="39"/>
      <c r="GZE550" s="39"/>
      <c r="GZF550" s="39"/>
      <c r="GZG550" s="39"/>
      <c r="GZH550" s="39"/>
      <c r="GZI550" s="39"/>
      <c r="GZJ550" s="39"/>
      <c r="GZK550" s="39"/>
      <c r="GZL550" s="39"/>
      <c r="GZM550" s="39"/>
      <c r="GZN550" s="39"/>
      <c r="GZO550" s="39"/>
      <c r="GZP550" s="39"/>
      <c r="GZQ550" s="39"/>
      <c r="GZR550" s="39"/>
      <c r="GZS550" s="39"/>
      <c r="GZT550" s="39"/>
      <c r="GZU550" s="39"/>
      <c r="GZV550" s="39"/>
      <c r="GZW550" s="39"/>
      <c r="GZX550" s="39"/>
      <c r="GZY550" s="39"/>
      <c r="GZZ550" s="39"/>
      <c r="HAA550" s="39"/>
      <c r="HAB550" s="39"/>
      <c r="HAC550" s="39"/>
      <c r="HAD550" s="39"/>
      <c r="HAE550" s="39"/>
      <c r="HAF550" s="39"/>
      <c r="HAG550" s="39"/>
      <c r="HAH550" s="39"/>
      <c r="HAI550" s="39"/>
      <c r="HAJ550" s="39"/>
      <c r="HAK550" s="39"/>
      <c r="HAL550" s="39"/>
      <c r="HAM550" s="39"/>
      <c r="HAN550" s="39"/>
      <c r="HAO550" s="39"/>
      <c r="HAP550" s="39"/>
      <c r="HAQ550" s="39"/>
      <c r="HAR550" s="39"/>
      <c r="HAS550" s="39"/>
      <c r="HAT550" s="39"/>
      <c r="HAU550" s="39"/>
      <c r="HAV550" s="39"/>
      <c r="HAW550" s="39"/>
      <c r="HAX550" s="39"/>
      <c r="HAY550" s="39"/>
      <c r="HAZ550" s="39"/>
      <c r="HBA550" s="39"/>
      <c r="HBB550" s="39"/>
      <c r="HBC550" s="39"/>
      <c r="HBD550" s="39"/>
      <c r="HBE550" s="39"/>
      <c r="HBF550" s="39"/>
      <c r="HBG550" s="39"/>
      <c r="HBH550" s="39"/>
      <c r="HBI550" s="39"/>
      <c r="HBJ550" s="39"/>
      <c r="HBK550" s="39"/>
      <c r="HBL550" s="39"/>
      <c r="HBM550" s="39"/>
      <c r="HBN550" s="39"/>
      <c r="HBO550" s="39"/>
      <c r="HBP550" s="39"/>
      <c r="HBQ550" s="39"/>
      <c r="HBR550" s="39"/>
      <c r="HBS550" s="39"/>
      <c r="HBT550" s="39"/>
      <c r="HBU550" s="39"/>
      <c r="HBV550" s="39"/>
      <c r="HBW550" s="39"/>
      <c r="HBX550" s="39"/>
      <c r="HBY550" s="39"/>
      <c r="HBZ550" s="39"/>
      <c r="HCA550" s="39"/>
      <c r="HCB550" s="39"/>
      <c r="HCC550" s="39"/>
      <c r="HCD550" s="39"/>
      <c r="HCE550" s="39"/>
      <c r="HCF550" s="39"/>
      <c r="HCG550" s="39"/>
      <c r="HCH550" s="39"/>
      <c r="HCI550" s="39"/>
      <c r="HCJ550" s="39"/>
      <c r="HCK550" s="39"/>
      <c r="HCL550" s="39"/>
      <c r="HCM550" s="39"/>
      <c r="HCN550" s="39"/>
      <c r="HCO550" s="39"/>
      <c r="HCP550" s="39"/>
      <c r="HCQ550" s="39"/>
      <c r="HCR550" s="39"/>
      <c r="HCS550" s="39"/>
      <c r="HCT550" s="39"/>
      <c r="HCU550" s="39"/>
      <c r="HCV550" s="39"/>
      <c r="HCW550" s="39"/>
      <c r="HCX550" s="39"/>
      <c r="HCY550" s="39"/>
      <c r="HCZ550" s="39"/>
      <c r="HDA550" s="39"/>
      <c r="HDB550" s="39"/>
      <c r="HDC550" s="39"/>
      <c r="HDD550" s="39"/>
      <c r="HDE550" s="39"/>
      <c r="HDF550" s="39"/>
      <c r="HDG550" s="39"/>
      <c r="HDH550" s="39"/>
      <c r="HDI550" s="39"/>
      <c r="HDJ550" s="39"/>
      <c r="HDK550" s="39"/>
      <c r="HDL550" s="39"/>
      <c r="HDM550" s="39"/>
      <c r="HDN550" s="39"/>
      <c r="HDO550" s="39"/>
      <c r="HDP550" s="39"/>
      <c r="HDQ550" s="39"/>
      <c r="HDR550" s="39"/>
      <c r="HDS550" s="39"/>
      <c r="HDT550" s="39"/>
      <c r="HDU550" s="39"/>
      <c r="HDV550" s="39"/>
      <c r="HDW550" s="39"/>
      <c r="HDX550" s="39"/>
      <c r="HDY550" s="39"/>
      <c r="HDZ550" s="39"/>
      <c r="HEA550" s="39"/>
      <c r="HEB550" s="39"/>
      <c r="HEC550" s="39"/>
      <c r="HED550" s="39"/>
      <c r="HEE550" s="39"/>
      <c r="HEF550" s="39"/>
      <c r="HEG550" s="39"/>
      <c r="HEH550" s="39"/>
      <c r="HEI550" s="39"/>
      <c r="HEJ550" s="39"/>
      <c r="HEK550" s="39"/>
      <c r="HEL550" s="39"/>
      <c r="HEM550" s="39"/>
      <c r="HEN550" s="39"/>
      <c r="HEO550" s="39"/>
      <c r="HEP550" s="39"/>
      <c r="HEQ550" s="39"/>
      <c r="HER550" s="39"/>
      <c r="HES550" s="39"/>
      <c r="HET550" s="39"/>
      <c r="HEU550" s="39"/>
      <c r="HEV550" s="39"/>
      <c r="HEW550" s="39"/>
      <c r="HEX550" s="39"/>
      <c r="HEY550" s="39"/>
      <c r="HEZ550" s="39"/>
      <c r="HFA550" s="39"/>
      <c r="HFB550" s="39"/>
      <c r="HFC550" s="39"/>
      <c r="HFD550" s="39"/>
      <c r="HFE550" s="39"/>
      <c r="HFF550" s="39"/>
      <c r="HFG550" s="39"/>
      <c r="HFH550" s="39"/>
      <c r="HFI550" s="39"/>
      <c r="HFJ550" s="39"/>
      <c r="HFK550" s="39"/>
      <c r="HFL550" s="39"/>
      <c r="HFM550" s="39"/>
      <c r="HFN550" s="39"/>
      <c r="HFO550" s="39"/>
      <c r="HFP550" s="39"/>
      <c r="HFQ550" s="39"/>
      <c r="HFR550" s="39"/>
      <c r="HFS550" s="39"/>
      <c r="HFT550" s="39"/>
      <c r="HFU550" s="39"/>
      <c r="HFV550" s="39"/>
      <c r="HFW550" s="39"/>
      <c r="HFX550" s="39"/>
      <c r="HFY550" s="39"/>
      <c r="HFZ550" s="39"/>
      <c r="HGA550" s="39"/>
      <c r="HGB550" s="39"/>
      <c r="HGC550" s="39"/>
      <c r="HGD550" s="39"/>
      <c r="HGE550" s="39"/>
      <c r="HGF550" s="39"/>
      <c r="HGG550" s="39"/>
      <c r="HGH550" s="39"/>
      <c r="HGI550" s="39"/>
      <c r="HGJ550" s="39"/>
      <c r="HGK550" s="39"/>
      <c r="HGL550" s="39"/>
      <c r="HGM550" s="39"/>
      <c r="HGN550" s="39"/>
      <c r="HGO550" s="39"/>
      <c r="HGP550" s="39"/>
      <c r="HGQ550" s="39"/>
      <c r="HGR550" s="39"/>
      <c r="HGS550" s="39"/>
      <c r="HGT550" s="39"/>
      <c r="HGU550" s="39"/>
      <c r="HGV550" s="39"/>
      <c r="HGW550" s="39"/>
      <c r="HGX550" s="39"/>
      <c r="HGY550" s="39"/>
      <c r="HGZ550" s="39"/>
      <c r="HHA550" s="39"/>
      <c r="HHB550" s="39"/>
      <c r="HHC550" s="39"/>
      <c r="HHD550" s="39"/>
      <c r="HHE550" s="39"/>
      <c r="HHF550" s="39"/>
      <c r="HHG550" s="39"/>
      <c r="HHH550" s="39"/>
      <c r="HHI550" s="39"/>
      <c r="HHJ550" s="39"/>
      <c r="HHK550" s="39"/>
      <c r="HHL550" s="39"/>
      <c r="HHM550" s="39"/>
      <c r="HHN550" s="39"/>
      <c r="HHO550" s="39"/>
      <c r="HHP550" s="39"/>
      <c r="HHQ550" s="39"/>
      <c r="HHR550" s="39"/>
      <c r="HHS550" s="39"/>
      <c r="HHT550" s="39"/>
      <c r="HHU550" s="39"/>
      <c r="HHV550" s="39"/>
      <c r="HHW550" s="39"/>
      <c r="HHX550" s="39"/>
      <c r="HHY550" s="39"/>
      <c r="HHZ550" s="39"/>
      <c r="HIA550" s="39"/>
      <c r="HIB550" s="39"/>
      <c r="HIC550" s="39"/>
      <c r="HID550" s="39"/>
      <c r="HIE550" s="39"/>
      <c r="HIF550" s="39"/>
      <c r="HIG550" s="39"/>
      <c r="HIH550" s="39"/>
      <c r="HII550" s="39"/>
      <c r="HIJ550" s="39"/>
      <c r="HIK550" s="39"/>
      <c r="HIL550" s="39"/>
      <c r="HIM550" s="39"/>
      <c r="HIN550" s="39"/>
      <c r="HIO550" s="39"/>
      <c r="HIP550" s="39"/>
      <c r="HIQ550" s="39"/>
      <c r="HIR550" s="39"/>
      <c r="HIS550" s="39"/>
      <c r="HIT550" s="39"/>
      <c r="HIU550" s="39"/>
      <c r="HIV550" s="39"/>
      <c r="HIW550" s="39"/>
      <c r="HIX550" s="39"/>
      <c r="HIY550" s="39"/>
      <c r="HIZ550" s="39"/>
      <c r="HJA550" s="39"/>
      <c r="HJB550" s="39"/>
      <c r="HJC550" s="39"/>
      <c r="HJD550" s="39"/>
      <c r="HJE550" s="39"/>
      <c r="HJF550" s="39"/>
      <c r="HJG550" s="39"/>
      <c r="HJH550" s="39"/>
      <c r="HJI550" s="39"/>
      <c r="HJJ550" s="39"/>
      <c r="HJK550" s="39"/>
      <c r="HJL550" s="39"/>
      <c r="HJM550" s="39"/>
      <c r="HJN550" s="39"/>
      <c r="HJO550" s="39"/>
      <c r="HJP550" s="39"/>
      <c r="HJQ550" s="39"/>
      <c r="HJR550" s="39"/>
      <c r="HJS550" s="39"/>
      <c r="HJT550" s="39"/>
      <c r="HJU550" s="39"/>
      <c r="HJV550" s="39"/>
      <c r="HJW550" s="39"/>
      <c r="HJX550" s="39"/>
      <c r="HJY550" s="39"/>
      <c r="HJZ550" s="39"/>
      <c r="HKA550" s="39"/>
      <c r="HKB550" s="39"/>
      <c r="HKC550" s="39"/>
      <c r="HKD550" s="39"/>
      <c r="HKE550" s="39"/>
      <c r="HKF550" s="39"/>
      <c r="HKG550" s="39"/>
      <c r="HKH550" s="39"/>
      <c r="HKI550" s="39"/>
      <c r="HKJ550" s="39"/>
      <c r="HKK550" s="39"/>
      <c r="HKL550" s="39"/>
      <c r="HKM550" s="39"/>
      <c r="HKN550" s="39"/>
      <c r="HKO550" s="39"/>
      <c r="HKP550" s="39"/>
      <c r="HKQ550" s="39"/>
      <c r="HKR550" s="39"/>
      <c r="HKS550" s="39"/>
      <c r="HKT550" s="39"/>
      <c r="HKU550" s="39"/>
      <c r="HKV550" s="39"/>
      <c r="HKW550" s="39"/>
      <c r="HKX550" s="39"/>
      <c r="HKY550" s="39"/>
      <c r="HKZ550" s="39"/>
      <c r="HLA550" s="39"/>
      <c r="HLB550" s="39"/>
      <c r="HLC550" s="39"/>
      <c r="HLD550" s="39"/>
      <c r="HLE550" s="39"/>
      <c r="HLF550" s="39"/>
      <c r="HLG550" s="39"/>
      <c r="HLH550" s="39"/>
      <c r="HLI550" s="39"/>
      <c r="HLJ550" s="39"/>
      <c r="HLK550" s="39"/>
      <c r="HLL550" s="39"/>
      <c r="HLM550" s="39"/>
      <c r="HLN550" s="39"/>
      <c r="HLO550" s="39"/>
      <c r="HLP550" s="39"/>
      <c r="HLQ550" s="39"/>
      <c r="HLR550" s="39"/>
      <c r="HLS550" s="39"/>
      <c r="HLT550" s="39"/>
      <c r="HLU550" s="39"/>
      <c r="HLV550" s="39"/>
      <c r="HLW550" s="39"/>
      <c r="HLX550" s="39"/>
      <c r="HLY550" s="39"/>
      <c r="HLZ550" s="39"/>
      <c r="HMA550" s="39"/>
      <c r="HMB550" s="39"/>
      <c r="HMC550" s="39"/>
      <c r="HMD550" s="39"/>
      <c r="HME550" s="39"/>
      <c r="HMF550" s="39"/>
      <c r="HMG550" s="39"/>
      <c r="HMH550" s="39"/>
      <c r="HMI550" s="39"/>
      <c r="HMJ550" s="39"/>
      <c r="HMK550" s="39"/>
      <c r="HML550" s="39"/>
      <c r="HMM550" s="39"/>
      <c r="HMN550" s="39"/>
      <c r="HMO550" s="39"/>
      <c r="HMP550" s="39"/>
      <c r="HMQ550" s="39"/>
      <c r="HMR550" s="39"/>
      <c r="HMS550" s="39"/>
      <c r="HMT550" s="39"/>
      <c r="HMU550" s="39"/>
      <c r="HMV550" s="39"/>
      <c r="HMW550" s="39"/>
      <c r="HMX550" s="39"/>
      <c r="HMY550" s="39"/>
      <c r="HMZ550" s="39"/>
      <c r="HNA550" s="39"/>
      <c r="HNB550" s="39"/>
      <c r="HNC550" s="39"/>
      <c r="HND550" s="39"/>
      <c r="HNE550" s="39"/>
      <c r="HNF550" s="39"/>
      <c r="HNG550" s="39"/>
      <c r="HNH550" s="39"/>
      <c r="HNI550" s="39"/>
      <c r="HNJ550" s="39"/>
      <c r="HNK550" s="39"/>
      <c r="HNL550" s="39"/>
      <c r="HNM550" s="39"/>
      <c r="HNN550" s="39"/>
      <c r="HNO550" s="39"/>
      <c r="HNP550" s="39"/>
      <c r="HNQ550" s="39"/>
      <c r="HNR550" s="39"/>
      <c r="HNS550" s="39"/>
      <c r="HNT550" s="39"/>
      <c r="HNU550" s="39"/>
      <c r="HNV550" s="39"/>
      <c r="HNW550" s="39"/>
      <c r="HNX550" s="39"/>
      <c r="HNY550" s="39"/>
      <c r="HNZ550" s="39"/>
      <c r="HOA550" s="39"/>
      <c r="HOB550" s="39"/>
      <c r="HOC550" s="39"/>
      <c r="HOD550" s="39"/>
      <c r="HOE550" s="39"/>
      <c r="HOF550" s="39"/>
      <c r="HOG550" s="39"/>
      <c r="HOH550" s="39"/>
      <c r="HOI550" s="39"/>
      <c r="HOJ550" s="39"/>
      <c r="HOK550" s="39"/>
      <c r="HOL550" s="39"/>
      <c r="HOM550" s="39"/>
      <c r="HON550" s="39"/>
      <c r="HOO550" s="39"/>
      <c r="HOP550" s="39"/>
      <c r="HOQ550" s="39"/>
      <c r="HOR550" s="39"/>
      <c r="HOS550" s="39"/>
      <c r="HOT550" s="39"/>
      <c r="HOU550" s="39"/>
      <c r="HOV550" s="39"/>
      <c r="HOW550" s="39"/>
      <c r="HOX550" s="39"/>
      <c r="HOY550" s="39"/>
      <c r="HOZ550" s="39"/>
      <c r="HPA550" s="39"/>
      <c r="HPB550" s="39"/>
      <c r="HPC550" s="39"/>
      <c r="HPD550" s="39"/>
      <c r="HPE550" s="39"/>
      <c r="HPF550" s="39"/>
      <c r="HPG550" s="39"/>
      <c r="HPH550" s="39"/>
      <c r="HPI550" s="39"/>
      <c r="HPJ550" s="39"/>
      <c r="HPK550" s="39"/>
      <c r="HPL550" s="39"/>
      <c r="HPM550" s="39"/>
      <c r="HPN550" s="39"/>
      <c r="HPO550" s="39"/>
      <c r="HPP550" s="39"/>
      <c r="HPQ550" s="39"/>
      <c r="HPR550" s="39"/>
      <c r="HPS550" s="39"/>
      <c r="HPT550" s="39"/>
      <c r="HPU550" s="39"/>
      <c r="HPV550" s="39"/>
      <c r="HPW550" s="39"/>
      <c r="HPX550" s="39"/>
      <c r="HPY550" s="39"/>
      <c r="HPZ550" s="39"/>
      <c r="HQA550" s="39"/>
      <c r="HQB550" s="39"/>
      <c r="HQC550" s="39"/>
      <c r="HQD550" s="39"/>
      <c r="HQE550" s="39"/>
      <c r="HQF550" s="39"/>
      <c r="HQG550" s="39"/>
      <c r="HQH550" s="39"/>
      <c r="HQI550" s="39"/>
      <c r="HQJ550" s="39"/>
      <c r="HQK550" s="39"/>
      <c r="HQL550" s="39"/>
      <c r="HQM550" s="39"/>
      <c r="HQN550" s="39"/>
      <c r="HQO550" s="39"/>
      <c r="HQP550" s="39"/>
      <c r="HQQ550" s="39"/>
      <c r="HQR550" s="39"/>
      <c r="HQS550" s="39"/>
      <c r="HQT550" s="39"/>
      <c r="HQU550" s="39"/>
      <c r="HQV550" s="39"/>
      <c r="HQW550" s="39"/>
      <c r="HQX550" s="39"/>
      <c r="HQY550" s="39"/>
      <c r="HQZ550" s="39"/>
      <c r="HRA550" s="39"/>
      <c r="HRB550" s="39"/>
      <c r="HRC550" s="39"/>
      <c r="HRD550" s="39"/>
      <c r="HRE550" s="39"/>
      <c r="HRF550" s="39"/>
      <c r="HRG550" s="39"/>
      <c r="HRH550" s="39"/>
      <c r="HRI550" s="39"/>
      <c r="HRJ550" s="39"/>
      <c r="HRK550" s="39"/>
      <c r="HRL550" s="39"/>
      <c r="HRM550" s="39"/>
      <c r="HRN550" s="39"/>
      <c r="HRO550" s="39"/>
      <c r="HRP550" s="39"/>
      <c r="HRQ550" s="39"/>
      <c r="HRR550" s="39"/>
      <c r="HRS550" s="39"/>
      <c r="HRT550" s="39"/>
      <c r="HRU550" s="39"/>
      <c r="HRV550" s="39"/>
      <c r="HRW550" s="39"/>
      <c r="HRX550" s="39"/>
      <c r="HRY550" s="39"/>
      <c r="HRZ550" s="39"/>
      <c r="HSA550" s="39"/>
      <c r="HSB550" s="39"/>
      <c r="HSC550" s="39"/>
      <c r="HSD550" s="39"/>
      <c r="HSE550" s="39"/>
      <c r="HSF550" s="39"/>
      <c r="HSG550" s="39"/>
      <c r="HSH550" s="39"/>
      <c r="HSI550" s="39"/>
      <c r="HSJ550" s="39"/>
      <c r="HSK550" s="39"/>
      <c r="HSL550" s="39"/>
      <c r="HSM550" s="39"/>
      <c r="HSN550" s="39"/>
      <c r="HSO550" s="39"/>
      <c r="HSP550" s="39"/>
      <c r="HSQ550" s="39"/>
      <c r="HSR550" s="39"/>
      <c r="HSS550" s="39"/>
      <c r="HST550" s="39"/>
      <c r="HSU550" s="39"/>
      <c r="HSV550" s="39"/>
      <c r="HSW550" s="39"/>
      <c r="HSX550" s="39"/>
      <c r="HSY550" s="39"/>
      <c r="HSZ550" s="39"/>
      <c r="HTA550" s="39"/>
      <c r="HTB550" s="39"/>
      <c r="HTC550" s="39"/>
      <c r="HTD550" s="39"/>
      <c r="HTE550" s="39"/>
      <c r="HTF550" s="39"/>
      <c r="HTG550" s="39"/>
      <c r="HTH550" s="39"/>
      <c r="HTI550" s="39"/>
      <c r="HTJ550" s="39"/>
      <c r="HTK550" s="39"/>
      <c r="HTL550" s="39"/>
      <c r="HTM550" s="39"/>
      <c r="HTN550" s="39"/>
      <c r="HTO550" s="39"/>
      <c r="HTP550" s="39"/>
      <c r="HTQ550" s="39"/>
      <c r="HTR550" s="39"/>
      <c r="HTS550" s="39"/>
      <c r="HTT550" s="39"/>
      <c r="HTU550" s="39"/>
      <c r="HTV550" s="39"/>
      <c r="HTW550" s="39"/>
      <c r="HTX550" s="39"/>
      <c r="HTY550" s="39"/>
      <c r="HTZ550" s="39"/>
      <c r="HUA550" s="39"/>
      <c r="HUB550" s="39"/>
      <c r="HUC550" s="39"/>
      <c r="HUD550" s="39"/>
      <c r="HUE550" s="39"/>
      <c r="HUF550" s="39"/>
      <c r="HUG550" s="39"/>
      <c r="HUH550" s="39"/>
      <c r="HUI550" s="39"/>
      <c r="HUJ550" s="39"/>
      <c r="HUK550" s="39"/>
      <c r="HUL550" s="39"/>
      <c r="HUM550" s="39"/>
      <c r="HUN550" s="39"/>
      <c r="HUO550" s="39"/>
      <c r="HUP550" s="39"/>
      <c r="HUQ550" s="39"/>
      <c r="HUR550" s="39"/>
      <c r="HUS550" s="39"/>
      <c r="HUT550" s="39"/>
      <c r="HUU550" s="39"/>
      <c r="HUV550" s="39"/>
      <c r="HUW550" s="39"/>
      <c r="HUX550" s="39"/>
      <c r="HUY550" s="39"/>
      <c r="HUZ550" s="39"/>
      <c r="HVA550" s="39"/>
      <c r="HVB550" s="39"/>
      <c r="HVC550" s="39"/>
      <c r="HVD550" s="39"/>
      <c r="HVE550" s="39"/>
      <c r="HVF550" s="39"/>
      <c r="HVG550" s="39"/>
      <c r="HVH550" s="39"/>
      <c r="HVI550" s="39"/>
      <c r="HVJ550" s="39"/>
      <c r="HVK550" s="39"/>
      <c r="HVL550" s="39"/>
      <c r="HVM550" s="39"/>
      <c r="HVN550" s="39"/>
      <c r="HVO550" s="39"/>
      <c r="HVP550" s="39"/>
      <c r="HVQ550" s="39"/>
      <c r="HVR550" s="39"/>
      <c r="HVS550" s="39"/>
      <c r="HVT550" s="39"/>
      <c r="HVU550" s="39"/>
      <c r="HVV550" s="39"/>
      <c r="HVW550" s="39"/>
      <c r="HVX550" s="39"/>
      <c r="HVY550" s="39"/>
      <c r="HVZ550" s="39"/>
      <c r="HWA550" s="39"/>
      <c r="HWB550" s="39"/>
      <c r="HWC550" s="39"/>
      <c r="HWD550" s="39"/>
      <c r="HWE550" s="39"/>
      <c r="HWF550" s="39"/>
      <c r="HWG550" s="39"/>
      <c r="HWH550" s="39"/>
      <c r="HWI550" s="39"/>
      <c r="HWJ550" s="39"/>
      <c r="HWK550" s="39"/>
      <c r="HWL550" s="39"/>
      <c r="HWM550" s="39"/>
      <c r="HWN550" s="39"/>
      <c r="HWO550" s="39"/>
      <c r="HWP550" s="39"/>
      <c r="HWQ550" s="39"/>
      <c r="HWR550" s="39"/>
      <c r="HWS550" s="39"/>
      <c r="HWT550" s="39"/>
      <c r="HWU550" s="39"/>
      <c r="HWV550" s="39"/>
      <c r="HWW550" s="39"/>
      <c r="HWX550" s="39"/>
      <c r="HWY550" s="39"/>
      <c r="HWZ550" s="39"/>
      <c r="HXA550" s="39"/>
      <c r="HXB550" s="39"/>
      <c r="HXC550" s="39"/>
      <c r="HXD550" s="39"/>
      <c r="HXE550" s="39"/>
      <c r="HXF550" s="39"/>
      <c r="HXG550" s="39"/>
      <c r="HXH550" s="39"/>
      <c r="HXI550" s="39"/>
      <c r="HXJ550" s="39"/>
      <c r="HXK550" s="39"/>
      <c r="HXL550" s="39"/>
      <c r="HXM550" s="39"/>
      <c r="HXN550" s="39"/>
      <c r="HXO550" s="39"/>
      <c r="HXP550" s="39"/>
      <c r="HXQ550" s="39"/>
      <c r="HXR550" s="39"/>
      <c r="HXS550" s="39"/>
      <c r="HXT550" s="39"/>
      <c r="HXU550" s="39"/>
      <c r="HXV550" s="39"/>
      <c r="HXW550" s="39"/>
      <c r="HXX550" s="39"/>
      <c r="HXY550" s="39"/>
      <c r="HXZ550" s="39"/>
      <c r="HYA550" s="39"/>
      <c r="HYB550" s="39"/>
      <c r="HYC550" s="39"/>
      <c r="HYD550" s="39"/>
      <c r="HYE550" s="39"/>
      <c r="HYF550" s="39"/>
      <c r="HYG550" s="39"/>
      <c r="HYH550" s="39"/>
      <c r="HYI550" s="39"/>
      <c r="HYJ550" s="39"/>
      <c r="HYK550" s="39"/>
      <c r="HYL550" s="39"/>
      <c r="HYM550" s="39"/>
      <c r="HYN550" s="39"/>
      <c r="HYO550" s="39"/>
      <c r="HYP550" s="39"/>
      <c r="HYQ550" s="39"/>
      <c r="HYR550" s="39"/>
      <c r="HYS550" s="39"/>
      <c r="HYT550" s="39"/>
      <c r="HYU550" s="39"/>
      <c r="HYV550" s="39"/>
      <c r="HYW550" s="39"/>
      <c r="HYX550" s="39"/>
      <c r="HYY550" s="39"/>
      <c r="HYZ550" s="39"/>
      <c r="HZA550" s="39"/>
      <c r="HZB550" s="39"/>
      <c r="HZC550" s="39"/>
      <c r="HZD550" s="39"/>
      <c r="HZE550" s="39"/>
      <c r="HZF550" s="39"/>
      <c r="HZG550" s="39"/>
      <c r="HZH550" s="39"/>
      <c r="HZI550" s="39"/>
      <c r="HZJ550" s="39"/>
      <c r="HZK550" s="39"/>
      <c r="HZL550" s="39"/>
      <c r="HZM550" s="39"/>
      <c r="HZN550" s="39"/>
      <c r="HZO550" s="39"/>
      <c r="HZP550" s="39"/>
      <c r="HZQ550" s="39"/>
      <c r="HZR550" s="39"/>
      <c r="HZS550" s="39"/>
      <c r="HZT550" s="39"/>
      <c r="HZU550" s="39"/>
      <c r="HZV550" s="39"/>
      <c r="HZW550" s="39"/>
      <c r="HZX550" s="39"/>
      <c r="HZY550" s="39"/>
      <c r="HZZ550" s="39"/>
      <c r="IAA550" s="39"/>
      <c r="IAB550" s="39"/>
      <c r="IAC550" s="39"/>
      <c r="IAD550" s="39"/>
      <c r="IAE550" s="39"/>
      <c r="IAF550" s="39"/>
      <c r="IAG550" s="39"/>
      <c r="IAH550" s="39"/>
      <c r="IAI550" s="39"/>
      <c r="IAJ550" s="39"/>
      <c r="IAK550" s="39"/>
      <c r="IAL550" s="39"/>
      <c r="IAM550" s="39"/>
      <c r="IAN550" s="39"/>
      <c r="IAO550" s="39"/>
      <c r="IAP550" s="39"/>
      <c r="IAQ550" s="39"/>
      <c r="IAR550" s="39"/>
      <c r="IAS550" s="39"/>
      <c r="IAT550" s="39"/>
      <c r="IAU550" s="39"/>
      <c r="IAV550" s="39"/>
      <c r="IAW550" s="39"/>
      <c r="IAX550" s="39"/>
      <c r="IAY550" s="39"/>
      <c r="IAZ550" s="39"/>
      <c r="IBA550" s="39"/>
      <c r="IBB550" s="39"/>
      <c r="IBC550" s="39"/>
      <c r="IBD550" s="39"/>
      <c r="IBE550" s="39"/>
      <c r="IBF550" s="39"/>
      <c r="IBG550" s="39"/>
      <c r="IBH550" s="39"/>
      <c r="IBI550" s="39"/>
      <c r="IBJ550" s="39"/>
      <c r="IBK550" s="39"/>
      <c r="IBL550" s="39"/>
      <c r="IBM550" s="39"/>
      <c r="IBN550" s="39"/>
      <c r="IBO550" s="39"/>
      <c r="IBP550" s="39"/>
      <c r="IBQ550" s="39"/>
      <c r="IBR550" s="39"/>
      <c r="IBS550" s="39"/>
      <c r="IBT550" s="39"/>
      <c r="IBU550" s="39"/>
      <c r="IBV550" s="39"/>
      <c r="IBW550" s="39"/>
      <c r="IBX550" s="39"/>
      <c r="IBY550" s="39"/>
      <c r="IBZ550" s="39"/>
      <c r="ICA550" s="39"/>
      <c r="ICB550" s="39"/>
      <c r="ICC550" s="39"/>
      <c r="ICD550" s="39"/>
      <c r="ICE550" s="39"/>
      <c r="ICF550" s="39"/>
      <c r="ICG550" s="39"/>
      <c r="ICH550" s="39"/>
      <c r="ICI550" s="39"/>
      <c r="ICJ550" s="39"/>
      <c r="ICK550" s="39"/>
      <c r="ICL550" s="39"/>
      <c r="ICM550" s="39"/>
      <c r="ICN550" s="39"/>
      <c r="ICO550" s="39"/>
      <c r="ICP550" s="39"/>
      <c r="ICQ550" s="39"/>
      <c r="ICR550" s="39"/>
      <c r="ICS550" s="39"/>
      <c r="ICT550" s="39"/>
      <c r="ICU550" s="39"/>
      <c r="ICV550" s="39"/>
      <c r="ICW550" s="39"/>
      <c r="ICX550" s="39"/>
      <c r="ICY550" s="39"/>
      <c r="ICZ550" s="39"/>
      <c r="IDA550" s="39"/>
      <c r="IDB550" s="39"/>
      <c r="IDC550" s="39"/>
      <c r="IDD550" s="39"/>
      <c r="IDE550" s="39"/>
      <c r="IDF550" s="39"/>
      <c r="IDG550" s="39"/>
      <c r="IDH550" s="39"/>
      <c r="IDI550" s="39"/>
      <c r="IDJ550" s="39"/>
      <c r="IDK550" s="39"/>
      <c r="IDL550" s="39"/>
      <c r="IDM550" s="39"/>
      <c r="IDN550" s="39"/>
      <c r="IDO550" s="39"/>
      <c r="IDP550" s="39"/>
      <c r="IDQ550" s="39"/>
      <c r="IDR550" s="39"/>
      <c r="IDS550" s="39"/>
      <c r="IDT550" s="39"/>
      <c r="IDU550" s="39"/>
      <c r="IDV550" s="39"/>
      <c r="IDW550" s="39"/>
      <c r="IDX550" s="39"/>
      <c r="IDY550" s="39"/>
      <c r="IDZ550" s="39"/>
      <c r="IEA550" s="39"/>
      <c r="IEB550" s="39"/>
      <c r="IEC550" s="39"/>
      <c r="IED550" s="39"/>
      <c r="IEE550" s="39"/>
      <c r="IEF550" s="39"/>
      <c r="IEG550" s="39"/>
      <c r="IEH550" s="39"/>
      <c r="IEI550" s="39"/>
      <c r="IEJ550" s="39"/>
      <c r="IEK550" s="39"/>
      <c r="IEL550" s="39"/>
      <c r="IEM550" s="39"/>
      <c r="IEN550" s="39"/>
      <c r="IEO550" s="39"/>
      <c r="IEP550" s="39"/>
      <c r="IEQ550" s="39"/>
      <c r="IER550" s="39"/>
      <c r="IES550" s="39"/>
      <c r="IET550" s="39"/>
      <c r="IEU550" s="39"/>
      <c r="IEV550" s="39"/>
      <c r="IEW550" s="39"/>
      <c r="IEX550" s="39"/>
      <c r="IEY550" s="39"/>
      <c r="IEZ550" s="39"/>
      <c r="IFA550" s="39"/>
      <c r="IFB550" s="39"/>
      <c r="IFC550" s="39"/>
      <c r="IFD550" s="39"/>
      <c r="IFE550" s="39"/>
      <c r="IFF550" s="39"/>
      <c r="IFG550" s="39"/>
      <c r="IFH550" s="39"/>
      <c r="IFI550" s="39"/>
      <c r="IFJ550" s="39"/>
      <c r="IFK550" s="39"/>
      <c r="IFL550" s="39"/>
      <c r="IFM550" s="39"/>
      <c r="IFN550" s="39"/>
      <c r="IFO550" s="39"/>
      <c r="IFP550" s="39"/>
      <c r="IFQ550" s="39"/>
      <c r="IFR550" s="39"/>
      <c r="IFS550" s="39"/>
      <c r="IFT550" s="39"/>
      <c r="IFU550" s="39"/>
      <c r="IFV550" s="39"/>
      <c r="IFW550" s="39"/>
      <c r="IFX550" s="39"/>
      <c r="IFY550" s="39"/>
      <c r="IFZ550" s="39"/>
      <c r="IGA550" s="39"/>
      <c r="IGB550" s="39"/>
      <c r="IGC550" s="39"/>
      <c r="IGD550" s="39"/>
      <c r="IGE550" s="39"/>
      <c r="IGF550" s="39"/>
      <c r="IGG550" s="39"/>
      <c r="IGH550" s="39"/>
      <c r="IGI550" s="39"/>
      <c r="IGJ550" s="39"/>
      <c r="IGK550" s="39"/>
      <c r="IGL550" s="39"/>
      <c r="IGM550" s="39"/>
      <c r="IGN550" s="39"/>
      <c r="IGO550" s="39"/>
      <c r="IGP550" s="39"/>
      <c r="IGQ550" s="39"/>
      <c r="IGR550" s="39"/>
      <c r="IGS550" s="39"/>
      <c r="IGT550" s="39"/>
      <c r="IGU550" s="39"/>
      <c r="IGV550" s="39"/>
      <c r="IGW550" s="39"/>
      <c r="IGX550" s="39"/>
      <c r="IGY550" s="39"/>
      <c r="IGZ550" s="39"/>
      <c r="IHA550" s="39"/>
      <c r="IHB550" s="39"/>
      <c r="IHC550" s="39"/>
      <c r="IHD550" s="39"/>
      <c r="IHE550" s="39"/>
      <c r="IHF550" s="39"/>
      <c r="IHG550" s="39"/>
      <c r="IHH550" s="39"/>
      <c r="IHI550" s="39"/>
      <c r="IHJ550" s="39"/>
      <c r="IHK550" s="39"/>
      <c r="IHL550" s="39"/>
      <c r="IHM550" s="39"/>
      <c r="IHN550" s="39"/>
      <c r="IHO550" s="39"/>
      <c r="IHP550" s="39"/>
      <c r="IHQ550" s="39"/>
      <c r="IHR550" s="39"/>
      <c r="IHS550" s="39"/>
      <c r="IHT550" s="39"/>
      <c r="IHU550" s="39"/>
      <c r="IHV550" s="39"/>
      <c r="IHW550" s="39"/>
      <c r="IHX550" s="39"/>
      <c r="IHY550" s="39"/>
      <c r="IHZ550" s="39"/>
      <c r="IIA550" s="39"/>
      <c r="IIB550" s="39"/>
      <c r="IIC550" s="39"/>
      <c r="IID550" s="39"/>
      <c r="IIE550" s="39"/>
      <c r="IIF550" s="39"/>
      <c r="IIG550" s="39"/>
      <c r="IIH550" s="39"/>
      <c r="III550" s="39"/>
      <c r="IIJ550" s="39"/>
      <c r="IIK550" s="39"/>
      <c r="IIL550" s="39"/>
      <c r="IIM550" s="39"/>
      <c r="IIN550" s="39"/>
      <c r="IIO550" s="39"/>
      <c r="IIP550" s="39"/>
      <c r="IIQ550" s="39"/>
      <c r="IIR550" s="39"/>
      <c r="IIS550" s="39"/>
      <c r="IIT550" s="39"/>
      <c r="IIU550" s="39"/>
      <c r="IIV550" s="39"/>
      <c r="IIW550" s="39"/>
      <c r="IIX550" s="39"/>
      <c r="IIY550" s="39"/>
      <c r="IIZ550" s="39"/>
      <c r="IJA550" s="39"/>
      <c r="IJB550" s="39"/>
      <c r="IJC550" s="39"/>
      <c r="IJD550" s="39"/>
      <c r="IJE550" s="39"/>
      <c r="IJF550" s="39"/>
      <c r="IJG550" s="39"/>
      <c r="IJH550" s="39"/>
      <c r="IJI550" s="39"/>
      <c r="IJJ550" s="39"/>
      <c r="IJK550" s="39"/>
      <c r="IJL550" s="39"/>
      <c r="IJM550" s="39"/>
      <c r="IJN550" s="39"/>
      <c r="IJO550" s="39"/>
      <c r="IJP550" s="39"/>
      <c r="IJQ550" s="39"/>
      <c r="IJR550" s="39"/>
      <c r="IJS550" s="39"/>
      <c r="IJT550" s="39"/>
      <c r="IJU550" s="39"/>
      <c r="IJV550" s="39"/>
      <c r="IJW550" s="39"/>
      <c r="IJX550" s="39"/>
      <c r="IJY550" s="39"/>
      <c r="IJZ550" s="39"/>
      <c r="IKA550" s="39"/>
      <c r="IKB550" s="39"/>
      <c r="IKC550" s="39"/>
      <c r="IKD550" s="39"/>
      <c r="IKE550" s="39"/>
      <c r="IKF550" s="39"/>
      <c r="IKG550" s="39"/>
      <c r="IKH550" s="39"/>
      <c r="IKI550" s="39"/>
      <c r="IKJ550" s="39"/>
      <c r="IKK550" s="39"/>
      <c r="IKL550" s="39"/>
      <c r="IKM550" s="39"/>
      <c r="IKN550" s="39"/>
      <c r="IKO550" s="39"/>
      <c r="IKP550" s="39"/>
      <c r="IKQ550" s="39"/>
      <c r="IKR550" s="39"/>
      <c r="IKS550" s="39"/>
      <c r="IKT550" s="39"/>
      <c r="IKU550" s="39"/>
      <c r="IKV550" s="39"/>
      <c r="IKW550" s="39"/>
      <c r="IKX550" s="39"/>
      <c r="IKY550" s="39"/>
      <c r="IKZ550" s="39"/>
      <c r="ILA550" s="39"/>
      <c r="ILB550" s="39"/>
      <c r="ILC550" s="39"/>
      <c r="ILD550" s="39"/>
      <c r="ILE550" s="39"/>
      <c r="ILF550" s="39"/>
      <c r="ILG550" s="39"/>
      <c r="ILH550" s="39"/>
      <c r="ILI550" s="39"/>
      <c r="ILJ550" s="39"/>
      <c r="ILK550" s="39"/>
      <c r="ILL550" s="39"/>
      <c r="ILM550" s="39"/>
      <c r="ILN550" s="39"/>
      <c r="ILO550" s="39"/>
      <c r="ILP550" s="39"/>
      <c r="ILQ550" s="39"/>
      <c r="ILR550" s="39"/>
      <c r="ILS550" s="39"/>
      <c r="ILT550" s="39"/>
      <c r="ILU550" s="39"/>
      <c r="ILV550" s="39"/>
      <c r="ILW550" s="39"/>
      <c r="ILX550" s="39"/>
      <c r="ILY550" s="39"/>
      <c r="ILZ550" s="39"/>
      <c r="IMA550" s="39"/>
      <c r="IMB550" s="39"/>
      <c r="IMC550" s="39"/>
      <c r="IMD550" s="39"/>
      <c r="IME550" s="39"/>
      <c r="IMF550" s="39"/>
      <c r="IMG550" s="39"/>
      <c r="IMH550" s="39"/>
      <c r="IMI550" s="39"/>
      <c r="IMJ550" s="39"/>
      <c r="IMK550" s="39"/>
      <c r="IML550" s="39"/>
      <c r="IMM550" s="39"/>
      <c r="IMN550" s="39"/>
      <c r="IMO550" s="39"/>
      <c r="IMP550" s="39"/>
      <c r="IMQ550" s="39"/>
      <c r="IMR550" s="39"/>
      <c r="IMS550" s="39"/>
      <c r="IMT550" s="39"/>
      <c r="IMU550" s="39"/>
      <c r="IMV550" s="39"/>
      <c r="IMW550" s="39"/>
      <c r="IMX550" s="39"/>
      <c r="IMY550" s="39"/>
      <c r="IMZ550" s="39"/>
      <c r="INA550" s="39"/>
      <c r="INB550" s="39"/>
      <c r="INC550" s="39"/>
      <c r="IND550" s="39"/>
      <c r="INE550" s="39"/>
      <c r="INF550" s="39"/>
      <c r="ING550" s="39"/>
      <c r="INH550" s="39"/>
      <c r="INI550" s="39"/>
      <c r="INJ550" s="39"/>
      <c r="INK550" s="39"/>
      <c r="INL550" s="39"/>
      <c r="INM550" s="39"/>
      <c r="INN550" s="39"/>
      <c r="INO550" s="39"/>
      <c r="INP550" s="39"/>
      <c r="INQ550" s="39"/>
      <c r="INR550" s="39"/>
      <c r="INS550" s="39"/>
      <c r="INT550" s="39"/>
      <c r="INU550" s="39"/>
      <c r="INV550" s="39"/>
      <c r="INW550" s="39"/>
      <c r="INX550" s="39"/>
      <c r="INY550" s="39"/>
      <c r="INZ550" s="39"/>
      <c r="IOA550" s="39"/>
      <c r="IOB550" s="39"/>
      <c r="IOC550" s="39"/>
      <c r="IOD550" s="39"/>
      <c r="IOE550" s="39"/>
      <c r="IOF550" s="39"/>
      <c r="IOG550" s="39"/>
      <c r="IOH550" s="39"/>
      <c r="IOI550" s="39"/>
      <c r="IOJ550" s="39"/>
      <c r="IOK550" s="39"/>
      <c r="IOL550" s="39"/>
      <c r="IOM550" s="39"/>
      <c r="ION550" s="39"/>
      <c r="IOO550" s="39"/>
      <c r="IOP550" s="39"/>
      <c r="IOQ550" s="39"/>
      <c r="IOR550" s="39"/>
      <c r="IOS550" s="39"/>
      <c r="IOT550" s="39"/>
      <c r="IOU550" s="39"/>
      <c r="IOV550" s="39"/>
      <c r="IOW550" s="39"/>
      <c r="IOX550" s="39"/>
      <c r="IOY550" s="39"/>
      <c r="IOZ550" s="39"/>
      <c r="IPA550" s="39"/>
      <c r="IPB550" s="39"/>
      <c r="IPC550" s="39"/>
      <c r="IPD550" s="39"/>
      <c r="IPE550" s="39"/>
      <c r="IPF550" s="39"/>
      <c r="IPG550" s="39"/>
      <c r="IPH550" s="39"/>
      <c r="IPI550" s="39"/>
      <c r="IPJ550" s="39"/>
      <c r="IPK550" s="39"/>
      <c r="IPL550" s="39"/>
      <c r="IPM550" s="39"/>
      <c r="IPN550" s="39"/>
      <c r="IPO550" s="39"/>
      <c r="IPP550" s="39"/>
      <c r="IPQ550" s="39"/>
      <c r="IPR550" s="39"/>
      <c r="IPS550" s="39"/>
      <c r="IPT550" s="39"/>
      <c r="IPU550" s="39"/>
      <c r="IPV550" s="39"/>
      <c r="IPW550" s="39"/>
      <c r="IPX550" s="39"/>
      <c r="IPY550" s="39"/>
      <c r="IPZ550" s="39"/>
      <c r="IQA550" s="39"/>
      <c r="IQB550" s="39"/>
      <c r="IQC550" s="39"/>
      <c r="IQD550" s="39"/>
      <c r="IQE550" s="39"/>
      <c r="IQF550" s="39"/>
      <c r="IQG550" s="39"/>
      <c r="IQH550" s="39"/>
      <c r="IQI550" s="39"/>
      <c r="IQJ550" s="39"/>
      <c r="IQK550" s="39"/>
      <c r="IQL550" s="39"/>
      <c r="IQM550" s="39"/>
      <c r="IQN550" s="39"/>
      <c r="IQO550" s="39"/>
      <c r="IQP550" s="39"/>
      <c r="IQQ550" s="39"/>
      <c r="IQR550" s="39"/>
      <c r="IQS550" s="39"/>
      <c r="IQT550" s="39"/>
      <c r="IQU550" s="39"/>
      <c r="IQV550" s="39"/>
      <c r="IQW550" s="39"/>
      <c r="IQX550" s="39"/>
      <c r="IQY550" s="39"/>
      <c r="IQZ550" s="39"/>
      <c r="IRA550" s="39"/>
      <c r="IRB550" s="39"/>
      <c r="IRC550" s="39"/>
      <c r="IRD550" s="39"/>
      <c r="IRE550" s="39"/>
      <c r="IRF550" s="39"/>
      <c r="IRG550" s="39"/>
      <c r="IRH550" s="39"/>
      <c r="IRI550" s="39"/>
      <c r="IRJ550" s="39"/>
      <c r="IRK550" s="39"/>
      <c r="IRL550" s="39"/>
      <c r="IRM550" s="39"/>
      <c r="IRN550" s="39"/>
      <c r="IRO550" s="39"/>
      <c r="IRP550" s="39"/>
      <c r="IRQ550" s="39"/>
      <c r="IRR550" s="39"/>
      <c r="IRS550" s="39"/>
      <c r="IRT550" s="39"/>
      <c r="IRU550" s="39"/>
      <c r="IRV550" s="39"/>
      <c r="IRW550" s="39"/>
      <c r="IRX550" s="39"/>
      <c r="IRY550" s="39"/>
      <c r="IRZ550" s="39"/>
      <c r="ISA550" s="39"/>
      <c r="ISB550" s="39"/>
      <c r="ISC550" s="39"/>
      <c r="ISD550" s="39"/>
      <c r="ISE550" s="39"/>
      <c r="ISF550" s="39"/>
      <c r="ISG550" s="39"/>
      <c r="ISH550" s="39"/>
      <c r="ISI550" s="39"/>
      <c r="ISJ550" s="39"/>
      <c r="ISK550" s="39"/>
      <c r="ISL550" s="39"/>
      <c r="ISM550" s="39"/>
      <c r="ISN550" s="39"/>
      <c r="ISO550" s="39"/>
      <c r="ISP550" s="39"/>
      <c r="ISQ550" s="39"/>
      <c r="ISR550" s="39"/>
      <c r="ISS550" s="39"/>
      <c r="IST550" s="39"/>
      <c r="ISU550" s="39"/>
      <c r="ISV550" s="39"/>
      <c r="ISW550" s="39"/>
      <c r="ISX550" s="39"/>
      <c r="ISY550" s="39"/>
      <c r="ISZ550" s="39"/>
      <c r="ITA550" s="39"/>
      <c r="ITB550" s="39"/>
      <c r="ITC550" s="39"/>
      <c r="ITD550" s="39"/>
      <c r="ITE550" s="39"/>
      <c r="ITF550" s="39"/>
      <c r="ITG550" s="39"/>
      <c r="ITH550" s="39"/>
      <c r="ITI550" s="39"/>
      <c r="ITJ550" s="39"/>
      <c r="ITK550" s="39"/>
      <c r="ITL550" s="39"/>
      <c r="ITM550" s="39"/>
      <c r="ITN550" s="39"/>
      <c r="ITO550" s="39"/>
      <c r="ITP550" s="39"/>
      <c r="ITQ550" s="39"/>
      <c r="ITR550" s="39"/>
      <c r="ITS550" s="39"/>
      <c r="ITT550" s="39"/>
      <c r="ITU550" s="39"/>
      <c r="ITV550" s="39"/>
      <c r="ITW550" s="39"/>
      <c r="ITX550" s="39"/>
      <c r="ITY550" s="39"/>
      <c r="ITZ550" s="39"/>
      <c r="IUA550" s="39"/>
      <c r="IUB550" s="39"/>
      <c r="IUC550" s="39"/>
      <c r="IUD550" s="39"/>
      <c r="IUE550" s="39"/>
      <c r="IUF550" s="39"/>
      <c r="IUG550" s="39"/>
      <c r="IUH550" s="39"/>
      <c r="IUI550" s="39"/>
      <c r="IUJ550" s="39"/>
      <c r="IUK550" s="39"/>
      <c r="IUL550" s="39"/>
      <c r="IUM550" s="39"/>
      <c r="IUN550" s="39"/>
      <c r="IUO550" s="39"/>
      <c r="IUP550" s="39"/>
      <c r="IUQ550" s="39"/>
      <c r="IUR550" s="39"/>
      <c r="IUS550" s="39"/>
      <c r="IUT550" s="39"/>
      <c r="IUU550" s="39"/>
      <c r="IUV550" s="39"/>
      <c r="IUW550" s="39"/>
      <c r="IUX550" s="39"/>
      <c r="IUY550" s="39"/>
      <c r="IUZ550" s="39"/>
      <c r="IVA550" s="39"/>
      <c r="IVB550" s="39"/>
      <c r="IVC550" s="39"/>
      <c r="IVD550" s="39"/>
      <c r="IVE550" s="39"/>
      <c r="IVF550" s="39"/>
      <c r="IVG550" s="39"/>
      <c r="IVH550" s="39"/>
      <c r="IVI550" s="39"/>
      <c r="IVJ550" s="39"/>
      <c r="IVK550" s="39"/>
      <c r="IVL550" s="39"/>
      <c r="IVM550" s="39"/>
      <c r="IVN550" s="39"/>
      <c r="IVO550" s="39"/>
      <c r="IVP550" s="39"/>
      <c r="IVQ550" s="39"/>
      <c r="IVR550" s="39"/>
      <c r="IVS550" s="39"/>
      <c r="IVT550" s="39"/>
      <c r="IVU550" s="39"/>
      <c r="IVV550" s="39"/>
      <c r="IVW550" s="39"/>
      <c r="IVX550" s="39"/>
      <c r="IVY550" s="39"/>
      <c r="IVZ550" s="39"/>
      <c r="IWA550" s="39"/>
      <c r="IWB550" s="39"/>
      <c r="IWC550" s="39"/>
      <c r="IWD550" s="39"/>
      <c r="IWE550" s="39"/>
      <c r="IWF550" s="39"/>
      <c r="IWG550" s="39"/>
      <c r="IWH550" s="39"/>
      <c r="IWI550" s="39"/>
      <c r="IWJ550" s="39"/>
      <c r="IWK550" s="39"/>
      <c r="IWL550" s="39"/>
      <c r="IWM550" s="39"/>
      <c r="IWN550" s="39"/>
      <c r="IWO550" s="39"/>
      <c r="IWP550" s="39"/>
      <c r="IWQ550" s="39"/>
      <c r="IWR550" s="39"/>
      <c r="IWS550" s="39"/>
      <c r="IWT550" s="39"/>
      <c r="IWU550" s="39"/>
      <c r="IWV550" s="39"/>
      <c r="IWW550" s="39"/>
      <c r="IWX550" s="39"/>
      <c r="IWY550" s="39"/>
      <c r="IWZ550" s="39"/>
      <c r="IXA550" s="39"/>
      <c r="IXB550" s="39"/>
      <c r="IXC550" s="39"/>
      <c r="IXD550" s="39"/>
      <c r="IXE550" s="39"/>
      <c r="IXF550" s="39"/>
      <c r="IXG550" s="39"/>
      <c r="IXH550" s="39"/>
      <c r="IXI550" s="39"/>
      <c r="IXJ550" s="39"/>
      <c r="IXK550" s="39"/>
      <c r="IXL550" s="39"/>
      <c r="IXM550" s="39"/>
      <c r="IXN550" s="39"/>
      <c r="IXO550" s="39"/>
      <c r="IXP550" s="39"/>
      <c r="IXQ550" s="39"/>
      <c r="IXR550" s="39"/>
      <c r="IXS550" s="39"/>
      <c r="IXT550" s="39"/>
      <c r="IXU550" s="39"/>
      <c r="IXV550" s="39"/>
      <c r="IXW550" s="39"/>
      <c r="IXX550" s="39"/>
      <c r="IXY550" s="39"/>
      <c r="IXZ550" s="39"/>
      <c r="IYA550" s="39"/>
      <c r="IYB550" s="39"/>
      <c r="IYC550" s="39"/>
      <c r="IYD550" s="39"/>
      <c r="IYE550" s="39"/>
      <c r="IYF550" s="39"/>
      <c r="IYG550" s="39"/>
      <c r="IYH550" s="39"/>
      <c r="IYI550" s="39"/>
      <c r="IYJ550" s="39"/>
      <c r="IYK550" s="39"/>
      <c r="IYL550" s="39"/>
      <c r="IYM550" s="39"/>
      <c r="IYN550" s="39"/>
      <c r="IYO550" s="39"/>
      <c r="IYP550" s="39"/>
      <c r="IYQ550" s="39"/>
      <c r="IYR550" s="39"/>
      <c r="IYS550" s="39"/>
      <c r="IYT550" s="39"/>
      <c r="IYU550" s="39"/>
      <c r="IYV550" s="39"/>
      <c r="IYW550" s="39"/>
      <c r="IYX550" s="39"/>
      <c r="IYY550" s="39"/>
      <c r="IYZ550" s="39"/>
      <c r="IZA550" s="39"/>
      <c r="IZB550" s="39"/>
      <c r="IZC550" s="39"/>
      <c r="IZD550" s="39"/>
      <c r="IZE550" s="39"/>
      <c r="IZF550" s="39"/>
      <c r="IZG550" s="39"/>
      <c r="IZH550" s="39"/>
      <c r="IZI550" s="39"/>
      <c r="IZJ550" s="39"/>
      <c r="IZK550" s="39"/>
      <c r="IZL550" s="39"/>
      <c r="IZM550" s="39"/>
      <c r="IZN550" s="39"/>
      <c r="IZO550" s="39"/>
      <c r="IZP550" s="39"/>
      <c r="IZQ550" s="39"/>
      <c r="IZR550" s="39"/>
      <c r="IZS550" s="39"/>
      <c r="IZT550" s="39"/>
      <c r="IZU550" s="39"/>
      <c r="IZV550" s="39"/>
      <c r="IZW550" s="39"/>
      <c r="IZX550" s="39"/>
      <c r="IZY550" s="39"/>
      <c r="IZZ550" s="39"/>
      <c r="JAA550" s="39"/>
      <c r="JAB550" s="39"/>
      <c r="JAC550" s="39"/>
      <c r="JAD550" s="39"/>
      <c r="JAE550" s="39"/>
      <c r="JAF550" s="39"/>
      <c r="JAG550" s="39"/>
      <c r="JAH550" s="39"/>
      <c r="JAI550" s="39"/>
      <c r="JAJ550" s="39"/>
      <c r="JAK550" s="39"/>
      <c r="JAL550" s="39"/>
      <c r="JAM550" s="39"/>
      <c r="JAN550" s="39"/>
      <c r="JAO550" s="39"/>
      <c r="JAP550" s="39"/>
      <c r="JAQ550" s="39"/>
      <c r="JAR550" s="39"/>
      <c r="JAS550" s="39"/>
      <c r="JAT550" s="39"/>
      <c r="JAU550" s="39"/>
      <c r="JAV550" s="39"/>
      <c r="JAW550" s="39"/>
      <c r="JAX550" s="39"/>
      <c r="JAY550" s="39"/>
      <c r="JAZ550" s="39"/>
      <c r="JBA550" s="39"/>
      <c r="JBB550" s="39"/>
      <c r="JBC550" s="39"/>
      <c r="JBD550" s="39"/>
      <c r="JBE550" s="39"/>
      <c r="JBF550" s="39"/>
      <c r="JBG550" s="39"/>
      <c r="JBH550" s="39"/>
      <c r="JBI550" s="39"/>
      <c r="JBJ550" s="39"/>
      <c r="JBK550" s="39"/>
      <c r="JBL550" s="39"/>
      <c r="JBM550" s="39"/>
      <c r="JBN550" s="39"/>
      <c r="JBO550" s="39"/>
      <c r="JBP550" s="39"/>
      <c r="JBQ550" s="39"/>
      <c r="JBR550" s="39"/>
      <c r="JBS550" s="39"/>
      <c r="JBT550" s="39"/>
      <c r="JBU550" s="39"/>
      <c r="JBV550" s="39"/>
      <c r="JBW550" s="39"/>
      <c r="JBX550" s="39"/>
      <c r="JBY550" s="39"/>
      <c r="JBZ550" s="39"/>
      <c r="JCA550" s="39"/>
      <c r="JCB550" s="39"/>
      <c r="JCC550" s="39"/>
      <c r="JCD550" s="39"/>
      <c r="JCE550" s="39"/>
      <c r="JCF550" s="39"/>
      <c r="JCG550" s="39"/>
      <c r="JCH550" s="39"/>
      <c r="JCI550" s="39"/>
      <c r="JCJ550" s="39"/>
      <c r="JCK550" s="39"/>
      <c r="JCL550" s="39"/>
      <c r="JCM550" s="39"/>
      <c r="JCN550" s="39"/>
      <c r="JCO550" s="39"/>
      <c r="JCP550" s="39"/>
      <c r="JCQ550" s="39"/>
      <c r="JCR550" s="39"/>
      <c r="JCS550" s="39"/>
      <c r="JCT550" s="39"/>
      <c r="JCU550" s="39"/>
      <c r="JCV550" s="39"/>
      <c r="JCW550" s="39"/>
      <c r="JCX550" s="39"/>
      <c r="JCY550" s="39"/>
      <c r="JCZ550" s="39"/>
      <c r="JDA550" s="39"/>
      <c r="JDB550" s="39"/>
      <c r="JDC550" s="39"/>
      <c r="JDD550" s="39"/>
      <c r="JDE550" s="39"/>
      <c r="JDF550" s="39"/>
      <c r="JDG550" s="39"/>
      <c r="JDH550" s="39"/>
      <c r="JDI550" s="39"/>
      <c r="JDJ550" s="39"/>
      <c r="JDK550" s="39"/>
      <c r="JDL550" s="39"/>
      <c r="JDM550" s="39"/>
      <c r="JDN550" s="39"/>
      <c r="JDO550" s="39"/>
      <c r="JDP550" s="39"/>
      <c r="JDQ550" s="39"/>
      <c r="JDR550" s="39"/>
      <c r="JDS550" s="39"/>
      <c r="JDT550" s="39"/>
      <c r="JDU550" s="39"/>
      <c r="JDV550" s="39"/>
      <c r="JDW550" s="39"/>
      <c r="JDX550" s="39"/>
      <c r="JDY550" s="39"/>
      <c r="JDZ550" s="39"/>
      <c r="JEA550" s="39"/>
      <c r="JEB550" s="39"/>
      <c r="JEC550" s="39"/>
      <c r="JED550" s="39"/>
      <c r="JEE550" s="39"/>
      <c r="JEF550" s="39"/>
      <c r="JEG550" s="39"/>
      <c r="JEH550" s="39"/>
      <c r="JEI550" s="39"/>
      <c r="JEJ550" s="39"/>
      <c r="JEK550" s="39"/>
      <c r="JEL550" s="39"/>
      <c r="JEM550" s="39"/>
      <c r="JEN550" s="39"/>
      <c r="JEO550" s="39"/>
      <c r="JEP550" s="39"/>
      <c r="JEQ550" s="39"/>
      <c r="JER550" s="39"/>
      <c r="JES550" s="39"/>
      <c r="JET550" s="39"/>
      <c r="JEU550" s="39"/>
      <c r="JEV550" s="39"/>
      <c r="JEW550" s="39"/>
      <c r="JEX550" s="39"/>
      <c r="JEY550" s="39"/>
      <c r="JEZ550" s="39"/>
      <c r="JFA550" s="39"/>
      <c r="JFB550" s="39"/>
      <c r="JFC550" s="39"/>
      <c r="JFD550" s="39"/>
      <c r="JFE550" s="39"/>
      <c r="JFF550" s="39"/>
      <c r="JFG550" s="39"/>
      <c r="JFH550" s="39"/>
      <c r="JFI550" s="39"/>
      <c r="JFJ550" s="39"/>
      <c r="JFK550" s="39"/>
      <c r="JFL550" s="39"/>
      <c r="JFM550" s="39"/>
      <c r="JFN550" s="39"/>
      <c r="JFO550" s="39"/>
      <c r="JFP550" s="39"/>
      <c r="JFQ550" s="39"/>
      <c r="JFR550" s="39"/>
      <c r="JFS550" s="39"/>
      <c r="JFT550" s="39"/>
      <c r="JFU550" s="39"/>
      <c r="JFV550" s="39"/>
      <c r="JFW550" s="39"/>
      <c r="JFX550" s="39"/>
      <c r="JFY550" s="39"/>
      <c r="JFZ550" s="39"/>
      <c r="JGA550" s="39"/>
      <c r="JGB550" s="39"/>
      <c r="JGC550" s="39"/>
      <c r="JGD550" s="39"/>
      <c r="JGE550" s="39"/>
      <c r="JGF550" s="39"/>
      <c r="JGG550" s="39"/>
      <c r="JGH550" s="39"/>
      <c r="JGI550" s="39"/>
      <c r="JGJ550" s="39"/>
      <c r="JGK550" s="39"/>
      <c r="JGL550" s="39"/>
      <c r="JGM550" s="39"/>
      <c r="JGN550" s="39"/>
      <c r="JGO550" s="39"/>
      <c r="JGP550" s="39"/>
      <c r="JGQ550" s="39"/>
      <c r="JGR550" s="39"/>
      <c r="JGS550" s="39"/>
      <c r="JGT550" s="39"/>
      <c r="JGU550" s="39"/>
      <c r="JGV550" s="39"/>
      <c r="JGW550" s="39"/>
      <c r="JGX550" s="39"/>
      <c r="JGY550" s="39"/>
      <c r="JGZ550" s="39"/>
      <c r="JHA550" s="39"/>
      <c r="JHB550" s="39"/>
      <c r="JHC550" s="39"/>
      <c r="JHD550" s="39"/>
      <c r="JHE550" s="39"/>
      <c r="JHF550" s="39"/>
      <c r="JHG550" s="39"/>
      <c r="JHH550" s="39"/>
      <c r="JHI550" s="39"/>
      <c r="JHJ550" s="39"/>
      <c r="JHK550" s="39"/>
      <c r="JHL550" s="39"/>
      <c r="JHM550" s="39"/>
      <c r="JHN550" s="39"/>
      <c r="JHO550" s="39"/>
      <c r="JHP550" s="39"/>
      <c r="JHQ550" s="39"/>
      <c r="JHR550" s="39"/>
      <c r="JHS550" s="39"/>
      <c r="JHT550" s="39"/>
      <c r="JHU550" s="39"/>
      <c r="JHV550" s="39"/>
      <c r="JHW550" s="39"/>
      <c r="JHX550" s="39"/>
      <c r="JHY550" s="39"/>
      <c r="JHZ550" s="39"/>
      <c r="JIA550" s="39"/>
      <c r="JIB550" s="39"/>
      <c r="JIC550" s="39"/>
      <c r="JID550" s="39"/>
      <c r="JIE550" s="39"/>
      <c r="JIF550" s="39"/>
      <c r="JIG550" s="39"/>
      <c r="JIH550" s="39"/>
      <c r="JII550" s="39"/>
      <c r="JIJ550" s="39"/>
      <c r="JIK550" s="39"/>
      <c r="JIL550" s="39"/>
      <c r="JIM550" s="39"/>
      <c r="JIN550" s="39"/>
      <c r="JIO550" s="39"/>
      <c r="JIP550" s="39"/>
      <c r="JIQ550" s="39"/>
      <c r="JIR550" s="39"/>
      <c r="JIS550" s="39"/>
      <c r="JIT550" s="39"/>
      <c r="JIU550" s="39"/>
      <c r="JIV550" s="39"/>
      <c r="JIW550" s="39"/>
      <c r="JIX550" s="39"/>
      <c r="JIY550" s="39"/>
      <c r="JIZ550" s="39"/>
      <c r="JJA550" s="39"/>
      <c r="JJB550" s="39"/>
      <c r="JJC550" s="39"/>
      <c r="JJD550" s="39"/>
      <c r="JJE550" s="39"/>
      <c r="JJF550" s="39"/>
      <c r="JJG550" s="39"/>
      <c r="JJH550" s="39"/>
      <c r="JJI550" s="39"/>
      <c r="JJJ550" s="39"/>
      <c r="JJK550" s="39"/>
      <c r="JJL550" s="39"/>
      <c r="JJM550" s="39"/>
      <c r="JJN550" s="39"/>
      <c r="JJO550" s="39"/>
      <c r="JJP550" s="39"/>
      <c r="JJQ550" s="39"/>
      <c r="JJR550" s="39"/>
      <c r="JJS550" s="39"/>
      <c r="JJT550" s="39"/>
      <c r="JJU550" s="39"/>
      <c r="JJV550" s="39"/>
      <c r="JJW550" s="39"/>
      <c r="JJX550" s="39"/>
      <c r="JJY550" s="39"/>
      <c r="JJZ550" s="39"/>
      <c r="JKA550" s="39"/>
      <c r="JKB550" s="39"/>
      <c r="JKC550" s="39"/>
      <c r="JKD550" s="39"/>
      <c r="JKE550" s="39"/>
      <c r="JKF550" s="39"/>
      <c r="JKG550" s="39"/>
      <c r="JKH550" s="39"/>
      <c r="JKI550" s="39"/>
      <c r="JKJ550" s="39"/>
      <c r="JKK550" s="39"/>
      <c r="JKL550" s="39"/>
      <c r="JKM550" s="39"/>
      <c r="JKN550" s="39"/>
      <c r="JKO550" s="39"/>
      <c r="JKP550" s="39"/>
      <c r="JKQ550" s="39"/>
      <c r="JKR550" s="39"/>
      <c r="JKS550" s="39"/>
      <c r="JKT550" s="39"/>
      <c r="JKU550" s="39"/>
      <c r="JKV550" s="39"/>
      <c r="JKW550" s="39"/>
      <c r="JKX550" s="39"/>
      <c r="JKY550" s="39"/>
      <c r="JKZ550" s="39"/>
      <c r="JLA550" s="39"/>
      <c r="JLB550" s="39"/>
      <c r="JLC550" s="39"/>
      <c r="JLD550" s="39"/>
      <c r="JLE550" s="39"/>
      <c r="JLF550" s="39"/>
      <c r="JLG550" s="39"/>
      <c r="JLH550" s="39"/>
      <c r="JLI550" s="39"/>
      <c r="JLJ550" s="39"/>
      <c r="JLK550" s="39"/>
      <c r="JLL550" s="39"/>
      <c r="JLM550" s="39"/>
      <c r="JLN550" s="39"/>
      <c r="JLO550" s="39"/>
      <c r="JLP550" s="39"/>
      <c r="JLQ550" s="39"/>
      <c r="JLR550" s="39"/>
      <c r="JLS550" s="39"/>
      <c r="JLT550" s="39"/>
      <c r="JLU550" s="39"/>
      <c r="JLV550" s="39"/>
      <c r="JLW550" s="39"/>
      <c r="JLX550" s="39"/>
      <c r="JLY550" s="39"/>
      <c r="JLZ550" s="39"/>
      <c r="JMA550" s="39"/>
      <c r="JMB550" s="39"/>
      <c r="JMC550" s="39"/>
      <c r="JMD550" s="39"/>
      <c r="JME550" s="39"/>
      <c r="JMF550" s="39"/>
      <c r="JMG550" s="39"/>
      <c r="JMH550" s="39"/>
      <c r="JMI550" s="39"/>
      <c r="JMJ550" s="39"/>
      <c r="JMK550" s="39"/>
      <c r="JML550" s="39"/>
      <c r="JMM550" s="39"/>
      <c r="JMN550" s="39"/>
      <c r="JMO550" s="39"/>
      <c r="JMP550" s="39"/>
      <c r="JMQ550" s="39"/>
      <c r="JMR550" s="39"/>
      <c r="JMS550" s="39"/>
      <c r="JMT550" s="39"/>
      <c r="JMU550" s="39"/>
      <c r="JMV550" s="39"/>
      <c r="JMW550" s="39"/>
      <c r="JMX550" s="39"/>
      <c r="JMY550" s="39"/>
      <c r="JMZ550" s="39"/>
      <c r="JNA550" s="39"/>
      <c r="JNB550" s="39"/>
      <c r="JNC550" s="39"/>
      <c r="JND550" s="39"/>
      <c r="JNE550" s="39"/>
      <c r="JNF550" s="39"/>
      <c r="JNG550" s="39"/>
      <c r="JNH550" s="39"/>
      <c r="JNI550" s="39"/>
      <c r="JNJ550" s="39"/>
      <c r="JNK550" s="39"/>
      <c r="JNL550" s="39"/>
      <c r="JNM550" s="39"/>
      <c r="JNN550" s="39"/>
      <c r="JNO550" s="39"/>
      <c r="JNP550" s="39"/>
      <c r="JNQ550" s="39"/>
      <c r="JNR550" s="39"/>
      <c r="JNS550" s="39"/>
      <c r="JNT550" s="39"/>
      <c r="JNU550" s="39"/>
      <c r="JNV550" s="39"/>
      <c r="JNW550" s="39"/>
      <c r="JNX550" s="39"/>
      <c r="JNY550" s="39"/>
      <c r="JNZ550" s="39"/>
      <c r="JOA550" s="39"/>
      <c r="JOB550" s="39"/>
      <c r="JOC550" s="39"/>
      <c r="JOD550" s="39"/>
      <c r="JOE550" s="39"/>
      <c r="JOF550" s="39"/>
      <c r="JOG550" s="39"/>
      <c r="JOH550" s="39"/>
      <c r="JOI550" s="39"/>
      <c r="JOJ550" s="39"/>
      <c r="JOK550" s="39"/>
      <c r="JOL550" s="39"/>
      <c r="JOM550" s="39"/>
      <c r="JON550" s="39"/>
      <c r="JOO550" s="39"/>
      <c r="JOP550" s="39"/>
      <c r="JOQ550" s="39"/>
      <c r="JOR550" s="39"/>
      <c r="JOS550" s="39"/>
      <c r="JOT550" s="39"/>
      <c r="JOU550" s="39"/>
      <c r="JOV550" s="39"/>
      <c r="JOW550" s="39"/>
      <c r="JOX550" s="39"/>
      <c r="JOY550" s="39"/>
      <c r="JOZ550" s="39"/>
      <c r="JPA550" s="39"/>
      <c r="JPB550" s="39"/>
      <c r="JPC550" s="39"/>
      <c r="JPD550" s="39"/>
      <c r="JPE550" s="39"/>
      <c r="JPF550" s="39"/>
      <c r="JPG550" s="39"/>
      <c r="JPH550" s="39"/>
      <c r="JPI550" s="39"/>
      <c r="JPJ550" s="39"/>
      <c r="JPK550" s="39"/>
      <c r="JPL550" s="39"/>
      <c r="JPM550" s="39"/>
      <c r="JPN550" s="39"/>
      <c r="JPO550" s="39"/>
      <c r="JPP550" s="39"/>
      <c r="JPQ550" s="39"/>
      <c r="JPR550" s="39"/>
      <c r="JPS550" s="39"/>
      <c r="JPT550" s="39"/>
      <c r="JPU550" s="39"/>
      <c r="JPV550" s="39"/>
      <c r="JPW550" s="39"/>
      <c r="JPX550" s="39"/>
      <c r="JPY550" s="39"/>
      <c r="JPZ550" s="39"/>
      <c r="JQA550" s="39"/>
      <c r="JQB550" s="39"/>
      <c r="JQC550" s="39"/>
      <c r="JQD550" s="39"/>
      <c r="JQE550" s="39"/>
      <c r="JQF550" s="39"/>
      <c r="JQG550" s="39"/>
      <c r="JQH550" s="39"/>
      <c r="JQI550" s="39"/>
      <c r="JQJ550" s="39"/>
      <c r="JQK550" s="39"/>
      <c r="JQL550" s="39"/>
      <c r="JQM550" s="39"/>
      <c r="JQN550" s="39"/>
      <c r="JQO550" s="39"/>
      <c r="JQP550" s="39"/>
      <c r="JQQ550" s="39"/>
      <c r="JQR550" s="39"/>
      <c r="JQS550" s="39"/>
      <c r="JQT550" s="39"/>
      <c r="JQU550" s="39"/>
      <c r="JQV550" s="39"/>
      <c r="JQW550" s="39"/>
      <c r="JQX550" s="39"/>
      <c r="JQY550" s="39"/>
      <c r="JQZ550" s="39"/>
      <c r="JRA550" s="39"/>
      <c r="JRB550" s="39"/>
      <c r="JRC550" s="39"/>
      <c r="JRD550" s="39"/>
      <c r="JRE550" s="39"/>
      <c r="JRF550" s="39"/>
      <c r="JRG550" s="39"/>
      <c r="JRH550" s="39"/>
      <c r="JRI550" s="39"/>
      <c r="JRJ550" s="39"/>
      <c r="JRK550" s="39"/>
      <c r="JRL550" s="39"/>
      <c r="JRM550" s="39"/>
      <c r="JRN550" s="39"/>
      <c r="JRO550" s="39"/>
      <c r="JRP550" s="39"/>
      <c r="JRQ550" s="39"/>
      <c r="JRR550" s="39"/>
      <c r="JRS550" s="39"/>
      <c r="JRT550" s="39"/>
      <c r="JRU550" s="39"/>
      <c r="JRV550" s="39"/>
      <c r="JRW550" s="39"/>
      <c r="JRX550" s="39"/>
      <c r="JRY550" s="39"/>
      <c r="JRZ550" s="39"/>
      <c r="JSA550" s="39"/>
      <c r="JSB550" s="39"/>
      <c r="JSC550" s="39"/>
      <c r="JSD550" s="39"/>
      <c r="JSE550" s="39"/>
      <c r="JSF550" s="39"/>
      <c r="JSG550" s="39"/>
      <c r="JSH550" s="39"/>
      <c r="JSI550" s="39"/>
      <c r="JSJ550" s="39"/>
      <c r="JSK550" s="39"/>
      <c r="JSL550" s="39"/>
      <c r="JSM550" s="39"/>
      <c r="JSN550" s="39"/>
      <c r="JSO550" s="39"/>
      <c r="JSP550" s="39"/>
      <c r="JSQ550" s="39"/>
      <c r="JSR550" s="39"/>
      <c r="JSS550" s="39"/>
      <c r="JST550" s="39"/>
      <c r="JSU550" s="39"/>
      <c r="JSV550" s="39"/>
      <c r="JSW550" s="39"/>
      <c r="JSX550" s="39"/>
      <c r="JSY550" s="39"/>
      <c r="JSZ550" s="39"/>
      <c r="JTA550" s="39"/>
      <c r="JTB550" s="39"/>
      <c r="JTC550" s="39"/>
      <c r="JTD550" s="39"/>
      <c r="JTE550" s="39"/>
      <c r="JTF550" s="39"/>
      <c r="JTG550" s="39"/>
      <c r="JTH550" s="39"/>
      <c r="JTI550" s="39"/>
      <c r="JTJ550" s="39"/>
      <c r="JTK550" s="39"/>
      <c r="JTL550" s="39"/>
      <c r="JTM550" s="39"/>
      <c r="JTN550" s="39"/>
      <c r="JTO550" s="39"/>
      <c r="JTP550" s="39"/>
      <c r="JTQ550" s="39"/>
      <c r="JTR550" s="39"/>
      <c r="JTS550" s="39"/>
      <c r="JTT550" s="39"/>
      <c r="JTU550" s="39"/>
      <c r="JTV550" s="39"/>
      <c r="JTW550" s="39"/>
      <c r="JTX550" s="39"/>
      <c r="JTY550" s="39"/>
      <c r="JTZ550" s="39"/>
      <c r="JUA550" s="39"/>
      <c r="JUB550" s="39"/>
      <c r="JUC550" s="39"/>
      <c r="JUD550" s="39"/>
      <c r="JUE550" s="39"/>
      <c r="JUF550" s="39"/>
      <c r="JUG550" s="39"/>
      <c r="JUH550" s="39"/>
      <c r="JUI550" s="39"/>
      <c r="JUJ550" s="39"/>
      <c r="JUK550" s="39"/>
      <c r="JUL550" s="39"/>
      <c r="JUM550" s="39"/>
      <c r="JUN550" s="39"/>
      <c r="JUO550" s="39"/>
      <c r="JUP550" s="39"/>
      <c r="JUQ550" s="39"/>
      <c r="JUR550" s="39"/>
      <c r="JUS550" s="39"/>
      <c r="JUT550" s="39"/>
      <c r="JUU550" s="39"/>
      <c r="JUV550" s="39"/>
      <c r="JUW550" s="39"/>
      <c r="JUX550" s="39"/>
      <c r="JUY550" s="39"/>
      <c r="JUZ550" s="39"/>
      <c r="JVA550" s="39"/>
      <c r="JVB550" s="39"/>
      <c r="JVC550" s="39"/>
      <c r="JVD550" s="39"/>
      <c r="JVE550" s="39"/>
      <c r="JVF550" s="39"/>
      <c r="JVG550" s="39"/>
      <c r="JVH550" s="39"/>
      <c r="JVI550" s="39"/>
      <c r="JVJ550" s="39"/>
      <c r="JVK550" s="39"/>
      <c r="JVL550" s="39"/>
      <c r="JVM550" s="39"/>
      <c r="JVN550" s="39"/>
      <c r="JVO550" s="39"/>
      <c r="JVP550" s="39"/>
      <c r="JVQ550" s="39"/>
      <c r="JVR550" s="39"/>
      <c r="JVS550" s="39"/>
      <c r="JVT550" s="39"/>
      <c r="JVU550" s="39"/>
      <c r="JVV550" s="39"/>
      <c r="JVW550" s="39"/>
      <c r="JVX550" s="39"/>
      <c r="JVY550" s="39"/>
      <c r="JVZ550" s="39"/>
      <c r="JWA550" s="39"/>
      <c r="JWB550" s="39"/>
      <c r="JWC550" s="39"/>
      <c r="JWD550" s="39"/>
      <c r="JWE550" s="39"/>
      <c r="JWF550" s="39"/>
      <c r="JWG550" s="39"/>
      <c r="JWH550" s="39"/>
      <c r="JWI550" s="39"/>
      <c r="JWJ550" s="39"/>
      <c r="JWK550" s="39"/>
      <c r="JWL550" s="39"/>
      <c r="JWM550" s="39"/>
      <c r="JWN550" s="39"/>
      <c r="JWO550" s="39"/>
      <c r="JWP550" s="39"/>
      <c r="JWQ550" s="39"/>
      <c r="JWR550" s="39"/>
      <c r="JWS550" s="39"/>
      <c r="JWT550" s="39"/>
      <c r="JWU550" s="39"/>
      <c r="JWV550" s="39"/>
      <c r="JWW550" s="39"/>
      <c r="JWX550" s="39"/>
      <c r="JWY550" s="39"/>
      <c r="JWZ550" s="39"/>
      <c r="JXA550" s="39"/>
      <c r="JXB550" s="39"/>
      <c r="JXC550" s="39"/>
      <c r="JXD550" s="39"/>
      <c r="JXE550" s="39"/>
      <c r="JXF550" s="39"/>
      <c r="JXG550" s="39"/>
      <c r="JXH550" s="39"/>
      <c r="JXI550" s="39"/>
      <c r="JXJ550" s="39"/>
      <c r="JXK550" s="39"/>
      <c r="JXL550" s="39"/>
      <c r="JXM550" s="39"/>
      <c r="JXN550" s="39"/>
      <c r="JXO550" s="39"/>
      <c r="JXP550" s="39"/>
      <c r="JXQ550" s="39"/>
      <c r="JXR550" s="39"/>
      <c r="JXS550" s="39"/>
      <c r="JXT550" s="39"/>
      <c r="JXU550" s="39"/>
      <c r="JXV550" s="39"/>
      <c r="JXW550" s="39"/>
      <c r="JXX550" s="39"/>
      <c r="JXY550" s="39"/>
      <c r="JXZ550" s="39"/>
      <c r="JYA550" s="39"/>
      <c r="JYB550" s="39"/>
      <c r="JYC550" s="39"/>
      <c r="JYD550" s="39"/>
      <c r="JYE550" s="39"/>
      <c r="JYF550" s="39"/>
      <c r="JYG550" s="39"/>
      <c r="JYH550" s="39"/>
      <c r="JYI550" s="39"/>
      <c r="JYJ550" s="39"/>
      <c r="JYK550" s="39"/>
      <c r="JYL550" s="39"/>
      <c r="JYM550" s="39"/>
      <c r="JYN550" s="39"/>
      <c r="JYO550" s="39"/>
      <c r="JYP550" s="39"/>
      <c r="JYQ550" s="39"/>
      <c r="JYR550" s="39"/>
      <c r="JYS550" s="39"/>
      <c r="JYT550" s="39"/>
      <c r="JYU550" s="39"/>
      <c r="JYV550" s="39"/>
      <c r="JYW550" s="39"/>
      <c r="JYX550" s="39"/>
      <c r="JYY550" s="39"/>
      <c r="JYZ550" s="39"/>
      <c r="JZA550" s="39"/>
      <c r="JZB550" s="39"/>
      <c r="JZC550" s="39"/>
      <c r="JZD550" s="39"/>
      <c r="JZE550" s="39"/>
      <c r="JZF550" s="39"/>
      <c r="JZG550" s="39"/>
      <c r="JZH550" s="39"/>
      <c r="JZI550" s="39"/>
      <c r="JZJ550" s="39"/>
      <c r="JZK550" s="39"/>
      <c r="JZL550" s="39"/>
      <c r="JZM550" s="39"/>
      <c r="JZN550" s="39"/>
      <c r="JZO550" s="39"/>
      <c r="JZP550" s="39"/>
      <c r="JZQ550" s="39"/>
      <c r="JZR550" s="39"/>
      <c r="JZS550" s="39"/>
      <c r="JZT550" s="39"/>
      <c r="JZU550" s="39"/>
      <c r="JZV550" s="39"/>
      <c r="JZW550" s="39"/>
      <c r="JZX550" s="39"/>
      <c r="JZY550" s="39"/>
      <c r="JZZ550" s="39"/>
      <c r="KAA550" s="39"/>
      <c r="KAB550" s="39"/>
      <c r="KAC550" s="39"/>
      <c r="KAD550" s="39"/>
      <c r="KAE550" s="39"/>
      <c r="KAF550" s="39"/>
      <c r="KAG550" s="39"/>
      <c r="KAH550" s="39"/>
      <c r="KAI550" s="39"/>
      <c r="KAJ550" s="39"/>
      <c r="KAK550" s="39"/>
      <c r="KAL550" s="39"/>
      <c r="KAM550" s="39"/>
      <c r="KAN550" s="39"/>
      <c r="KAO550" s="39"/>
      <c r="KAP550" s="39"/>
      <c r="KAQ550" s="39"/>
      <c r="KAR550" s="39"/>
      <c r="KAS550" s="39"/>
      <c r="KAT550" s="39"/>
      <c r="KAU550" s="39"/>
      <c r="KAV550" s="39"/>
      <c r="KAW550" s="39"/>
      <c r="KAX550" s="39"/>
      <c r="KAY550" s="39"/>
      <c r="KAZ550" s="39"/>
      <c r="KBA550" s="39"/>
      <c r="KBB550" s="39"/>
      <c r="KBC550" s="39"/>
      <c r="KBD550" s="39"/>
      <c r="KBE550" s="39"/>
      <c r="KBF550" s="39"/>
      <c r="KBG550" s="39"/>
      <c r="KBH550" s="39"/>
      <c r="KBI550" s="39"/>
      <c r="KBJ550" s="39"/>
      <c r="KBK550" s="39"/>
      <c r="KBL550" s="39"/>
      <c r="KBM550" s="39"/>
      <c r="KBN550" s="39"/>
      <c r="KBO550" s="39"/>
      <c r="KBP550" s="39"/>
      <c r="KBQ550" s="39"/>
      <c r="KBR550" s="39"/>
      <c r="KBS550" s="39"/>
      <c r="KBT550" s="39"/>
      <c r="KBU550" s="39"/>
      <c r="KBV550" s="39"/>
      <c r="KBW550" s="39"/>
      <c r="KBX550" s="39"/>
      <c r="KBY550" s="39"/>
      <c r="KBZ550" s="39"/>
      <c r="KCA550" s="39"/>
      <c r="KCB550" s="39"/>
      <c r="KCC550" s="39"/>
      <c r="KCD550" s="39"/>
      <c r="KCE550" s="39"/>
      <c r="KCF550" s="39"/>
      <c r="KCG550" s="39"/>
      <c r="KCH550" s="39"/>
      <c r="KCI550" s="39"/>
      <c r="KCJ550" s="39"/>
      <c r="KCK550" s="39"/>
      <c r="KCL550" s="39"/>
      <c r="KCM550" s="39"/>
      <c r="KCN550" s="39"/>
      <c r="KCO550" s="39"/>
      <c r="KCP550" s="39"/>
      <c r="KCQ550" s="39"/>
      <c r="KCR550" s="39"/>
      <c r="KCS550" s="39"/>
      <c r="KCT550" s="39"/>
      <c r="KCU550" s="39"/>
      <c r="KCV550" s="39"/>
      <c r="KCW550" s="39"/>
      <c r="KCX550" s="39"/>
      <c r="KCY550" s="39"/>
      <c r="KCZ550" s="39"/>
      <c r="KDA550" s="39"/>
      <c r="KDB550" s="39"/>
      <c r="KDC550" s="39"/>
      <c r="KDD550" s="39"/>
      <c r="KDE550" s="39"/>
      <c r="KDF550" s="39"/>
      <c r="KDG550" s="39"/>
      <c r="KDH550" s="39"/>
      <c r="KDI550" s="39"/>
      <c r="KDJ550" s="39"/>
      <c r="KDK550" s="39"/>
      <c r="KDL550" s="39"/>
      <c r="KDM550" s="39"/>
      <c r="KDN550" s="39"/>
      <c r="KDO550" s="39"/>
      <c r="KDP550" s="39"/>
      <c r="KDQ550" s="39"/>
      <c r="KDR550" s="39"/>
      <c r="KDS550" s="39"/>
      <c r="KDT550" s="39"/>
      <c r="KDU550" s="39"/>
      <c r="KDV550" s="39"/>
      <c r="KDW550" s="39"/>
      <c r="KDX550" s="39"/>
      <c r="KDY550" s="39"/>
      <c r="KDZ550" s="39"/>
      <c r="KEA550" s="39"/>
      <c r="KEB550" s="39"/>
      <c r="KEC550" s="39"/>
      <c r="KED550" s="39"/>
      <c r="KEE550" s="39"/>
      <c r="KEF550" s="39"/>
      <c r="KEG550" s="39"/>
      <c r="KEH550" s="39"/>
      <c r="KEI550" s="39"/>
      <c r="KEJ550" s="39"/>
      <c r="KEK550" s="39"/>
      <c r="KEL550" s="39"/>
      <c r="KEM550" s="39"/>
      <c r="KEN550" s="39"/>
      <c r="KEO550" s="39"/>
      <c r="KEP550" s="39"/>
      <c r="KEQ550" s="39"/>
      <c r="KER550" s="39"/>
      <c r="KES550" s="39"/>
      <c r="KET550" s="39"/>
      <c r="KEU550" s="39"/>
      <c r="KEV550" s="39"/>
      <c r="KEW550" s="39"/>
      <c r="KEX550" s="39"/>
      <c r="KEY550" s="39"/>
      <c r="KEZ550" s="39"/>
      <c r="KFA550" s="39"/>
      <c r="KFB550" s="39"/>
      <c r="KFC550" s="39"/>
      <c r="KFD550" s="39"/>
      <c r="KFE550" s="39"/>
      <c r="KFF550" s="39"/>
      <c r="KFG550" s="39"/>
      <c r="KFH550" s="39"/>
      <c r="KFI550" s="39"/>
      <c r="KFJ550" s="39"/>
      <c r="KFK550" s="39"/>
      <c r="KFL550" s="39"/>
      <c r="KFM550" s="39"/>
      <c r="KFN550" s="39"/>
      <c r="KFO550" s="39"/>
      <c r="KFP550" s="39"/>
      <c r="KFQ550" s="39"/>
      <c r="KFR550" s="39"/>
      <c r="KFS550" s="39"/>
      <c r="KFT550" s="39"/>
      <c r="KFU550" s="39"/>
      <c r="KFV550" s="39"/>
      <c r="KFW550" s="39"/>
      <c r="KFX550" s="39"/>
      <c r="KFY550" s="39"/>
      <c r="KFZ550" s="39"/>
      <c r="KGA550" s="39"/>
      <c r="KGB550" s="39"/>
      <c r="KGC550" s="39"/>
      <c r="KGD550" s="39"/>
      <c r="KGE550" s="39"/>
      <c r="KGF550" s="39"/>
      <c r="KGG550" s="39"/>
      <c r="KGH550" s="39"/>
      <c r="KGI550" s="39"/>
      <c r="KGJ550" s="39"/>
      <c r="KGK550" s="39"/>
      <c r="KGL550" s="39"/>
      <c r="KGM550" s="39"/>
      <c r="KGN550" s="39"/>
      <c r="KGO550" s="39"/>
      <c r="KGP550" s="39"/>
      <c r="KGQ550" s="39"/>
      <c r="KGR550" s="39"/>
      <c r="KGS550" s="39"/>
      <c r="KGT550" s="39"/>
      <c r="KGU550" s="39"/>
      <c r="KGV550" s="39"/>
      <c r="KGW550" s="39"/>
      <c r="KGX550" s="39"/>
      <c r="KGY550" s="39"/>
      <c r="KGZ550" s="39"/>
      <c r="KHA550" s="39"/>
      <c r="KHB550" s="39"/>
      <c r="KHC550" s="39"/>
      <c r="KHD550" s="39"/>
      <c r="KHE550" s="39"/>
      <c r="KHF550" s="39"/>
      <c r="KHG550" s="39"/>
      <c r="KHH550" s="39"/>
      <c r="KHI550" s="39"/>
      <c r="KHJ550" s="39"/>
      <c r="KHK550" s="39"/>
      <c r="KHL550" s="39"/>
      <c r="KHM550" s="39"/>
      <c r="KHN550" s="39"/>
      <c r="KHO550" s="39"/>
      <c r="KHP550" s="39"/>
      <c r="KHQ550" s="39"/>
      <c r="KHR550" s="39"/>
      <c r="KHS550" s="39"/>
      <c r="KHT550" s="39"/>
      <c r="KHU550" s="39"/>
      <c r="KHV550" s="39"/>
      <c r="KHW550" s="39"/>
      <c r="KHX550" s="39"/>
      <c r="KHY550" s="39"/>
      <c r="KHZ550" s="39"/>
      <c r="KIA550" s="39"/>
      <c r="KIB550" s="39"/>
      <c r="KIC550" s="39"/>
      <c r="KID550" s="39"/>
      <c r="KIE550" s="39"/>
      <c r="KIF550" s="39"/>
      <c r="KIG550" s="39"/>
      <c r="KIH550" s="39"/>
      <c r="KII550" s="39"/>
      <c r="KIJ550" s="39"/>
      <c r="KIK550" s="39"/>
      <c r="KIL550" s="39"/>
      <c r="KIM550" s="39"/>
      <c r="KIN550" s="39"/>
      <c r="KIO550" s="39"/>
      <c r="KIP550" s="39"/>
      <c r="KIQ550" s="39"/>
      <c r="KIR550" s="39"/>
      <c r="KIS550" s="39"/>
      <c r="KIT550" s="39"/>
      <c r="KIU550" s="39"/>
      <c r="KIV550" s="39"/>
      <c r="KIW550" s="39"/>
      <c r="KIX550" s="39"/>
      <c r="KIY550" s="39"/>
      <c r="KIZ550" s="39"/>
      <c r="KJA550" s="39"/>
      <c r="KJB550" s="39"/>
      <c r="KJC550" s="39"/>
      <c r="KJD550" s="39"/>
      <c r="KJE550" s="39"/>
      <c r="KJF550" s="39"/>
      <c r="KJG550" s="39"/>
      <c r="KJH550" s="39"/>
      <c r="KJI550" s="39"/>
      <c r="KJJ550" s="39"/>
      <c r="KJK550" s="39"/>
      <c r="KJL550" s="39"/>
      <c r="KJM550" s="39"/>
      <c r="KJN550" s="39"/>
      <c r="KJO550" s="39"/>
      <c r="KJP550" s="39"/>
      <c r="KJQ550" s="39"/>
      <c r="KJR550" s="39"/>
      <c r="KJS550" s="39"/>
      <c r="KJT550" s="39"/>
      <c r="KJU550" s="39"/>
      <c r="KJV550" s="39"/>
      <c r="KJW550" s="39"/>
      <c r="KJX550" s="39"/>
      <c r="KJY550" s="39"/>
      <c r="KJZ550" s="39"/>
      <c r="KKA550" s="39"/>
      <c r="KKB550" s="39"/>
      <c r="KKC550" s="39"/>
      <c r="KKD550" s="39"/>
      <c r="KKE550" s="39"/>
      <c r="KKF550" s="39"/>
      <c r="KKG550" s="39"/>
      <c r="KKH550" s="39"/>
      <c r="KKI550" s="39"/>
      <c r="KKJ550" s="39"/>
      <c r="KKK550" s="39"/>
      <c r="KKL550" s="39"/>
      <c r="KKM550" s="39"/>
      <c r="KKN550" s="39"/>
      <c r="KKO550" s="39"/>
      <c r="KKP550" s="39"/>
      <c r="KKQ550" s="39"/>
      <c r="KKR550" s="39"/>
      <c r="KKS550" s="39"/>
      <c r="KKT550" s="39"/>
      <c r="KKU550" s="39"/>
      <c r="KKV550" s="39"/>
      <c r="KKW550" s="39"/>
      <c r="KKX550" s="39"/>
      <c r="KKY550" s="39"/>
      <c r="KKZ550" s="39"/>
      <c r="KLA550" s="39"/>
      <c r="KLB550" s="39"/>
      <c r="KLC550" s="39"/>
      <c r="KLD550" s="39"/>
      <c r="KLE550" s="39"/>
      <c r="KLF550" s="39"/>
      <c r="KLG550" s="39"/>
      <c r="KLH550" s="39"/>
      <c r="KLI550" s="39"/>
      <c r="KLJ550" s="39"/>
      <c r="KLK550" s="39"/>
      <c r="KLL550" s="39"/>
      <c r="KLM550" s="39"/>
      <c r="KLN550" s="39"/>
      <c r="KLO550" s="39"/>
      <c r="KLP550" s="39"/>
      <c r="KLQ550" s="39"/>
      <c r="KLR550" s="39"/>
      <c r="KLS550" s="39"/>
      <c r="KLT550" s="39"/>
      <c r="KLU550" s="39"/>
      <c r="KLV550" s="39"/>
      <c r="KLW550" s="39"/>
      <c r="KLX550" s="39"/>
      <c r="KLY550" s="39"/>
      <c r="KLZ550" s="39"/>
      <c r="KMA550" s="39"/>
      <c r="KMB550" s="39"/>
      <c r="KMC550" s="39"/>
      <c r="KMD550" s="39"/>
      <c r="KME550" s="39"/>
      <c r="KMF550" s="39"/>
      <c r="KMG550" s="39"/>
      <c r="KMH550" s="39"/>
      <c r="KMI550" s="39"/>
      <c r="KMJ550" s="39"/>
      <c r="KMK550" s="39"/>
      <c r="KML550" s="39"/>
      <c r="KMM550" s="39"/>
      <c r="KMN550" s="39"/>
      <c r="KMO550" s="39"/>
      <c r="KMP550" s="39"/>
      <c r="KMQ550" s="39"/>
      <c r="KMR550" s="39"/>
      <c r="KMS550" s="39"/>
      <c r="KMT550" s="39"/>
      <c r="KMU550" s="39"/>
      <c r="KMV550" s="39"/>
      <c r="KMW550" s="39"/>
      <c r="KMX550" s="39"/>
      <c r="KMY550" s="39"/>
      <c r="KMZ550" s="39"/>
      <c r="KNA550" s="39"/>
      <c r="KNB550" s="39"/>
      <c r="KNC550" s="39"/>
      <c r="KND550" s="39"/>
      <c r="KNE550" s="39"/>
      <c r="KNF550" s="39"/>
      <c r="KNG550" s="39"/>
      <c r="KNH550" s="39"/>
      <c r="KNI550" s="39"/>
      <c r="KNJ550" s="39"/>
      <c r="KNK550" s="39"/>
      <c r="KNL550" s="39"/>
      <c r="KNM550" s="39"/>
      <c r="KNN550" s="39"/>
      <c r="KNO550" s="39"/>
      <c r="KNP550" s="39"/>
      <c r="KNQ550" s="39"/>
      <c r="KNR550" s="39"/>
      <c r="KNS550" s="39"/>
      <c r="KNT550" s="39"/>
      <c r="KNU550" s="39"/>
      <c r="KNV550" s="39"/>
      <c r="KNW550" s="39"/>
      <c r="KNX550" s="39"/>
      <c r="KNY550" s="39"/>
      <c r="KNZ550" s="39"/>
      <c r="KOA550" s="39"/>
      <c r="KOB550" s="39"/>
      <c r="KOC550" s="39"/>
      <c r="KOD550" s="39"/>
      <c r="KOE550" s="39"/>
      <c r="KOF550" s="39"/>
      <c r="KOG550" s="39"/>
      <c r="KOH550" s="39"/>
      <c r="KOI550" s="39"/>
      <c r="KOJ550" s="39"/>
      <c r="KOK550" s="39"/>
      <c r="KOL550" s="39"/>
      <c r="KOM550" s="39"/>
      <c r="KON550" s="39"/>
      <c r="KOO550" s="39"/>
      <c r="KOP550" s="39"/>
      <c r="KOQ550" s="39"/>
      <c r="KOR550" s="39"/>
      <c r="KOS550" s="39"/>
      <c r="KOT550" s="39"/>
      <c r="KOU550" s="39"/>
      <c r="KOV550" s="39"/>
      <c r="KOW550" s="39"/>
      <c r="KOX550" s="39"/>
      <c r="KOY550" s="39"/>
      <c r="KOZ550" s="39"/>
      <c r="KPA550" s="39"/>
      <c r="KPB550" s="39"/>
      <c r="KPC550" s="39"/>
      <c r="KPD550" s="39"/>
      <c r="KPE550" s="39"/>
      <c r="KPF550" s="39"/>
      <c r="KPG550" s="39"/>
      <c r="KPH550" s="39"/>
      <c r="KPI550" s="39"/>
      <c r="KPJ550" s="39"/>
      <c r="KPK550" s="39"/>
      <c r="KPL550" s="39"/>
      <c r="KPM550" s="39"/>
      <c r="KPN550" s="39"/>
      <c r="KPO550" s="39"/>
      <c r="KPP550" s="39"/>
      <c r="KPQ550" s="39"/>
      <c r="KPR550" s="39"/>
      <c r="KPS550" s="39"/>
      <c r="KPT550" s="39"/>
      <c r="KPU550" s="39"/>
      <c r="KPV550" s="39"/>
      <c r="KPW550" s="39"/>
      <c r="KPX550" s="39"/>
      <c r="KPY550" s="39"/>
      <c r="KPZ550" s="39"/>
      <c r="KQA550" s="39"/>
      <c r="KQB550" s="39"/>
      <c r="KQC550" s="39"/>
      <c r="KQD550" s="39"/>
      <c r="KQE550" s="39"/>
      <c r="KQF550" s="39"/>
      <c r="KQG550" s="39"/>
      <c r="KQH550" s="39"/>
      <c r="KQI550" s="39"/>
      <c r="KQJ550" s="39"/>
      <c r="KQK550" s="39"/>
      <c r="KQL550" s="39"/>
      <c r="KQM550" s="39"/>
      <c r="KQN550" s="39"/>
      <c r="KQO550" s="39"/>
      <c r="KQP550" s="39"/>
      <c r="KQQ550" s="39"/>
      <c r="KQR550" s="39"/>
      <c r="KQS550" s="39"/>
      <c r="KQT550" s="39"/>
      <c r="KQU550" s="39"/>
      <c r="KQV550" s="39"/>
      <c r="KQW550" s="39"/>
      <c r="KQX550" s="39"/>
      <c r="KQY550" s="39"/>
      <c r="KQZ550" s="39"/>
      <c r="KRA550" s="39"/>
      <c r="KRB550" s="39"/>
      <c r="KRC550" s="39"/>
      <c r="KRD550" s="39"/>
      <c r="KRE550" s="39"/>
      <c r="KRF550" s="39"/>
      <c r="KRG550" s="39"/>
      <c r="KRH550" s="39"/>
      <c r="KRI550" s="39"/>
      <c r="KRJ550" s="39"/>
      <c r="KRK550" s="39"/>
      <c r="KRL550" s="39"/>
      <c r="KRM550" s="39"/>
      <c r="KRN550" s="39"/>
      <c r="KRO550" s="39"/>
      <c r="KRP550" s="39"/>
      <c r="KRQ550" s="39"/>
      <c r="KRR550" s="39"/>
      <c r="KRS550" s="39"/>
      <c r="KRT550" s="39"/>
      <c r="KRU550" s="39"/>
      <c r="KRV550" s="39"/>
      <c r="KRW550" s="39"/>
      <c r="KRX550" s="39"/>
      <c r="KRY550" s="39"/>
      <c r="KRZ550" s="39"/>
      <c r="KSA550" s="39"/>
      <c r="KSB550" s="39"/>
      <c r="KSC550" s="39"/>
      <c r="KSD550" s="39"/>
      <c r="KSE550" s="39"/>
      <c r="KSF550" s="39"/>
      <c r="KSG550" s="39"/>
      <c r="KSH550" s="39"/>
      <c r="KSI550" s="39"/>
      <c r="KSJ550" s="39"/>
      <c r="KSK550" s="39"/>
      <c r="KSL550" s="39"/>
      <c r="KSM550" s="39"/>
      <c r="KSN550" s="39"/>
      <c r="KSO550" s="39"/>
      <c r="KSP550" s="39"/>
      <c r="KSQ550" s="39"/>
      <c r="KSR550" s="39"/>
      <c r="KSS550" s="39"/>
      <c r="KST550" s="39"/>
      <c r="KSU550" s="39"/>
      <c r="KSV550" s="39"/>
      <c r="KSW550" s="39"/>
      <c r="KSX550" s="39"/>
      <c r="KSY550" s="39"/>
      <c r="KSZ550" s="39"/>
      <c r="KTA550" s="39"/>
      <c r="KTB550" s="39"/>
      <c r="KTC550" s="39"/>
      <c r="KTD550" s="39"/>
      <c r="KTE550" s="39"/>
      <c r="KTF550" s="39"/>
      <c r="KTG550" s="39"/>
      <c r="KTH550" s="39"/>
      <c r="KTI550" s="39"/>
      <c r="KTJ550" s="39"/>
      <c r="KTK550" s="39"/>
      <c r="KTL550" s="39"/>
      <c r="KTM550" s="39"/>
      <c r="KTN550" s="39"/>
      <c r="KTO550" s="39"/>
      <c r="KTP550" s="39"/>
      <c r="KTQ550" s="39"/>
      <c r="KTR550" s="39"/>
      <c r="KTS550" s="39"/>
      <c r="KTT550" s="39"/>
      <c r="KTU550" s="39"/>
      <c r="KTV550" s="39"/>
      <c r="KTW550" s="39"/>
      <c r="KTX550" s="39"/>
      <c r="KTY550" s="39"/>
      <c r="KTZ550" s="39"/>
      <c r="KUA550" s="39"/>
      <c r="KUB550" s="39"/>
      <c r="KUC550" s="39"/>
      <c r="KUD550" s="39"/>
      <c r="KUE550" s="39"/>
      <c r="KUF550" s="39"/>
      <c r="KUG550" s="39"/>
      <c r="KUH550" s="39"/>
      <c r="KUI550" s="39"/>
      <c r="KUJ550" s="39"/>
      <c r="KUK550" s="39"/>
      <c r="KUL550" s="39"/>
      <c r="KUM550" s="39"/>
      <c r="KUN550" s="39"/>
      <c r="KUO550" s="39"/>
      <c r="KUP550" s="39"/>
      <c r="KUQ550" s="39"/>
      <c r="KUR550" s="39"/>
      <c r="KUS550" s="39"/>
      <c r="KUT550" s="39"/>
      <c r="KUU550" s="39"/>
      <c r="KUV550" s="39"/>
      <c r="KUW550" s="39"/>
      <c r="KUX550" s="39"/>
      <c r="KUY550" s="39"/>
      <c r="KUZ550" s="39"/>
      <c r="KVA550" s="39"/>
      <c r="KVB550" s="39"/>
      <c r="KVC550" s="39"/>
      <c r="KVD550" s="39"/>
      <c r="KVE550" s="39"/>
      <c r="KVF550" s="39"/>
      <c r="KVG550" s="39"/>
      <c r="KVH550" s="39"/>
      <c r="KVI550" s="39"/>
      <c r="KVJ550" s="39"/>
      <c r="KVK550" s="39"/>
      <c r="KVL550" s="39"/>
      <c r="KVM550" s="39"/>
      <c r="KVN550" s="39"/>
      <c r="KVO550" s="39"/>
      <c r="KVP550" s="39"/>
      <c r="KVQ550" s="39"/>
      <c r="KVR550" s="39"/>
      <c r="KVS550" s="39"/>
      <c r="KVT550" s="39"/>
      <c r="KVU550" s="39"/>
      <c r="KVV550" s="39"/>
      <c r="KVW550" s="39"/>
      <c r="KVX550" s="39"/>
      <c r="KVY550" s="39"/>
      <c r="KVZ550" s="39"/>
      <c r="KWA550" s="39"/>
      <c r="KWB550" s="39"/>
      <c r="KWC550" s="39"/>
      <c r="KWD550" s="39"/>
      <c r="KWE550" s="39"/>
      <c r="KWF550" s="39"/>
      <c r="KWG550" s="39"/>
      <c r="KWH550" s="39"/>
      <c r="KWI550" s="39"/>
      <c r="KWJ550" s="39"/>
      <c r="KWK550" s="39"/>
      <c r="KWL550" s="39"/>
      <c r="KWM550" s="39"/>
      <c r="KWN550" s="39"/>
      <c r="KWO550" s="39"/>
      <c r="KWP550" s="39"/>
      <c r="KWQ550" s="39"/>
      <c r="KWR550" s="39"/>
      <c r="KWS550" s="39"/>
      <c r="KWT550" s="39"/>
      <c r="KWU550" s="39"/>
      <c r="KWV550" s="39"/>
      <c r="KWW550" s="39"/>
      <c r="KWX550" s="39"/>
      <c r="KWY550" s="39"/>
      <c r="KWZ550" s="39"/>
      <c r="KXA550" s="39"/>
      <c r="KXB550" s="39"/>
      <c r="KXC550" s="39"/>
      <c r="KXD550" s="39"/>
      <c r="KXE550" s="39"/>
      <c r="KXF550" s="39"/>
      <c r="KXG550" s="39"/>
      <c r="KXH550" s="39"/>
      <c r="KXI550" s="39"/>
      <c r="KXJ550" s="39"/>
      <c r="KXK550" s="39"/>
      <c r="KXL550" s="39"/>
      <c r="KXM550" s="39"/>
      <c r="KXN550" s="39"/>
      <c r="KXO550" s="39"/>
      <c r="KXP550" s="39"/>
      <c r="KXQ550" s="39"/>
      <c r="KXR550" s="39"/>
      <c r="KXS550" s="39"/>
      <c r="KXT550" s="39"/>
      <c r="KXU550" s="39"/>
      <c r="KXV550" s="39"/>
      <c r="KXW550" s="39"/>
      <c r="KXX550" s="39"/>
      <c r="KXY550" s="39"/>
      <c r="KXZ550" s="39"/>
      <c r="KYA550" s="39"/>
      <c r="KYB550" s="39"/>
      <c r="KYC550" s="39"/>
      <c r="KYD550" s="39"/>
      <c r="KYE550" s="39"/>
      <c r="KYF550" s="39"/>
      <c r="KYG550" s="39"/>
      <c r="KYH550" s="39"/>
      <c r="KYI550" s="39"/>
      <c r="KYJ550" s="39"/>
      <c r="KYK550" s="39"/>
      <c r="KYL550" s="39"/>
      <c r="KYM550" s="39"/>
      <c r="KYN550" s="39"/>
      <c r="KYO550" s="39"/>
      <c r="KYP550" s="39"/>
      <c r="KYQ550" s="39"/>
      <c r="KYR550" s="39"/>
      <c r="KYS550" s="39"/>
      <c r="KYT550" s="39"/>
      <c r="KYU550" s="39"/>
      <c r="KYV550" s="39"/>
      <c r="KYW550" s="39"/>
      <c r="KYX550" s="39"/>
      <c r="KYY550" s="39"/>
      <c r="KYZ550" s="39"/>
      <c r="KZA550" s="39"/>
      <c r="KZB550" s="39"/>
      <c r="KZC550" s="39"/>
      <c r="KZD550" s="39"/>
      <c r="KZE550" s="39"/>
      <c r="KZF550" s="39"/>
      <c r="KZG550" s="39"/>
      <c r="KZH550" s="39"/>
      <c r="KZI550" s="39"/>
      <c r="KZJ550" s="39"/>
      <c r="KZK550" s="39"/>
      <c r="KZL550" s="39"/>
      <c r="KZM550" s="39"/>
      <c r="KZN550" s="39"/>
      <c r="KZO550" s="39"/>
      <c r="KZP550" s="39"/>
      <c r="KZQ550" s="39"/>
      <c r="KZR550" s="39"/>
      <c r="KZS550" s="39"/>
      <c r="KZT550" s="39"/>
      <c r="KZU550" s="39"/>
      <c r="KZV550" s="39"/>
      <c r="KZW550" s="39"/>
      <c r="KZX550" s="39"/>
      <c r="KZY550" s="39"/>
      <c r="KZZ550" s="39"/>
      <c r="LAA550" s="39"/>
      <c r="LAB550" s="39"/>
      <c r="LAC550" s="39"/>
      <c r="LAD550" s="39"/>
      <c r="LAE550" s="39"/>
      <c r="LAF550" s="39"/>
      <c r="LAG550" s="39"/>
      <c r="LAH550" s="39"/>
      <c r="LAI550" s="39"/>
      <c r="LAJ550" s="39"/>
      <c r="LAK550" s="39"/>
      <c r="LAL550" s="39"/>
      <c r="LAM550" s="39"/>
      <c r="LAN550" s="39"/>
      <c r="LAO550" s="39"/>
      <c r="LAP550" s="39"/>
      <c r="LAQ550" s="39"/>
      <c r="LAR550" s="39"/>
      <c r="LAS550" s="39"/>
      <c r="LAT550" s="39"/>
      <c r="LAU550" s="39"/>
      <c r="LAV550" s="39"/>
      <c r="LAW550" s="39"/>
      <c r="LAX550" s="39"/>
      <c r="LAY550" s="39"/>
      <c r="LAZ550" s="39"/>
      <c r="LBA550" s="39"/>
      <c r="LBB550" s="39"/>
      <c r="LBC550" s="39"/>
      <c r="LBD550" s="39"/>
      <c r="LBE550" s="39"/>
      <c r="LBF550" s="39"/>
      <c r="LBG550" s="39"/>
      <c r="LBH550" s="39"/>
      <c r="LBI550" s="39"/>
      <c r="LBJ550" s="39"/>
      <c r="LBK550" s="39"/>
      <c r="LBL550" s="39"/>
      <c r="LBM550" s="39"/>
      <c r="LBN550" s="39"/>
      <c r="LBO550" s="39"/>
      <c r="LBP550" s="39"/>
      <c r="LBQ550" s="39"/>
      <c r="LBR550" s="39"/>
      <c r="LBS550" s="39"/>
      <c r="LBT550" s="39"/>
      <c r="LBU550" s="39"/>
      <c r="LBV550" s="39"/>
      <c r="LBW550" s="39"/>
      <c r="LBX550" s="39"/>
      <c r="LBY550" s="39"/>
      <c r="LBZ550" s="39"/>
      <c r="LCA550" s="39"/>
      <c r="LCB550" s="39"/>
      <c r="LCC550" s="39"/>
      <c r="LCD550" s="39"/>
      <c r="LCE550" s="39"/>
      <c r="LCF550" s="39"/>
      <c r="LCG550" s="39"/>
      <c r="LCH550" s="39"/>
      <c r="LCI550" s="39"/>
      <c r="LCJ550" s="39"/>
      <c r="LCK550" s="39"/>
      <c r="LCL550" s="39"/>
      <c r="LCM550" s="39"/>
      <c r="LCN550" s="39"/>
      <c r="LCO550" s="39"/>
      <c r="LCP550" s="39"/>
      <c r="LCQ550" s="39"/>
      <c r="LCR550" s="39"/>
      <c r="LCS550" s="39"/>
      <c r="LCT550" s="39"/>
      <c r="LCU550" s="39"/>
      <c r="LCV550" s="39"/>
      <c r="LCW550" s="39"/>
      <c r="LCX550" s="39"/>
      <c r="LCY550" s="39"/>
      <c r="LCZ550" s="39"/>
      <c r="LDA550" s="39"/>
      <c r="LDB550" s="39"/>
      <c r="LDC550" s="39"/>
      <c r="LDD550" s="39"/>
      <c r="LDE550" s="39"/>
      <c r="LDF550" s="39"/>
      <c r="LDG550" s="39"/>
      <c r="LDH550" s="39"/>
      <c r="LDI550" s="39"/>
      <c r="LDJ550" s="39"/>
      <c r="LDK550" s="39"/>
      <c r="LDL550" s="39"/>
      <c r="LDM550" s="39"/>
      <c r="LDN550" s="39"/>
      <c r="LDO550" s="39"/>
      <c r="LDP550" s="39"/>
      <c r="LDQ550" s="39"/>
      <c r="LDR550" s="39"/>
      <c r="LDS550" s="39"/>
      <c r="LDT550" s="39"/>
      <c r="LDU550" s="39"/>
      <c r="LDV550" s="39"/>
      <c r="LDW550" s="39"/>
      <c r="LDX550" s="39"/>
      <c r="LDY550" s="39"/>
      <c r="LDZ550" s="39"/>
      <c r="LEA550" s="39"/>
      <c r="LEB550" s="39"/>
      <c r="LEC550" s="39"/>
      <c r="LED550" s="39"/>
      <c r="LEE550" s="39"/>
      <c r="LEF550" s="39"/>
      <c r="LEG550" s="39"/>
      <c r="LEH550" s="39"/>
      <c r="LEI550" s="39"/>
      <c r="LEJ550" s="39"/>
      <c r="LEK550" s="39"/>
      <c r="LEL550" s="39"/>
      <c r="LEM550" s="39"/>
      <c r="LEN550" s="39"/>
      <c r="LEO550" s="39"/>
      <c r="LEP550" s="39"/>
      <c r="LEQ550" s="39"/>
      <c r="LER550" s="39"/>
      <c r="LES550" s="39"/>
      <c r="LET550" s="39"/>
      <c r="LEU550" s="39"/>
      <c r="LEV550" s="39"/>
      <c r="LEW550" s="39"/>
      <c r="LEX550" s="39"/>
      <c r="LEY550" s="39"/>
      <c r="LEZ550" s="39"/>
      <c r="LFA550" s="39"/>
      <c r="LFB550" s="39"/>
      <c r="LFC550" s="39"/>
      <c r="LFD550" s="39"/>
      <c r="LFE550" s="39"/>
      <c r="LFF550" s="39"/>
      <c r="LFG550" s="39"/>
      <c r="LFH550" s="39"/>
      <c r="LFI550" s="39"/>
      <c r="LFJ550" s="39"/>
      <c r="LFK550" s="39"/>
      <c r="LFL550" s="39"/>
      <c r="LFM550" s="39"/>
      <c r="LFN550" s="39"/>
      <c r="LFO550" s="39"/>
      <c r="LFP550" s="39"/>
      <c r="LFQ550" s="39"/>
      <c r="LFR550" s="39"/>
      <c r="LFS550" s="39"/>
      <c r="LFT550" s="39"/>
      <c r="LFU550" s="39"/>
      <c r="LFV550" s="39"/>
      <c r="LFW550" s="39"/>
      <c r="LFX550" s="39"/>
      <c r="LFY550" s="39"/>
      <c r="LFZ550" s="39"/>
      <c r="LGA550" s="39"/>
      <c r="LGB550" s="39"/>
      <c r="LGC550" s="39"/>
      <c r="LGD550" s="39"/>
      <c r="LGE550" s="39"/>
      <c r="LGF550" s="39"/>
      <c r="LGG550" s="39"/>
      <c r="LGH550" s="39"/>
      <c r="LGI550" s="39"/>
      <c r="LGJ550" s="39"/>
      <c r="LGK550" s="39"/>
      <c r="LGL550" s="39"/>
      <c r="LGM550" s="39"/>
      <c r="LGN550" s="39"/>
      <c r="LGO550" s="39"/>
      <c r="LGP550" s="39"/>
      <c r="LGQ550" s="39"/>
      <c r="LGR550" s="39"/>
      <c r="LGS550" s="39"/>
      <c r="LGT550" s="39"/>
      <c r="LGU550" s="39"/>
      <c r="LGV550" s="39"/>
      <c r="LGW550" s="39"/>
      <c r="LGX550" s="39"/>
      <c r="LGY550" s="39"/>
      <c r="LGZ550" s="39"/>
      <c r="LHA550" s="39"/>
      <c r="LHB550" s="39"/>
      <c r="LHC550" s="39"/>
      <c r="LHD550" s="39"/>
      <c r="LHE550" s="39"/>
      <c r="LHF550" s="39"/>
      <c r="LHG550" s="39"/>
      <c r="LHH550" s="39"/>
      <c r="LHI550" s="39"/>
      <c r="LHJ550" s="39"/>
      <c r="LHK550" s="39"/>
      <c r="LHL550" s="39"/>
      <c r="LHM550" s="39"/>
      <c r="LHN550" s="39"/>
      <c r="LHO550" s="39"/>
      <c r="LHP550" s="39"/>
      <c r="LHQ550" s="39"/>
      <c r="LHR550" s="39"/>
      <c r="LHS550" s="39"/>
      <c r="LHT550" s="39"/>
      <c r="LHU550" s="39"/>
      <c r="LHV550" s="39"/>
      <c r="LHW550" s="39"/>
      <c r="LHX550" s="39"/>
      <c r="LHY550" s="39"/>
      <c r="LHZ550" s="39"/>
      <c r="LIA550" s="39"/>
      <c r="LIB550" s="39"/>
      <c r="LIC550" s="39"/>
      <c r="LID550" s="39"/>
      <c r="LIE550" s="39"/>
      <c r="LIF550" s="39"/>
      <c r="LIG550" s="39"/>
      <c r="LIH550" s="39"/>
      <c r="LII550" s="39"/>
      <c r="LIJ550" s="39"/>
      <c r="LIK550" s="39"/>
      <c r="LIL550" s="39"/>
      <c r="LIM550" s="39"/>
      <c r="LIN550" s="39"/>
      <c r="LIO550" s="39"/>
      <c r="LIP550" s="39"/>
      <c r="LIQ550" s="39"/>
      <c r="LIR550" s="39"/>
      <c r="LIS550" s="39"/>
      <c r="LIT550" s="39"/>
      <c r="LIU550" s="39"/>
      <c r="LIV550" s="39"/>
      <c r="LIW550" s="39"/>
      <c r="LIX550" s="39"/>
      <c r="LIY550" s="39"/>
      <c r="LIZ550" s="39"/>
      <c r="LJA550" s="39"/>
      <c r="LJB550" s="39"/>
      <c r="LJC550" s="39"/>
      <c r="LJD550" s="39"/>
      <c r="LJE550" s="39"/>
      <c r="LJF550" s="39"/>
      <c r="LJG550" s="39"/>
      <c r="LJH550" s="39"/>
      <c r="LJI550" s="39"/>
      <c r="LJJ550" s="39"/>
      <c r="LJK550" s="39"/>
      <c r="LJL550" s="39"/>
      <c r="LJM550" s="39"/>
      <c r="LJN550" s="39"/>
      <c r="LJO550" s="39"/>
      <c r="LJP550" s="39"/>
      <c r="LJQ550" s="39"/>
      <c r="LJR550" s="39"/>
      <c r="LJS550" s="39"/>
      <c r="LJT550" s="39"/>
      <c r="LJU550" s="39"/>
      <c r="LJV550" s="39"/>
      <c r="LJW550" s="39"/>
      <c r="LJX550" s="39"/>
      <c r="LJY550" s="39"/>
      <c r="LJZ550" s="39"/>
      <c r="LKA550" s="39"/>
      <c r="LKB550" s="39"/>
      <c r="LKC550" s="39"/>
      <c r="LKD550" s="39"/>
      <c r="LKE550" s="39"/>
      <c r="LKF550" s="39"/>
      <c r="LKG550" s="39"/>
      <c r="LKH550" s="39"/>
      <c r="LKI550" s="39"/>
      <c r="LKJ550" s="39"/>
      <c r="LKK550" s="39"/>
      <c r="LKL550" s="39"/>
      <c r="LKM550" s="39"/>
      <c r="LKN550" s="39"/>
      <c r="LKO550" s="39"/>
      <c r="LKP550" s="39"/>
      <c r="LKQ550" s="39"/>
      <c r="LKR550" s="39"/>
      <c r="LKS550" s="39"/>
      <c r="LKT550" s="39"/>
      <c r="LKU550" s="39"/>
      <c r="LKV550" s="39"/>
      <c r="LKW550" s="39"/>
      <c r="LKX550" s="39"/>
      <c r="LKY550" s="39"/>
      <c r="LKZ550" s="39"/>
      <c r="LLA550" s="39"/>
      <c r="LLB550" s="39"/>
      <c r="LLC550" s="39"/>
      <c r="LLD550" s="39"/>
      <c r="LLE550" s="39"/>
      <c r="LLF550" s="39"/>
      <c r="LLG550" s="39"/>
      <c r="LLH550" s="39"/>
      <c r="LLI550" s="39"/>
      <c r="LLJ550" s="39"/>
      <c r="LLK550" s="39"/>
      <c r="LLL550" s="39"/>
      <c r="LLM550" s="39"/>
      <c r="LLN550" s="39"/>
      <c r="LLO550" s="39"/>
      <c r="LLP550" s="39"/>
      <c r="LLQ550" s="39"/>
      <c r="LLR550" s="39"/>
      <c r="LLS550" s="39"/>
      <c r="LLT550" s="39"/>
      <c r="LLU550" s="39"/>
      <c r="LLV550" s="39"/>
      <c r="LLW550" s="39"/>
      <c r="LLX550" s="39"/>
      <c r="LLY550" s="39"/>
      <c r="LLZ550" s="39"/>
      <c r="LMA550" s="39"/>
      <c r="LMB550" s="39"/>
      <c r="LMC550" s="39"/>
      <c r="LMD550" s="39"/>
      <c r="LME550" s="39"/>
      <c r="LMF550" s="39"/>
      <c r="LMG550" s="39"/>
      <c r="LMH550" s="39"/>
      <c r="LMI550" s="39"/>
      <c r="LMJ550" s="39"/>
      <c r="LMK550" s="39"/>
      <c r="LML550" s="39"/>
      <c r="LMM550" s="39"/>
      <c r="LMN550" s="39"/>
      <c r="LMO550" s="39"/>
      <c r="LMP550" s="39"/>
      <c r="LMQ550" s="39"/>
      <c r="LMR550" s="39"/>
      <c r="LMS550" s="39"/>
      <c r="LMT550" s="39"/>
      <c r="LMU550" s="39"/>
      <c r="LMV550" s="39"/>
      <c r="LMW550" s="39"/>
      <c r="LMX550" s="39"/>
      <c r="LMY550" s="39"/>
      <c r="LMZ550" s="39"/>
      <c r="LNA550" s="39"/>
      <c r="LNB550" s="39"/>
      <c r="LNC550" s="39"/>
      <c r="LND550" s="39"/>
      <c r="LNE550" s="39"/>
      <c r="LNF550" s="39"/>
      <c r="LNG550" s="39"/>
      <c r="LNH550" s="39"/>
      <c r="LNI550" s="39"/>
      <c r="LNJ550" s="39"/>
      <c r="LNK550" s="39"/>
      <c r="LNL550" s="39"/>
      <c r="LNM550" s="39"/>
      <c r="LNN550" s="39"/>
      <c r="LNO550" s="39"/>
      <c r="LNP550" s="39"/>
      <c r="LNQ550" s="39"/>
      <c r="LNR550" s="39"/>
      <c r="LNS550" s="39"/>
      <c r="LNT550" s="39"/>
      <c r="LNU550" s="39"/>
      <c r="LNV550" s="39"/>
      <c r="LNW550" s="39"/>
      <c r="LNX550" s="39"/>
      <c r="LNY550" s="39"/>
      <c r="LNZ550" s="39"/>
      <c r="LOA550" s="39"/>
      <c r="LOB550" s="39"/>
      <c r="LOC550" s="39"/>
      <c r="LOD550" s="39"/>
      <c r="LOE550" s="39"/>
      <c r="LOF550" s="39"/>
      <c r="LOG550" s="39"/>
      <c r="LOH550" s="39"/>
      <c r="LOI550" s="39"/>
      <c r="LOJ550" s="39"/>
      <c r="LOK550" s="39"/>
      <c r="LOL550" s="39"/>
      <c r="LOM550" s="39"/>
      <c r="LON550" s="39"/>
      <c r="LOO550" s="39"/>
      <c r="LOP550" s="39"/>
      <c r="LOQ550" s="39"/>
      <c r="LOR550" s="39"/>
      <c r="LOS550" s="39"/>
      <c r="LOT550" s="39"/>
      <c r="LOU550" s="39"/>
      <c r="LOV550" s="39"/>
      <c r="LOW550" s="39"/>
      <c r="LOX550" s="39"/>
      <c r="LOY550" s="39"/>
      <c r="LOZ550" s="39"/>
      <c r="LPA550" s="39"/>
      <c r="LPB550" s="39"/>
      <c r="LPC550" s="39"/>
      <c r="LPD550" s="39"/>
      <c r="LPE550" s="39"/>
      <c r="LPF550" s="39"/>
      <c r="LPG550" s="39"/>
      <c r="LPH550" s="39"/>
      <c r="LPI550" s="39"/>
      <c r="LPJ550" s="39"/>
      <c r="LPK550" s="39"/>
      <c r="LPL550" s="39"/>
      <c r="LPM550" s="39"/>
      <c r="LPN550" s="39"/>
      <c r="LPO550" s="39"/>
      <c r="LPP550" s="39"/>
      <c r="LPQ550" s="39"/>
      <c r="LPR550" s="39"/>
      <c r="LPS550" s="39"/>
      <c r="LPT550" s="39"/>
      <c r="LPU550" s="39"/>
      <c r="LPV550" s="39"/>
      <c r="LPW550" s="39"/>
      <c r="LPX550" s="39"/>
      <c r="LPY550" s="39"/>
      <c r="LPZ550" s="39"/>
      <c r="LQA550" s="39"/>
      <c r="LQB550" s="39"/>
      <c r="LQC550" s="39"/>
      <c r="LQD550" s="39"/>
      <c r="LQE550" s="39"/>
      <c r="LQF550" s="39"/>
      <c r="LQG550" s="39"/>
      <c r="LQH550" s="39"/>
      <c r="LQI550" s="39"/>
      <c r="LQJ550" s="39"/>
      <c r="LQK550" s="39"/>
      <c r="LQL550" s="39"/>
      <c r="LQM550" s="39"/>
      <c r="LQN550" s="39"/>
      <c r="LQO550" s="39"/>
      <c r="LQP550" s="39"/>
      <c r="LQQ550" s="39"/>
      <c r="LQR550" s="39"/>
      <c r="LQS550" s="39"/>
      <c r="LQT550" s="39"/>
      <c r="LQU550" s="39"/>
      <c r="LQV550" s="39"/>
      <c r="LQW550" s="39"/>
      <c r="LQX550" s="39"/>
      <c r="LQY550" s="39"/>
      <c r="LQZ550" s="39"/>
      <c r="LRA550" s="39"/>
      <c r="LRB550" s="39"/>
      <c r="LRC550" s="39"/>
      <c r="LRD550" s="39"/>
      <c r="LRE550" s="39"/>
      <c r="LRF550" s="39"/>
      <c r="LRG550" s="39"/>
      <c r="LRH550" s="39"/>
      <c r="LRI550" s="39"/>
      <c r="LRJ550" s="39"/>
      <c r="LRK550" s="39"/>
      <c r="LRL550" s="39"/>
      <c r="LRM550" s="39"/>
      <c r="LRN550" s="39"/>
      <c r="LRO550" s="39"/>
      <c r="LRP550" s="39"/>
      <c r="LRQ550" s="39"/>
      <c r="LRR550" s="39"/>
      <c r="LRS550" s="39"/>
      <c r="LRT550" s="39"/>
      <c r="LRU550" s="39"/>
      <c r="LRV550" s="39"/>
      <c r="LRW550" s="39"/>
      <c r="LRX550" s="39"/>
      <c r="LRY550" s="39"/>
      <c r="LRZ550" s="39"/>
      <c r="LSA550" s="39"/>
      <c r="LSB550" s="39"/>
      <c r="LSC550" s="39"/>
      <c r="LSD550" s="39"/>
      <c r="LSE550" s="39"/>
      <c r="LSF550" s="39"/>
      <c r="LSG550" s="39"/>
      <c r="LSH550" s="39"/>
      <c r="LSI550" s="39"/>
      <c r="LSJ550" s="39"/>
      <c r="LSK550" s="39"/>
      <c r="LSL550" s="39"/>
      <c r="LSM550" s="39"/>
      <c r="LSN550" s="39"/>
      <c r="LSO550" s="39"/>
      <c r="LSP550" s="39"/>
      <c r="LSQ550" s="39"/>
      <c r="LSR550" s="39"/>
      <c r="LSS550" s="39"/>
      <c r="LST550" s="39"/>
      <c r="LSU550" s="39"/>
      <c r="LSV550" s="39"/>
      <c r="LSW550" s="39"/>
      <c r="LSX550" s="39"/>
      <c r="LSY550" s="39"/>
      <c r="LSZ550" s="39"/>
      <c r="LTA550" s="39"/>
      <c r="LTB550" s="39"/>
      <c r="LTC550" s="39"/>
      <c r="LTD550" s="39"/>
      <c r="LTE550" s="39"/>
      <c r="LTF550" s="39"/>
      <c r="LTG550" s="39"/>
      <c r="LTH550" s="39"/>
      <c r="LTI550" s="39"/>
      <c r="LTJ550" s="39"/>
      <c r="LTK550" s="39"/>
      <c r="LTL550" s="39"/>
      <c r="LTM550" s="39"/>
      <c r="LTN550" s="39"/>
      <c r="LTO550" s="39"/>
      <c r="LTP550" s="39"/>
      <c r="LTQ550" s="39"/>
      <c r="LTR550" s="39"/>
      <c r="LTS550" s="39"/>
      <c r="LTT550" s="39"/>
      <c r="LTU550" s="39"/>
      <c r="LTV550" s="39"/>
      <c r="LTW550" s="39"/>
      <c r="LTX550" s="39"/>
      <c r="LTY550" s="39"/>
      <c r="LTZ550" s="39"/>
      <c r="LUA550" s="39"/>
      <c r="LUB550" s="39"/>
      <c r="LUC550" s="39"/>
      <c r="LUD550" s="39"/>
      <c r="LUE550" s="39"/>
      <c r="LUF550" s="39"/>
      <c r="LUG550" s="39"/>
      <c r="LUH550" s="39"/>
      <c r="LUI550" s="39"/>
      <c r="LUJ550" s="39"/>
      <c r="LUK550" s="39"/>
      <c r="LUL550" s="39"/>
      <c r="LUM550" s="39"/>
      <c r="LUN550" s="39"/>
      <c r="LUO550" s="39"/>
      <c r="LUP550" s="39"/>
      <c r="LUQ550" s="39"/>
      <c r="LUR550" s="39"/>
      <c r="LUS550" s="39"/>
      <c r="LUT550" s="39"/>
      <c r="LUU550" s="39"/>
      <c r="LUV550" s="39"/>
      <c r="LUW550" s="39"/>
      <c r="LUX550" s="39"/>
      <c r="LUY550" s="39"/>
      <c r="LUZ550" s="39"/>
      <c r="LVA550" s="39"/>
      <c r="LVB550" s="39"/>
      <c r="LVC550" s="39"/>
      <c r="LVD550" s="39"/>
      <c r="LVE550" s="39"/>
      <c r="LVF550" s="39"/>
      <c r="LVG550" s="39"/>
      <c r="LVH550" s="39"/>
      <c r="LVI550" s="39"/>
      <c r="LVJ550" s="39"/>
      <c r="LVK550" s="39"/>
      <c r="LVL550" s="39"/>
      <c r="LVM550" s="39"/>
      <c r="LVN550" s="39"/>
      <c r="LVO550" s="39"/>
      <c r="LVP550" s="39"/>
      <c r="LVQ550" s="39"/>
      <c r="LVR550" s="39"/>
      <c r="LVS550" s="39"/>
      <c r="LVT550" s="39"/>
      <c r="LVU550" s="39"/>
      <c r="LVV550" s="39"/>
      <c r="LVW550" s="39"/>
      <c r="LVX550" s="39"/>
      <c r="LVY550" s="39"/>
      <c r="LVZ550" s="39"/>
      <c r="LWA550" s="39"/>
      <c r="LWB550" s="39"/>
      <c r="LWC550" s="39"/>
      <c r="LWD550" s="39"/>
      <c r="LWE550" s="39"/>
      <c r="LWF550" s="39"/>
      <c r="LWG550" s="39"/>
      <c r="LWH550" s="39"/>
      <c r="LWI550" s="39"/>
      <c r="LWJ550" s="39"/>
      <c r="LWK550" s="39"/>
      <c r="LWL550" s="39"/>
      <c r="LWM550" s="39"/>
      <c r="LWN550" s="39"/>
      <c r="LWO550" s="39"/>
      <c r="LWP550" s="39"/>
      <c r="LWQ550" s="39"/>
      <c r="LWR550" s="39"/>
      <c r="LWS550" s="39"/>
      <c r="LWT550" s="39"/>
      <c r="LWU550" s="39"/>
      <c r="LWV550" s="39"/>
      <c r="LWW550" s="39"/>
      <c r="LWX550" s="39"/>
      <c r="LWY550" s="39"/>
      <c r="LWZ550" s="39"/>
      <c r="LXA550" s="39"/>
      <c r="LXB550" s="39"/>
      <c r="LXC550" s="39"/>
      <c r="LXD550" s="39"/>
      <c r="LXE550" s="39"/>
      <c r="LXF550" s="39"/>
      <c r="LXG550" s="39"/>
      <c r="LXH550" s="39"/>
      <c r="LXI550" s="39"/>
      <c r="LXJ550" s="39"/>
      <c r="LXK550" s="39"/>
      <c r="LXL550" s="39"/>
      <c r="LXM550" s="39"/>
      <c r="LXN550" s="39"/>
      <c r="LXO550" s="39"/>
      <c r="LXP550" s="39"/>
      <c r="LXQ550" s="39"/>
      <c r="LXR550" s="39"/>
      <c r="LXS550" s="39"/>
      <c r="LXT550" s="39"/>
      <c r="LXU550" s="39"/>
      <c r="LXV550" s="39"/>
      <c r="LXW550" s="39"/>
      <c r="LXX550" s="39"/>
      <c r="LXY550" s="39"/>
      <c r="LXZ550" s="39"/>
      <c r="LYA550" s="39"/>
      <c r="LYB550" s="39"/>
      <c r="LYC550" s="39"/>
      <c r="LYD550" s="39"/>
      <c r="LYE550" s="39"/>
      <c r="LYF550" s="39"/>
      <c r="LYG550" s="39"/>
      <c r="LYH550" s="39"/>
      <c r="LYI550" s="39"/>
      <c r="LYJ550" s="39"/>
      <c r="LYK550" s="39"/>
      <c r="LYL550" s="39"/>
      <c r="LYM550" s="39"/>
      <c r="LYN550" s="39"/>
      <c r="LYO550" s="39"/>
      <c r="LYP550" s="39"/>
      <c r="LYQ550" s="39"/>
      <c r="LYR550" s="39"/>
      <c r="LYS550" s="39"/>
      <c r="LYT550" s="39"/>
      <c r="LYU550" s="39"/>
      <c r="LYV550" s="39"/>
      <c r="LYW550" s="39"/>
      <c r="LYX550" s="39"/>
      <c r="LYY550" s="39"/>
      <c r="LYZ550" s="39"/>
      <c r="LZA550" s="39"/>
      <c r="LZB550" s="39"/>
      <c r="LZC550" s="39"/>
      <c r="LZD550" s="39"/>
      <c r="LZE550" s="39"/>
      <c r="LZF550" s="39"/>
      <c r="LZG550" s="39"/>
      <c r="LZH550" s="39"/>
      <c r="LZI550" s="39"/>
      <c r="LZJ550" s="39"/>
      <c r="LZK550" s="39"/>
      <c r="LZL550" s="39"/>
      <c r="LZM550" s="39"/>
      <c r="LZN550" s="39"/>
      <c r="LZO550" s="39"/>
      <c r="LZP550" s="39"/>
      <c r="LZQ550" s="39"/>
      <c r="LZR550" s="39"/>
      <c r="LZS550" s="39"/>
      <c r="LZT550" s="39"/>
      <c r="LZU550" s="39"/>
      <c r="LZV550" s="39"/>
      <c r="LZW550" s="39"/>
      <c r="LZX550" s="39"/>
      <c r="LZY550" s="39"/>
      <c r="LZZ550" s="39"/>
      <c r="MAA550" s="39"/>
      <c r="MAB550" s="39"/>
      <c r="MAC550" s="39"/>
      <c r="MAD550" s="39"/>
      <c r="MAE550" s="39"/>
      <c r="MAF550" s="39"/>
      <c r="MAG550" s="39"/>
      <c r="MAH550" s="39"/>
      <c r="MAI550" s="39"/>
      <c r="MAJ550" s="39"/>
      <c r="MAK550" s="39"/>
      <c r="MAL550" s="39"/>
      <c r="MAM550" s="39"/>
      <c r="MAN550" s="39"/>
      <c r="MAO550" s="39"/>
      <c r="MAP550" s="39"/>
      <c r="MAQ550" s="39"/>
      <c r="MAR550" s="39"/>
      <c r="MAS550" s="39"/>
      <c r="MAT550" s="39"/>
      <c r="MAU550" s="39"/>
      <c r="MAV550" s="39"/>
      <c r="MAW550" s="39"/>
      <c r="MAX550" s="39"/>
      <c r="MAY550" s="39"/>
      <c r="MAZ550" s="39"/>
      <c r="MBA550" s="39"/>
      <c r="MBB550" s="39"/>
      <c r="MBC550" s="39"/>
      <c r="MBD550" s="39"/>
      <c r="MBE550" s="39"/>
      <c r="MBF550" s="39"/>
      <c r="MBG550" s="39"/>
      <c r="MBH550" s="39"/>
      <c r="MBI550" s="39"/>
      <c r="MBJ550" s="39"/>
      <c r="MBK550" s="39"/>
      <c r="MBL550" s="39"/>
      <c r="MBM550" s="39"/>
      <c r="MBN550" s="39"/>
      <c r="MBO550" s="39"/>
      <c r="MBP550" s="39"/>
      <c r="MBQ550" s="39"/>
      <c r="MBR550" s="39"/>
      <c r="MBS550" s="39"/>
      <c r="MBT550" s="39"/>
      <c r="MBU550" s="39"/>
      <c r="MBV550" s="39"/>
      <c r="MBW550" s="39"/>
      <c r="MBX550" s="39"/>
      <c r="MBY550" s="39"/>
      <c r="MBZ550" s="39"/>
      <c r="MCA550" s="39"/>
      <c r="MCB550" s="39"/>
      <c r="MCC550" s="39"/>
      <c r="MCD550" s="39"/>
      <c r="MCE550" s="39"/>
      <c r="MCF550" s="39"/>
      <c r="MCG550" s="39"/>
      <c r="MCH550" s="39"/>
      <c r="MCI550" s="39"/>
      <c r="MCJ550" s="39"/>
      <c r="MCK550" s="39"/>
      <c r="MCL550" s="39"/>
      <c r="MCM550" s="39"/>
      <c r="MCN550" s="39"/>
      <c r="MCO550" s="39"/>
      <c r="MCP550" s="39"/>
      <c r="MCQ550" s="39"/>
      <c r="MCR550" s="39"/>
      <c r="MCS550" s="39"/>
      <c r="MCT550" s="39"/>
      <c r="MCU550" s="39"/>
      <c r="MCV550" s="39"/>
      <c r="MCW550" s="39"/>
      <c r="MCX550" s="39"/>
      <c r="MCY550" s="39"/>
      <c r="MCZ550" s="39"/>
      <c r="MDA550" s="39"/>
      <c r="MDB550" s="39"/>
      <c r="MDC550" s="39"/>
      <c r="MDD550" s="39"/>
      <c r="MDE550" s="39"/>
      <c r="MDF550" s="39"/>
      <c r="MDG550" s="39"/>
      <c r="MDH550" s="39"/>
      <c r="MDI550" s="39"/>
      <c r="MDJ550" s="39"/>
      <c r="MDK550" s="39"/>
      <c r="MDL550" s="39"/>
      <c r="MDM550" s="39"/>
      <c r="MDN550" s="39"/>
      <c r="MDO550" s="39"/>
      <c r="MDP550" s="39"/>
      <c r="MDQ550" s="39"/>
      <c r="MDR550" s="39"/>
      <c r="MDS550" s="39"/>
      <c r="MDT550" s="39"/>
      <c r="MDU550" s="39"/>
      <c r="MDV550" s="39"/>
      <c r="MDW550" s="39"/>
      <c r="MDX550" s="39"/>
      <c r="MDY550" s="39"/>
      <c r="MDZ550" s="39"/>
      <c r="MEA550" s="39"/>
      <c r="MEB550" s="39"/>
      <c r="MEC550" s="39"/>
      <c r="MED550" s="39"/>
      <c r="MEE550" s="39"/>
      <c r="MEF550" s="39"/>
      <c r="MEG550" s="39"/>
      <c r="MEH550" s="39"/>
      <c r="MEI550" s="39"/>
      <c r="MEJ550" s="39"/>
      <c r="MEK550" s="39"/>
      <c r="MEL550" s="39"/>
      <c r="MEM550" s="39"/>
      <c r="MEN550" s="39"/>
      <c r="MEO550" s="39"/>
      <c r="MEP550" s="39"/>
      <c r="MEQ550" s="39"/>
      <c r="MER550" s="39"/>
      <c r="MES550" s="39"/>
      <c r="MET550" s="39"/>
      <c r="MEU550" s="39"/>
      <c r="MEV550" s="39"/>
      <c r="MEW550" s="39"/>
      <c r="MEX550" s="39"/>
      <c r="MEY550" s="39"/>
      <c r="MEZ550" s="39"/>
      <c r="MFA550" s="39"/>
      <c r="MFB550" s="39"/>
      <c r="MFC550" s="39"/>
      <c r="MFD550" s="39"/>
      <c r="MFE550" s="39"/>
      <c r="MFF550" s="39"/>
      <c r="MFG550" s="39"/>
      <c r="MFH550" s="39"/>
      <c r="MFI550" s="39"/>
      <c r="MFJ550" s="39"/>
      <c r="MFK550" s="39"/>
      <c r="MFL550" s="39"/>
      <c r="MFM550" s="39"/>
      <c r="MFN550" s="39"/>
      <c r="MFO550" s="39"/>
      <c r="MFP550" s="39"/>
      <c r="MFQ550" s="39"/>
      <c r="MFR550" s="39"/>
      <c r="MFS550" s="39"/>
      <c r="MFT550" s="39"/>
      <c r="MFU550" s="39"/>
      <c r="MFV550" s="39"/>
      <c r="MFW550" s="39"/>
      <c r="MFX550" s="39"/>
      <c r="MFY550" s="39"/>
      <c r="MFZ550" s="39"/>
      <c r="MGA550" s="39"/>
      <c r="MGB550" s="39"/>
      <c r="MGC550" s="39"/>
      <c r="MGD550" s="39"/>
      <c r="MGE550" s="39"/>
      <c r="MGF550" s="39"/>
      <c r="MGG550" s="39"/>
      <c r="MGH550" s="39"/>
      <c r="MGI550" s="39"/>
      <c r="MGJ550" s="39"/>
      <c r="MGK550" s="39"/>
      <c r="MGL550" s="39"/>
      <c r="MGM550" s="39"/>
      <c r="MGN550" s="39"/>
      <c r="MGO550" s="39"/>
      <c r="MGP550" s="39"/>
      <c r="MGQ550" s="39"/>
      <c r="MGR550" s="39"/>
      <c r="MGS550" s="39"/>
      <c r="MGT550" s="39"/>
      <c r="MGU550" s="39"/>
      <c r="MGV550" s="39"/>
      <c r="MGW550" s="39"/>
      <c r="MGX550" s="39"/>
      <c r="MGY550" s="39"/>
      <c r="MGZ550" s="39"/>
      <c r="MHA550" s="39"/>
      <c r="MHB550" s="39"/>
      <c r="MHC550" s="39"/>
      <c r="MHD550" s="39"/>
      <c r="MHE550" s="39"/>
      <c r="MHF550" s="39"/>
      <c r="MHG550" s="39"/>
      <c r="MHH550" s="39"/>
      <c r="MHI550" s="39"/>
      <c r="MHJ550" s="39"/>
      <c r="MHK550" s="39"/>
      <c r="MHL550" s="39"/>
      <c r="MHM550" s="39"/>
      <c r="MHN550" s="39"/>
      <c r="MHO550" s="39"/>
      <c r="MHP550" s="39"/>
      <c r="MHQ550" s="39"/>
      <c r="MHR550" s="39"/>
      <c r="MHS550" s="39"/>
      <c r="MHT550" s="39"/>
      <c r="MHU550" s="39"/>
      <c r="MHV550" s="39"/>
      <c r="MHW550" s="39"/>
      <c r="MHX550" s="39"/>
      <c r="MHY550" s="39"/>
      <c r="MHZ550" s="39"/>
      <c r="MIA550" s="39"/>
      <c r="MIB550" s="39"/>
      <c r="MIC550" s="39"/>
      <c r="MID550" s="39"/>
      <c r="MIE550" s="39"/>
      <c r="MIF550" s="39"/>
      <c r="MIG550" s="39"/>
      <c r="MIH550" s="39"/>
      <c r="MII550" s="39"/>
      <c r="MIJ550" s="39"/>
      <c r="MIK550" s="39"/>
      <c r="MIL550" s="39"/>
      <c r="MIM550" s="39"/>
      <c r="MIN550" s="39"/>
      <c r="MIO550" s="39"/>
      <c r="MIP550" s="39"/>
      <c r="MIQ550" s="39"/>
      <c r="MIR550" s="39"/>
      <c r="MIS550" s="39"/>
      <c r="MIT550" s="39"/>
      <c r="MIU550" s="39"/>
      <c r="MIV550" s="39"/>
      <c r="MIW550" s="39"/>
      <c r="MIX550" s="39"/>
      <c r="MIY550" s="39"/>
      <c r="MIZ550" s="39"/>
      <c r="MJA550" s="39"/>
      <c r="MJB550" s="39"/>
      <c r="MJC550" s="39"/>
      <c r="MJD550" s="39"/>
      <c r="MJE550" s="39"/>
      <c r="MJF550" s="39"/>
      <c r="MJG550" s="39"/>
      <c r="MJH550" s="39"/>
      <c r="MJI550" s="39"/>
      <c r="MJJ550" s="39"/>
      <c r="MJK550" s="39"/>
      <c r="MJL550" s="39"/>
      <c r="MJM550" s="39"/>
      <c r="MJN550" s="39"/>
      <c r="MJO550" s="39"/>
      <c r="MJP550" s="39"/>
      <c r="MJQ550" s="39"/>
      <c r="MJR550" s="39"/>
      <c r="MJS550" s="39"/>
      <c r="MJT550" s="39"/>
      <c r="MJU550" s="39"/>
      <c r="MJV550" s="39"/>
      <c r="MJW550" s="39"/>
      <c r="MJX550" s="39"/>
      <c r="MJY550" s="39"/>
      <c r="MJZ550" s="39"/>
      <c r="MKA550" s="39"/>
      <c r="MKB550" s="39"/>
      <c r="MKC550" s="39"/>
      <c r="MKD550" s="39"/>
      <c r="MKE550" s="39"/>
      <c r="MKF550" s="39"/>
      <c r="MKG550" s="39"/>
      <c r="MKH550" s="39"/>
      <c r="MKI550" s="39"/>
      <c r="MKJ550" s="39"/>
      <c r="MKK550" s="39"/>
      <c r="MKL550" s="39"/>
      <c r="MKM550" s="39"/>
      <c r="MKN550" s="39"/>
      <c r="MKO550" s="39"/>
      <c r="MKP550" s="39"/>
      <c r="MKQ550" s="39"/>
      <c r="MKR550" s="39"/>
      <c r="MKS550" s="39"/>
      <c r="MKT550" s="39"/>
      <c r="MKU550" s="39"/>
      <c r="MKV550" s="39"/>
      <c r="MKW550" s="39"/>
      <c r="MKX550" s="39"/>
      <c r="MKY550" s="39"/>
      <c r="MKZ550" s="39"/>
      <c r="MLA550" s="39"/>
      <c r="MLB550" s="39"/>
      <c r="MLC550" s="39"/>
      <c r="MLD550" s="39"/>
      <c r="MLE550" s="39"/>
      <c r="MLF550" s="39"/>
      <c r="MLG550" s="39"/>
      <c r="MLH550" s="39"/>
      <c r="MLI550" s="39"/>
      <c r="MLJ550" s="39"/>
      <c r="MLK550" s="39"/>
      <c r="MLL550" s="39"/>
      <c r="MLM550" s="39"/>
      <c r="MLN550" s="39"/>
      <c r="MLO550" s="39"/>
      <c r="MLP550" s="39"/>
      <c r="MLQ550" s="39"/>
      <c r="MLR550" s="39"/>
      <c r="MLS550" s="39"/>
      <c r="MLT550" s="39"/>
      <c r="MLU550" s="39"/>
      <c r="MLV550" s="39"/>
      <c r="MLW550" s="39"/>
      <c r="MLX550" s="39"/>
      <c r="MLY550" s="39"/>
      <c r="MLZ550" s="39"/>
      <c r="MMA550" s="39"/>
      <c r="MMB550" s="39"/>
      <c r="MMC550" s="39"/>
      <c r="MMD550" s="39"/>
      <c r="MME550" s="39"/>
      <c r="MMF550" s="39"/>
      <c r="MMG550" s="39"/>
      <c r="MMH550" s="39"/>
      <c r="MMI550" s="39"/>
      <c r="MMJ550" s="39"/>
      <c r="MMK550" s="39"/>
      <c r="MML550" s="39"/>
      <c r="MMM550" s="39"/>
      <c r="MMN550" s="39"/>
      <c r="MMO550" s="39"/>
      <c r="MMP550" s="39"/>
      <c r="MMQ550" s="39"/>
      <c r="MMR550" s="39"/>
      <c r="MMS550" s="39"/>
      <c r="MMT550" s="39"/>
      <c r="MMU550" s="39"/>
      <c r="MMV550" s="39"/>
      <c r="MMW550" s="39"/>
      <c r="MMX550" s="39"/>
      <c r="MMY550" s="39"/>
      <c r="MMZ550" s="39"/>
      <c r="MNA550" s="39"/>
      <c r="MNB550" s="39"/>
      <c r="MNC550" s="39"/>
      <c r="MND550" s="39"/>
      <c r="MNE550" s="39"/>
      <c r="MNF550" s="39"/>
      <c r="MNG550" s="39"/>
      <c r="MNH550" s="39"/>
      <c r="MNI550" s="39"/>
      <c r="MNJ550" s="39"/>
      <c r="MNK550" s="39"/>
      <c r="MNL550" s="39"/>
      <c r="MNM550" s="39"/>
      <c r="MNN550" s="39"/>
      <c r="MNO550" s="39"/>
      <c r="MNP550" s="39"/>
      <c r="MNQ550" s="39"/>
      <c r="MNR550" s="39"/>
      <c r="MNS550" s="39"/>
      <c r="MNT550" s="39"/>
      <c r="MNU550" s="39"/>
      <c r="MNV550" s="39"/>
      <c r="MNW550" s="39"/>
      <c r="MNX550" s="39"/>
      <c r="MNY550" s="39"/>
      <c r="MNZ550" s="39"/>
      <c r="MOA550" s="39"/>
      <c r="MOB550" s="39"/>
      <c r="MOC550" s="39"/>
      <c r="MOD550" s="39"/>
      <c r="MOE550" s="39"/>
      <c r="MOF550" s="39"/>
      <c r="MOG550" s="39"/>
      <c r="MOH550" s="39"/>
      <c r="MOI550" s="39"/>
      <c r="MOJ550" s="39"/>
      <c r="MOK550" s="39"/>
      <c r="MOL550" s="39"/>
      <c r="MOM550" s="39"/>
      <c r="MON550" s="39"/>
      <c r="MOO550" s="39"/>
      <c r="MOP550" s="39"/>
      <c r="MOQ550" s="39"/>
      <c r="MOR550" s="39"/>
      <c r="MOS550" s="39"/>
      <c r="MOT550" s="39"/>
      <c r="MOU550" s="39"/>
      <c r="MOV550" s="39"/>
      <c r="MOW550" s="39"/>
      <c r="MOX550" s="39"/>
      <c r="MOY550" s="39"/>
      <c r="MOZ550" s="39"/>
      <c r="MPA550" s="39"/>
      <c r="MPB550" s="39"/>
      <c r="MPC550" s="39"/>
      <c r="MPD550" s="39"/>
      <c r="MPE550" s="39"/>
      <c r="MPF550" s="39"/>
      <c r="MPG550" s="39"/>
      <c r="MPH550" s="39"/>
      <c r="MPI550" s="39"/>
      <c r="MPJ550" s="39"/>
      <c r="MPK550" s="39"/>
      <c r="MPL550" s="39"/>
      <c r="MPM550" s="39"/>
      <c r="MPN550" s="39"/>
      <c r="MPO550" s="39"/>
      <c r="MPP550" s="39"/>
      <c r="MPQ550" s="39"/>
      <c r="MPR550" s="39"/>
      <c r="MPS550" s="39"/>
      <c r="MPT550" s="39"/>
      <c r="MPU550" s="39"/>
      <c r="MPV550" s="39"/>
      <c r="MPW550" s="39"/>
      <c r="MPX550" s="39"/>
      <c r="MPY550" s="39"/>
      <c r="MPZ550" s="39"/>
      <c r="MQA550" s="39"/>
      <c r="MQB550" s="39"/>
      <c r="MQC550" s="39"/>
      <c r="MQD550" s="39"/>
      <c r="MQE550" s="39"/>
      <c r="MQF550" s="39"/>
      <c r="MQG550" s="39"/>
      <c r="MQH550" s="39"/>
      <c r="MQI550" s="39"/>
      <c r="MQJ550" s="39"/>
      <c r="MQK550" s="39"/>
      <c r="MQL550" s="39"/>
      <c r="MQM550" s="39"/>
      <c r="MQN550" s="39"/>
      <c r="MQO550" s="39"/>
      <c r="MQP550" s="39"/>
      <c r="MQQ550" s="39"/>
      <c r="MQR550" s="39"/>
      <c r="MQS550" s="39"/>
      <c r="MQT550" s="39"/>
      <c r="MQU550" s="39"/>
      <c r="MQV550" s="39"/>
      <c r="MQW550" s="39"/>
      <c r="MQX550" s="39"/>
      <c r="MQY550" s="39"/>
      <c r="MQZ550" s="39"/>
      <c r="MRA550" s="39"/>
      <c r="MRB550" s="39"/>
      <c r="MRC550" s="39"/>
      <c r="MRD550" s="39"/>
      <c r="MRE550" s="39"/>
      <c r="MRF550" s="39"/>
      <c r="MRG550" s="39"/>
      <c r="MRH550" s="39"/>
      <c r="MRI550" s="39"/>
      <c r="MRJ550" s="39"/>
      <c r="MRK550" s="39"/>
      <c r="MRL550" s="39"/>
      <c r="MRM550" s="39"/>
      <c r="MRN550" s="39"/>
      <c r="MRO550" s="39"/>
      <c r="MRP550" s="39"/>
      <c r="MRQ550" s="39"/>
      <c r="MRR550" s="39"/>
      <c r="MRS550" s="39"/>
      <c r="MRT550" s="39"/>
      <c r="MRU550" s="39"/>
      <c r="MRV550" s="39"/>
      <c r="MRW550" s="39"/>
      <c r="MRX550" s="39"/>
      <c r="MRY550" s="39"/>
      <c r="MRZ550" s="39"/>
      <c r="MSA550" s="39"/>
      <c r="MSB550" s="39"/>
      <c r="MSC550" s="39"/>
      <c r="MSD550" s="39"/>
      <c r="MSE550" s="39"/>
      <c r="MSF550" s="39"/>
      <c r="MSG550" s="39"/>
      <c r="MSH550" s="39"/>
      <c r="MSI550" s="39"/>
      <c r="MSJ550" s="39"/>
      <c r="MSK550" s="39"/>
      <c r="MSL550" s="39"/>
      <c r="MSM550" s="39"/>
      <c r="MSN550" s="39"/>
      <c r="MSO550" s="39"/>
      <c r="MSP550" s="39"/>
      <c r="MSQ550" s="39"/>
      <c r="MSR550" s="39"/>
      <c r="MSS550" s="39"/>
      <c r="MST550" s="39"/>
      <c r="MSU550" s="39"/>
      <c r="MSV550" s="39"/>
      <c r="MSW550" s="39"/>
      <c r="MSX550" s="39"/>
      <c r="MSY550" s="39"/>
      <c r="MSZ550" s="39"/>
      <c r="MTA550" s="39"/>
      <c r="MTB550" s="39"/>
      <c r="MTC550" s="39"/>
      <c r="MTD550" s="39"/>
      <c r="MTE550" s="39"/>
      <c r="MTF550" s="39"/>
      <c r="MTG550" s="39"/>
      <c r="MTH550" s="39"/>
      <c r="MTI550" s="39"/>
      <c r="MTJ550" s="39"/>
      <c r="MTK550" s="39"/>
      <c r="MTL550" s="39"/>
      <c r="MTM550" s="39"/>
      <c r="MTN550" s="39"/>
      <c r="MTO550" s="39"/>
      <c r="MTP550" s="39"/>
      <c r="MTQ550" s="39"/>
      <c r="MTR550" s="39"/>
      <c r="MTS550" s="39"/>
      <c r="MTT550" s="39"/>
      <c r="MTU550" s="39"/>
      <c r="MTV550" s="39"/>
      <c r="MTW550" s="39"/>
      <c r="MTX550" s="39"/>
      <c r="MTY550" s="39"/>
      <c r="MTZ550" s="39"/>
      <c r="MUA550" s="39"/>
      <c r="MUB550" s="39"/>
      <c r="MUC550" s="39"/>
      <c r="MUD550" s="39"/>
      <c r="MUE550" s="39"/>
      <c r="MUF550" s="39"/>
      <c r="MUG550" s="39"/>
      <c r="MUH550" s="39"/>
      <c r="MUI550" s="39"/>
      <c r="MUJ550" s="39"/>
      <c r="MUK550" s="39"/>
      <c r="MUL550" s="39"/>
      <c r="MUM550" s="39"/>
      <c r="MUN550" s="39"/>
      <c r="MUO550" s="39"/>
      <c r="MUP550" s="39"/>
      <c r="MUQ550" s="39"/>
      <c r="MUR550" s="39"/>
      <c r="MUS550" s="39"/>
      <c r="MUT550" s="39"/>
      <c r="MUU550" s="39"/>
      <c r="MUV550" s="39"/>
      <c r="MUW550" s="39"/>
      <c r="MUX550" s="39"/>
      <c r="MUY550" s="39"/>
      <c r="MUZ550" s="39"/>
      <c r="MVA550" s="39"/>
      <c r="MVB550" s="39"/>
      <c r="MVC550" s="39"/>
      <c r="MVD550" s="39"/>
      <c r="MVE550" s="39"/>
      <c r="MVF550" s="39"/>
      <c r="MVG550" s="39"/>
      <c r="MVH550" s="39"/>
      <c r="MVI550" s="39"/>
      <c r="MVJ550" s="39"/>
      <c r="MVK550" s="39"/>
      <c r="MVL550" s="39"/>
      <c r="MVM550" s="39"/>
      <c r="MVN550" s="39"/>
      <c r="MVO550" s="39"/>
      <c r="MVP550" s="39"/>
      <c r="MVQ550" s="39"/>
      <c r="MVR550" s="39"/>
      <c r="MVS550" s="39"/>
      <c r="MVT550" s="39"/>
      <c r="MVU550" s="39"/>
      <c r="MVV550" s="39"/>
      <c r="MVW550" s="39"/>
      <c r="MVX550" s="39"/>
      <c r="MVY550" s="39"/>
      <c r="MVZ550" s="39"/>
      <c r="MWA550" s="39"/>
      <c r="MWB550" s="39"/>
      <c r="MWC550" s="39"/>
      <c r="MWD550" s="39"/>
      <c r="MWE550" s="39"/>
      <c r="MWF550" s="39"/>
      <c r="MWG550" s="39"/>
      <c r="MWH550" s="39"/>
      <c r="MWI550" s="39"/>
      <c r="MWJ550" s="39"/>
      <c r="MWK550" s="39"/>
      <c r="MWL550" s="39"/>
      <c r="MWM550" s="39"/>
      <c r="MWN550" s="39"/>
      <c r="MWO550" s="39"/>
      <c r="MWP550" s="39"/>
      <c r="MWQ550" s="39"/>
      <c r="MWR550" s="39"/>
      <c r="MWS550" s="39"/>
      <c r="MWT550" s="39"/>
      <c r="MWU550" s="39"/>
      <c r="MWV550" s="39"/>
      <c r="MWW550" s="39"/>
      <c r="MWX550" s="39"/>
      <c r="MWY550" s="39"/>
      <c r="MWZ550" s="39"/>
      <c r="MXA550" s="39"/>
      <c r="MXB550" s="39"/>
      <c r="MXC550" s="39"/>
      <c r="MXD550" s="39"/>
      <c r="MXE550" s="39"/>
      <c r="MXF550" s="39"/>
      <c r="MXG550" s="39"/>
      <c r="MXH550" s="39"/>
      <c r="MXI550" s="39"/>
      <c r="MXJ550" s="39"/>
      <c r="MXK550" s="39"/>
      <c r="MXL550" s="39"/>
      <c r="MXM550" s="39"/>
      <c r="MXN550" s="39"/>
      <c r="MXO550" s="39"/>
      <c r="MXP550" s="39"/>
      <c r="MXQ550" s="39"/>
      <c r="MXR550" s="39"/>
      <c r="MXS550" s="39"/>
      <c r="MXT550" s="39"/>
      <c r="MXU550" s="39"/>
      <c r="MXV550" s="39"/>
      <c r="MXW550" s="39"/>
      <c r="MXX550" s="39"/>
      <c r="MXY550" s="39"/>
      <c r="MXZ550" s="39"/>
      <c r="MYA550" s="39"/>
      <c r="MYB550" s="39"/>
      <c r="MYC550" s="39"/>
      <c r="MYD550" s="39"/>
      <c r="MYE550" s="39"/>
      <c r="MYF550" s="39"/>
      <c r="MYG550" s="39"/>
      <c r="MYH550" s="39"/>
      <c r="MYI550" s="39"/>
      <c r="MYJ550" s="39"/>
      <c r="MYK550" s="39"/>
      <c r="MYL550" s="39"/>
      <c r="MYM550" s="39"/>
      <c r="MYN550" s="39"/>
      <c r="MYO550" s="39"/>
      <c r="MYP550" s="39"/>
      <c r="MYQ550" s="39"/>
      <c r="MYR550" s="39"/>
      <c r="MYS550" s="39"/>
      <c r="MYT550" s="39"/>
      <c r="MYU550" s="39"/>
      <c r="MYV550" s="39"/>
      <c r="MYW550" s="39"/>
      <c r="MYX550" s="39"/>
      <c r="MYY550" s="39"/>
      <c r="MYZ550" s="39"/>
      <c r="MZA550" s="39"/>
      <c r="MZB550" s="39"/>
      <c r="MZC550" s="39"/>
      <c r="MZD550" s="39"/>
      <c r="MZE550" s="39"/>
      <c r="MZF550" s="39"/>
      <c r="MZG550" s="39"/>
      <c r="MZH550" s="39"/>
      <c r="MZI550" s="39"/>
      <c r="MZJ550" s="39"/>
      <c r="MZK550" s="39"/>
      <c r="MZL550" s="39"/>
      <c r="MZM550" s="39"/>
      <c r="MZN550" s="39"/>
      <c r="MZO550" s="39"/>
      <c r="MZP550" s="39"/>
      <c r="MZQ550" s="39"/>
      <c r="MZR550" s="39"/>
      <c r="MZS550" s="39"/>
      <c r="MZT550" s="39"/>
      <c r="MZU550" s="39"/>
      <c r="MZV550" s="39"/>
      <c r="MZW550" s="39"/>
      <c r="MZX550" s="39"/>
      <c r="MZY550" s="39"/>
      <c r="MZZ550" s="39"/>
      <c r="NAA550" s="39"/>
      <c r="NAB550" s="39"/>
      <c r="NAC550" s="39"/>
      <c r="NAD550" s="39"/>
      <c r="NAE550" s="39"/>
      <c r="NAF550" s="39"/>
      <c r="NAG550" s="39"/>
      <c r="NAH550" s="39"/>
      <c r="NAI550" s="39"/>
      <c r="NAJ550" s="39"/>
      <c r="NAK550" s="39"/>
      <c r="NAL550" s="39"/>
      <c r="NAM550" s="39"/>
      <c r="NAN550" s="39"/>
      <c r="NAO550" s="39"/>
      <c r="NAP550" s="39"/>
      <c r="NAQ550" s="39"/>
      <c r="NAR550" s="39"/>
      <c r="NAS550" s="39"/>
      <c r="NAT550" s="39"/>
      <c r="NAU550" s="39"/>
      <c r="NAV550" s="39"/>
      <c r="NAW550" s="39"/>
      <c r="NAX550" s="39"/>
      <c r="NAY550" s="39"/>
      <c r="NAZ550" s="39"/>
      <c r="NBA550" s="39"/>
      <c r="NBB550" s="39"/>
      <c r="NBC550" s="39"/>
      <c r="NBD550" s="39"/>
      <c r="NBE550" s="39"/>
      <c r="NBF550" s="39"/>
      <c r="NBG550" s="39"/>
      <c r="NBH550" s="39"/>
      <c r="NBI550" s="39"/>
      <c r="NBJ550" s="39"/>
      <c r="NBK550" s="39"/>
      <c r="NBL550" s="39"/>
      <c r="NBM550" s="39"/>
      <c r="NBN550" s="39"/>
      <c r="NBO550" s="39"/>
      <c r="NBP550" s="39"/>
      <c r="NBQ550" s="39"/>
      <c r="NBR550" s="39"/>
      <c r="NBS550" s="39"/>
      <c r="NBT550" s="39"/>
      <c r="NBU550" s="39"/>
      <c r="NBV550" s="39"/>
      <c r="NBW550" s="39"/>
      <c r="NBX550" s="39"/>
      <c r="NBY550" s="39"/>
      <c r="NBZ550" s="39"/>
      <c r="NCA550" s="39"/>
      <c r="NCB550" s="39"/>
      <c r="NCC550" s="39"/>
      <c r="NCD550" s="39"/>
      <c r="NCE550" s="39"/>
      <c r="NCF550" s="39"/>
      <c r="NCG550" s="39"/>
      <c r="NCH550" s="39"/>
      <c r="NCI550" s="39"/>
      <c r="NCJ550" s="39"/>
      <c r="NCK550" s="39"/>
      <c r="NCL550" s="39"/>
      <c r="NCM550" s="39"/>
      <c r="NCN550" s="39"/>
      <c r="NCO550" s="39"/>
      <c r="NCP550" s="39"/>
      <c r="NCQ550" s="39"/>
      <c r="NCR550" s="39"/>
      <c r="NCS550" s="39"/>
      <c r="NCT550" s="39"/>
      <c r="NCU550" s="39"/>
      <c r="NCV550" s="39"/>
      <c r="NCW550" s="39"/>
      <c r="NCX550" s="39"/>
      <c r="NCY550" s="39"/>
      <c r="NCZ550" s="39"/>
      <c r="NDA550" s="39"/>
      <c r="NDB550" s="39"/>
      <c r="NDC550" s="39"/>
      <c r="NDD550" s="39"/>
      <c r="NDE550" s="39"/>
      <c r="NDF550" s="39"/>
      <c r="NDG550" s="39"/>
      <c r="NDH550" s="39"/>
      <c r="NDI550" s="39"/>
      <c r="NDJ550" s="39"/>
      <c r="NDK550" s="39"/>
      <c r="NDL550" s="39"/>
      <c r="NDM550" s="39"/>
      <c r="NDN550" s="39"/>
      <c r="NDO550" s="39"/>
      <c r="NDP550" s="39"/>
      <c r="NDQ550" s="39"/>
      <c r="NDR550" s="39"/>
      <c r="NDS550" s="39"/>
      <c r="NDT550" s="39"/>
      <c r="NDU550" s="39"/>
      <c r="NDV550" s="39"/>
      <c r="NDW550" s="39"/>
      <c r="NDX550" s="39"/>
      <c r="NDY550" s="39"/>
      <c r="NDZ550" s="39"/>
      <c r="NEA550" s="39"/>
      <c r="NEB550" s="39"/>
      <c r="NEC550" s="39"/>
      <c r="NED550" s="39"/>
      <c r="NEE550" s="39"/>
      <c r="NEF550" s="39"/>
      <c r="NEG550" s="39"/>
      <c r="NEH550" s="39"/>
      <c r="NEI550" s="39"/>
      <c r="NEJ550" s="39"/>
      <c r="NEK550" s="39"/>
      <c r="NEL550" s="39"/>
      <c r="NEM550" s="39"/>
      <c r="NEN550" s="39"/>
      <c r="NEO550" s="39"/>
      <c r="NEP550" s="39"/>
      <c r="NEQ550" s="39"/>
      <c r="NER550" s="39"/>
      <c r="NES550" s="39"/>
      <c r="NET550" s="39"/>
      <c r="NEU550" s="39"/>
      <c r="NEV550" s="39"/>
      <c r="NEW550" s="39"/>
      <c r="NEX550" s="39"/>
      <c r="NEY550" s="39"/>
      <c r="NEZ550" s="39"/>
      <c r="NFA550" s="39"/>
      <c r="NFB550" s="39"/>
      <c r="NFC550" s="39"/>
      <c r="NFD550" s="39"/>
      <c r="NFE550" s="39"/>
      <c r="NFF550" s="39"/>
      <c r="NFG550" s="39"/>
      <c r="NFH550" s="39"/>
      <c r="NFI550" s="39"/>
      <c r="NFJ550" s="39"/>
      <c r="NFK550" s="39"/>
      <c r="NFL550" s="39"/>
      <c r="NFM550" s="39"/>
      <c r="NFN550" s="39"/>
      <c r="NFO550" s="39"/>
      <c r="NFP550" s="39"/>
      <c r="NFQ550" s="39"/>
      <c r="NFR550" s="39"/>
      <c r="NFS550" s="39"/>
      <c r="NFT550" s="39"/>
      <c r="NFU550" s="39"/>
      <c r="NFV550" s="39"/>
      <c r="NFW550" s="39"/>
      <c r="NFX550" s="39"/>
      <c r="NFY550" s="39"/>
      <c r="NFZ550" s="39"/>
      <c r="NGA550" s="39"/>
      <c r="NGB550" s="39"/>
      <c r="NGC550" s="39"/>
      <c r="NGD550" s="39"/>
      <c r="NGE550" s="39"/>
      <c r="NGF550" s="39"/>
      <c r="NGG550" s="39"/>
      <c r="NGH550" s="39"/>
      <c r="NGI550" s="39"/>
      <c r="NGJ550" s="39"/>
      <c r="NGK550" s="39"/>
      <c r="NGL550" s="39"/>
      <c r="NGM550" s="39"/>
      <c r="NGN550" s="39"/>
      <c r="NGO550" s="39"/>
      <c r="NGP550" s="39"/>
      <c r="NGQ550" s="39"/>
      <c r="NGR550" s="39"/>
      <c r="NGS550" s="39"/>
      <c r="NGT550" s="39"/>
      <c r="NGU550" s="39"/>
      <c r="NGV550" s="39"/>
      <c r="NGW550" s="39"/>
      <c r="NGX550" s="39"/>
      <c r="NGY550" s="39"/>
      <c r="NGZ550" s="39"/>
      <c r="NHA550" s="39"/>
      <c r="NHB550" s="39"/>
      <c r="NHC550" s="39"/>
      <c r="NHD550" s="39"/>
      <c r="NHE550" s="39"/>
      <c r="NHF550" s="39"/>
      <c r="NHG550" s="39"/>
      <c r="NHH550" s="39"/>
      <c r="NHI550" s="39"/>
      <c r="NHJ550" s="39"/>
      <c r="NHK550" s="39"/>
      <c r="NHL550" s="39"/>
      <c r="NHM550" s="39"/>
      <c r="NHN550" s="39"/>
      <c r="NHO550" s="39"/>
      <c r="NHP550" s="39"/>
      <c r="NHQ550" s="39"/>
      <c r="NHR550" s="39"/>
      <c r="NHS550" s="39"/>
      <c r="NHT550" s="39"/>
      <c r="NHU550" s="39"/>
      <c r="NHV550" s="39"/>
      <c r="NHW550" s="39"/>
      <c r="NHX550" s="39"/>
      <c r="NHY550" s="39"/>
      <c r="NHZ550" s="39"/>
      <c r="NIA550" s="39"/>
      <c r="NIB550" s="39"/>
      <c r="NIC550" s="39"/>
      <c r="NID550" s="39"/>
      <c r="NIE550" s="39"/>
      <c r="NIF550" s="39"/>
      <c r="NIG550" s="39"/>
      <c r="NIH550" s="39"/>
      <c r="NII550" s="39"/>
      <c r="NIJ550" s="39"/>
      <c r="NIK550" s="39"/>
      <c r="NIL550" s="39"/>
      <c r="NIM550" s="39"/>
      <c r="NIN550" s="39"/>
      <c r="NIO550" s="39"/>
      <c r="NIP550" s="39"/>
      <c r="NIQ550" s="39"/>
      <c r="NIR550" s="39"/>
      <c r="NIS550" s="39"/>
      <c r="NIT550" s="39"/>
      <c r="NIU550" s="39"/>
      <c r="NIV550" s="39"/>
      <c r="NIW550" s="39"/>
      <c r="NIX550" s="39"/>
      <c r="NIY550" s="39"/>
      <c r="NIZ550" s="39"/>
      <c r="NJA550" s="39"/>
      <c r="NJB550" s="39"/>
      <c r="NJC550" s="39"/>
      <c r="NJD550" s="39"/>
      <c r="NJE550" s="39"/>
      <c r="NJF550" s="39"/>
      <c r="NJG550" s="39"/>
      <c r="NJH550" s="39"/>
      <c r="NJI550" s="39"/>
      <c r="NJJ550" s="39"/>
      <c r="NJK550" s="39"/>
      <c r="NJL550" s="39"/>
      <c r="NJM550" s="39"/>
      <c r="NJN550" s="39"/>
      <c r="NJO550" s="39"/>
      <c r="NJP550" s="39"/>
      <c r="NJQ550" s="39"/>
      <c r="NJR550" s="39"/>
      <c r="NJS550" s="39"/>
      <c r="NJT550" s="39"/>
      <c r="NJU550" s="39"/>
      <c r="NJV550" s="39"/>
      <c r="NJW550" s="39"/>
      <c r="NJX550" s="39"/>
      <c r="NJY550" s="39"/>
      <c r="NJZ550" s="39"/>
      <c r="NKA550" s="39"/>
      <c r="NKB550" s="39"/>
      <c r="NKC550" s="39"/>
      <c r="NKD550" s="39"/>
      <c r="NKE550" s="39"/>
      <c r="NKF550" s="39"/>
      <c r="NKG550" s="39"/>
      <c r="NKH550" s="39"/>
      <c r="NKI550" s="39"/>
      <c r="NKJ550" s="39"/>
      <c r="NKK550" s="39"/>
      <c r="NKL550" s="39"/>
      <c r="NKM550" s="39"/>
      <c r="NKN550" s="39"/>
      <c r="NKO550" s="39"/>
      <c r="NKP550" s="39"/>
      <c r="NKQ550" s="39"/>
      <c r="NKR550" s="39"/>
      <c r="NKS550" s="39"/>
      <c r="NKT550" s="39"/>
      <c r="NKU550" s="39"/>
      <c r="NKV550" s="39"/>
      <c r="NKW550" s="39"/>
      <c r="NKX550" s="39"/>
      <c r="NKY550" s="39"/>
      <c r="NKZ550" s="39"/>
      <c r="NLA550" s="39"/>
      <c r="NLB550" s="39"/>
      <c r="NLC550" s="39"/>
      <c r="NLD550" s="39"/>
      <c r="NLE550" s="39"/>
      <c r="NLF550" s="39"/>
      <c r="NLG550" s="39"/>
      <c r="NLH550" s="39"/>
      <c r="NLI550" s="39"/>
      <c r="NLJ550" s="39"/>
      <c r="NLK550" s="39"/>
      <c r="NLL550" s="39"/>
      <c r="NLM550" s="39"/>
      <c r="NLN550" s="39"/>
      <c r="NLO550" s="39"/>
      <c r="NLP550" s="39"/>
      <c r="NLQ550" s="39"/>
      <c r="NLR550" s="39"/>
      <c r="NLS550" s="39"/>
      <c r="NLT550" s="39"/>
      <c r="NLU550" s="39"/>
      <c r="NLV550" s="39"/>
      <c r="NLW550" s="39"/>
      <c r="NLX550" s="39"/>
      <c r="NLY550" s="39"/>
      <c r="NLZ550" s="39"/>
      <c r="NMA550" s="39"/>
      <c r="NMB550" s="39"/>
      <c r="NMC550" s="39"/>
      <c r="NMD550" s="39"/>
      <c r="NME550" s="39"/>
      <c r="NMF550" s="39"/>
      <c r="NMG550" s="39"/>
      <c r="NMH550" s="39"/>
      <c r="NMI550" s="39"/>
      <c r="NMJ550" s="39"/>
      <c r="NMK550" s="39"/>
      <c r="NML550" s="39"/>
      <c r="NMM550" s="39"/>
      <c r="NMN550" s="39"/>
      <c r="NMO550" s="39"/>
      <c r="NMP550" s="39"/>
      <c r="NMQ550" s="39"/>
      <c r="NMR550" s="39"/>
      <c r="NMS550" s="39"/>
      <c r="NMT550" s="39"/>
      <c r="NMU550" s="39"/>
      <c r="NMV550" s="39"/>
      <c r="NMW550" s="39"/>
      <c r="NMX550" s="39"/>
      <c r="NMY550" s="39"/>
      <c r="NMZ550" s="39"/>
      <c r="NNA550" s="39"/>
      <c r="NNB550" s="39"/>
      <c r="NNC550" s="39"/>
      <c r="NND550" s="39"/>
      <c r="NNE550" s="39"/>
      <c r="NNF550" s="39"/>
      <c r="NNG550" s="39"/>
      <c r="NNH550" s="39"/>
      <c r="NNI550" s="39"/>
      <c r="NNJ550" s="39"/>
      <c r="NNK550" s="39"/>
      <c r="NNL550" s="39"/>
      <c r="NNM550" s="39"/>
      <c r="NNN550" s="39"/>
      <c r="NNO550" s="39"/>
      <c r="NNP550" s="39"/>
      <c r="NNQ550" s="39"/>
      <c r="NNR550" s="39"/>
      <c r="NNS550" s="39"/>
      <c r="NNT550" s="39"/>
      <c r="NNU550" s="39"/>
      <c r="NNV550" s="39"/>
      <c r="NNW550" s="39"/>
      <c r="NNX550" s="39"/>
      <c r="NNY550" s="39"/>
      <c r="NNZ550" s="39"/>
      <c r="NOA550" s="39"/>
      <c r="NOB550" s="39"/>
      <c r="NOC550" s="39"/>
      <c r="NOD550" s="39"/>
      <c r="NOE550" s="39"/>
      <c r="NOF550" s="39"/>
      <c r="NOG550" s="39"/>
      <c r="NOH550" s="39"/>
      <c r="NOI550" s="39"/>
      <c r="NOJ550" s="39"/>
      <c r="NOK550" s="39"/>
      <c r="NOL550" s="39"/>
      <c r="NOM550" s="39"/>
      <c r="NON550" s="39"/>
      <c r="NOO550" s="39"/>
      <c r="NOP550" s="39"/>
      <c r="NOQ550" s="39"/>
      <c r="NOR550" s="39"/>
      <c r="NOS550" s="39"/>
      <c r="NOT550" s="39"/>
      <c r="NOU550" s="39"/>
      <c r="NOV550" s="39"/>
      <c r="NOW550" s="39"/>
      <c r="NOX550" s="39"/>
      <c r="NOY550" s="39"/>
      <c r="NOZ550" s="39"/>
      <c r="NPA550" s="39"/>
      <c r="NPB550" s="39"/>
      <c r="NPC550" s="39"/>
      <c r="NPD550" s="39"/>
      <c r="NPE550" s="39"/>
      <c r="NPF550" s="39"/>
      <c r="NPG550" s="39"/>
      <c r="NPH550" s="39"/>
      <c r="NPI550" s="39"/>
      <c r="NPJ550" s="39"/>
      <c r="NPK550" s="39"/>
      <c r="NPL550" s="39"/>
      <c r="NPM550" s="39"/>
      <c r="NPN550" s="39"/>
      <c r="NPO550" s="39"/>
      <c r="NPP550" s="39"/>
      <c r="NPQ550" s="39"/>
      <c r="NPR550" s="39"/>
      <c r="NPS550" s="39"/>
      <c r="NPT550" s="39"/>
      <c r="NPU550" s="39"/>
      <c r="NPV550" s="39"/>
      <c r="NPW550" s="39"/>
      <c r="NPX550" s="39"/>
      <c r="NPY550" s="39"/>
      <c r="NPZ550" s="39"/>
      <c r="NQA550" s="39"/>
      <c r="NQB550" s="39"/>
      <c r="NQC550" s="39"/>
      <c r="NQD550" s="39"/>
      <c r="NQE550" s="39"/>
      <c r="NQF550" s="39"/>
      <c r="NQG550" s="39"/>
      <c r="NQH550" s="39"/>
      <c r="NQI550" s="39"/>
      <c r="NQJ550" s="39"/>
      <c r="NQK550" s="39"/>
      <c r="NQL550" s="39"/>
      <c r="NQM550" s="39"/>
      <c r="NQN550" s="39"/>
      <c r="NQO550" s="39"/>
      <c r="NQP550" s="39"/>
      <c r="NQQ550" s="39"/>
      <c r="NQR550" s="39"/>
      <c r="NQS550" s="39"/>
      <c r="NQT550" s="39"/>
      <c r="NQU550" s="39"/>
      <c r="NQV550" s="39"/>
      <c r="NQW550" s="39"/>
      <c r="NQX550" s="39"/>
      <c r="NQY550" s="39"/>
      <c r="NQZ550" s="39"/>
      <c r="NRA550" s="39"/>
      <c r="NRB550" s="39"/>
      <c r="NRC550" s="39"/>
      <c r="NRD550" s="39"/>
      <c r="NRE550" s="39"/>
      <c r="NRF550" s="39"/>
      <c r="NRG550" s="39"/>
      <c r="NRH550" s="39"/>
      <c r="NRI550" s="39"/>
      <c r="NRJ550" s="39"/>
      <c r="NRK550" s="39"/>
      <c r="NRL550" s="39"/>
      <c r="NRM550" s="39"/>
      <c r="NRN550" s="39"/>
      <c r="NRO550" s="39"/>
      <c r="NRP550" s="39"/>
      <c r="NRQ550" s="39"/>
      <c r="NRR550" s="39"/>
      <c r="NRS550" s="39"/>
      <c r="NRT550" s="39"/>
      <c r="NRU550" s="39"/>
      <c r="NRV550" s="39"/>
      <c r="NRW550" s="39"/>
      <c r="NRX550" s="39"/>
      <c r="NRY550" s="39"/>
      <c r="NRZ550" s="39"/>
      <c r="NSA550" s="39"/>
      <c r="NSB550" s="39"/>
      <c r="NSC550" s="39"/>
      <c r="NSD550" s="39"/>
      <c r="NSE550" s="39"/>
      <c r="NSF550" s="39"/>
      <c r="NSG550" s="39"/>
      <c r="NSH550" s="39"/>
      <c r="NSI550" s="39"/>
      <c r="NSJ550" s="39"/>
      <c r="NSK550" s="39"/>
      <c r="NSL550" s="39"/>
      <c r="NSM550" s="39"/>
      <c r="NSN550" s="39"/>
      <c r="NSO550" s="39"/>
      <c r="NSP550" s="39"/>
      <c r="NSQ550" s="39"/>
      <c r="NSR550" s="39"/>
      <c r="NSS550" s="39"/>
      <c r="NST550" s="39"/>
      <c r="NSU550" s="39"/>
      <c r="NSV550" s="39"/>
      <c r="NSW550" s="39"/>
      <c r="NSX550" s="39"/>
      <c r="NSY550" s="39"/>
      <c r="NSZ550" s="39"/>
      <c r="NTA550" s="39"/>
      <c r="NTB550" s="39"/>
      <c r="NTC550" s="39"/>
      <c r="NTD550" s="39"/>
      <c r="NTE550" s="39"/>
      <c r="NTF550" s="39"/>
      <c r="NTG550" s="39"/>
      <c r="NTH550" s="39"/>
      <c r="NTI550" s="39"/>
      <c r="NTJ550" s="39"/>
      <c r="NTK550" s="39"/>
      <c r="NTL550" s="39"/>
      <c r="NTM550" s="39"/>
      <c r="NTN550" s="39"/>
      <c r="NTO550" s="39"/>
      <c r="NTP550" s="39"/>
      <c r="NTQ550" s="39"/>
      <c r="NTR550" s="39"/>
      <c r="NTS550" s="39"/>
      <c r="NTT550" s="39"/>
      <c r="NTU550" s="39"/>
      <c r="NTV550" s="39"/>
      <c r="NTW550" s="39"/>
      <c r="NTX550" s="39"/>
      <c r="NTY550" s="39"/>
      <c r="NTZ550" s="39"/>
      <c r="NUA550" s="39"/>
      <c r="NUB550" s="39"/>
      <c r="NUC550" s="39"/>
      <c r="NUD550" s="39"/>
      <c r="NUE550" s="39"/>
      <c r="NUF550" s="39"/>
      <c r="NUG550" s="39"/>
      <c r="NUH550" s="39"/>
      <c r="NUI550" s="39"/>
      <c r="NUJ550" s="39"/>
      <c r="NUK550" s="39"/>
      <c r="NUL550" s="39"/>
      <c r="NUM550" s="39"/>
      <c r="NUN550" s="39"/>
      <c r="NUO550" s="39"/>
      <c r="NUP550" s="39"/>
      <c r="NUQ550" s="39"/>
      <c r="NUR550" s="39"/>
      <c r="NUS550" s="39"/>
      <c r="NUT550" s="39"/>
      <c r="NUU550" s="39"/>
      <c r="NUV550" s="39"/>
      <c r="NUW550" s="39"/>
      <c r="NUX550" s="39"/>
      <c r="NUY550" s="39"/>
      <c r="NUZ550" s="39"/>
      <c r="NVA550" s="39"/>
      <c r="NVB550" s="39"/>
      <c r="NVC550" s="39"/>
      <c r="NVD550" s="39"/>
      <c r="NVE550" s="39"/>
      <c r="NVF550" s="39"/>
      <c r="NVG550" s="39"/>
      <c r="NVH550" s="39"/>
      <c r="NVI550" s="39"/>
      <c r="NVJ550" s="39"/>
      <c r="NVK550" s="39"/>
      <c r="NVL550" s="39"/>
      <c r="NVM550" s="39"/>
      <c r="NVN550" s="39"/>
      <c r="NVO550" s="39"/>
      <c r="NVP550" s="39"/>
      <c r="NVQ550" s="39"/>
      <c r="NVR550" s="39"/>
      <c r="NVS550" s="39"/>
      <c r="NVT550" s="39"/>
      <c r="NVU550" s="39"/>
      <c r="NVV550" s="39"/>
      <c r="NVW550" s="39"/>
      <c r="NVX550" s="39"/>
      <c r="NVY550" s="39"/>
      <c r="NVZ550" s="39"/>
      <c r="NWA550" s="39"/>
      <c r="NWB550" s="39"/>
      <c r="NWC550" s="39"/>
      <c r="NWD550" s="39"/>
      <c r="NWE550" s="39"/>
      <c r="NWF550" s="39"/>
      <c r="NWG550" s="39"/>
      <c r="NWH550" s="39"/>
      <c r="NWI550" s="39"/>
      <c r="NWJ550" s="39"/>
      <c r="NWK550" s="39"/>
      <c r="NWL550" s="39"/>
      <c r="NWM550" s="39"/>
      <c r="NWN550" s="39"/>
      <c r="NWO550" s="39"/>
      <c r="NWP550" s="39"/>
      <c r="NWQ550" s="39"/>
      <c r="NWR550" s="39"/>
      <c r="NWS550" s="39"/>
      <c r="NWT550" s="39"/>
      <c r="NWU550" s="39"/>
      <c r="NWV550" s="39"/>
      <c r="NWW550" s="39"/>
      <c r="NWX550" s="39"/>
      <c r="NWY550" s="39"/>
      <c r="NWZ550" s="39"/>
      <c r="NXA550" s="39"/>
      <c r="NXB550" s="39"/>
      <c r="NXC550" s="39"/>
      <c r="NXD550" s="39"/>
      <c r="NXE550" s="39"/>
      <c r="NXF550" s="39"/>
      <c r="NXG550" s="39"/>
      <c r="NXH550" s="39"/>
      <c r="NXI550" s="39"/>
      <c r="NXJ550" s="39"/>
      <c r="NXK550" s="39"/>
      <c r="NXL550" s="39"/>
      <c r="NXM550" s="39"/>
      <c r="NXN550" s="39"/>
      <c r="NXO550" s="39"/>
      <c r="NXP550" s="39"/>
      <c r="NXQ550" s="39"/>
      <c r="NXR550" s="39"/>
      <c r="NXS550" s="39"/>
      <c r="NXT550" s="39"/>
      <c r="NXU550" s="39"/>
      <c r="NXV550" s="39"/>
      <c r="NXW550" s="39"/>
      <c r="NXX550" s="39"/>
      <c r="NXY550" s="39"/>
      <c r="NXZ550" s="39"/>
      <c r="NYA550" s="39"/>
      <c r="NYB550" s="39"/>
      <c r="NYC550" s="39"/>
      <c r="NYD550" s="39"/>
      <c r="NYE550" s="39"/>
      <c r="NYF550" s="39"/>
      <c r="NYG550" s="39"/>
      <c r="NYH550" s="39"/>
      <c r="NYI550" s="39"/>
      <c r="NYJ550" s="39"/>
      <c r="NYK550" s="39"/>
      <c r="NYL550" s="39"/>
      <c r="NYM550" s="39"/>
      <c r="NYN550" s="39"/>
      <c r="NYO550" s="39"/>
      <c r="NYP550" s="39"/>
      <c r="NYQ550" s="39"/>
      <c r="NYR550" s="39"/>
      <c r="NYS550" s="39"/>
      <c r="NYT550" s="39"/>
      <c r="NYU550" s="39"/>
      <c r="NYV550" s="39"/>
      <c r="NYW550" s="39"/>
      <c r="NYX550" s="39"/>
      <c r="NYY550" s="39"/>
      <c r="NYZ550" s="39"/>
      <c r="NZA550" s="39"/>
      <c r="NZB550" s="39"/>
      <c r="NZC550" s="39"/>
      <c r="NZD550" s="39"/>
      <c r="NZE550" s="39"/>
      <c r="NZF550" s="39"/>
      <c r="NZG550" s="39"/>
      <c r="NZH550" s="39"/>
      <c r="NZI550" s="39"/>
      <c r="NZJ550" s="39"/>
      <c r="NZK550" s="39"/>
      <c r="NZL550" s="39"/>
      <c r="NZM550" s="39"/>
      <c r="NZN550" s="39"/>
      <c r="NZO550" s="39"/>
      <c r="NZP550" s="39"/>
      <c r="NZQ550" s="39"/>
      <c r="NZR550" s="39"/>
      <c r="NZS550" s="39"/>
      <c r="NZT550" s="39"/>
      <c r="NZU550" s="39"/>
      <c r="NZV550" s="39"/>
      <c r="NZW550" s="39"/>
      <c r="NZX550" s="39"/>
      <c r="NZY550" s="39"/>
      <c r="NZZ550" s="39"/>
      <c r="OAA550" s="39"/>
      <c r="OAB550" s="39"/>
      <c r="OAC550" s="39"/>
      <c r="OAD550" s="39"/>
      <c r="OAE550" s="39"/>
      <c r="OAF550" s="39"/>
      <c r="OAG550" s="39"/>
      <c r="OAH550" s="39"/>
      <c r="OAI550" s="39"/>
      <c r="OAJ550" s="39"/>
      <c r="OAK550" s="39"/>
      <c r="OAL550" s="39"/>
      <c r="OAM550" s="39"/>
      <c r="OAN550" s="39"/>
      <c r="OAO550" s="39"/>
      <c r="OAP550" s="39"/>
      <c r="OAQ550" s="39"/>
      <c r="OAR550" s="39"/>
      <c r="OAS550" s="39"/>
      <c r="OAT550" s="39"/>
      <c r="OAU550" s="39"/>
      <c r="OAV550" s="39"/>
      <c r="OAW550" s="39"/>
      <c r="OAX550" s="39"/>
      <c r="OAY550" s="39"/>
      <c r="OAZ550" s="39"/>
      <c r="OBA550" s="39"/>
      <c r="OBB550" s="39"/>
      <c r="OBC550" s="39"/>
      <c r="OBD550" s="39"/>
      <c r="OBE550" s="39"/>
      <c r="OBF550" s="39"/>
      <c r="OBG550" s="39"/>
      <c r="OBH550" s="39"/>
      <c r="OBI550" s="39"/>
      <c r="OBJ550" s="39"/>
      <c r="OBK550" s="39"/>
      <c r="OBL550" s="39"/>
      <c r="OBM550" s="39"/>
      <c r="OBN550" s="39"/>
      <c r="OBO550" s="39"/>
      <c r="OBP550" s="39"/>
      <c r="OBQ550" s="39"/>
      <c r="OBR550" s="39"/>
      <c r="OBS550" s="39"/>
      <c r="OBT550" s="39"/>
      <c r="OBU550" s="39"/>
      <c r="OBV550" s="39"/>
      <c r="OBW550" s="39"/>
      <c r="OBX550" s="39"/>
      <c r="OBY550" s="39"/>
      <c r="OBZ550" s="39"/>
      <c r="OCA550" s="39"/>
      <c r="OCB550" s="39"/>
      <c r="OCC550" s="39"/>
      <c r="OCD550" s="39"/>
      <c r="OCE550" s="39"/>
      <c r="OCF550" s="39"/>
      <c r="OCG550" s="39"/>
      <c r="OCH550" s="39"/>
      <c r="OCI550" s="39"/>
      <c r="OCJ550" s="39"/>
      <c r="OCK550" s="39"/>
      <c r="OCL550" s="39"/>
      <c r="OCM550" s="39"/>
      <c r="OCN550" s="39"/>
      <c r="OCO550" s="39"/>
      <c r="OCP550" s="39"/>
      <c r="OCQ550" s="39"/>
      <c r="OCR550" s="39"/>
      <c r="OCS550" s="39"/>
      <c r="OCT550" s="39"/>
      <c r="OCU550" s="39"/>
      <c r="OCV550" s="39"/>
      <c r="OCW550" s="39"/>
      <c r="OCX550" s="39"/>
      <c r="OCY550" s="39"/>
      <c r="OCZ550" s="39"/>
      <c r="ODA550" s="39"/>
      <c r="ODB550" s="39"/>
      <c r="ODC550" s="39"/>
      <c r="ODD550" s="39"/>
      <c r="ODE550" s="39"/>
      <c r="ODF550" s="39"/>
      <c r="ODG550" s="39"/>
      <c r="ODH550" s="39"/>
      <c r="ODI550" s="39"/>
      <c r="ODJ550" s="39"/>
      <c r="ODK550" s="39"/>
      <c r="ODL550" s="39"/>
      <c r="ODM550" s="39"/>
      <c r="ODN550" s="39"/>
      <c r="ODO550" s="39"/>
      <c r="ODP550" s="39"/>
      <c r="ODQ550" s="39"/>
      <c r="ODR550" s="39"/>
      <c r="ODS550" s="39"/>
      <c r="ODT550" s="39"/>
      <c r="ODU550" s="39"/>
      <c r="ODV550" s="39"/>
      <c r="ODW550" s="39"/>
      <c r="ODX550" s="39"/>
      <c r="ODY550" s="39"/>
      <c r="ODZ550" s="39"/>
      <c r="OEA550" s="39"/>
      <c r="OEB550" s="39"/>
      <c r="OEC550" s="39"/>
      <c r="OED550" s="39"/>
      <c r="OEE550" s="39"/>
      <c r="OEF550" s="39"/>
      <c r="OEG550" s="39"/>
      <c r="OEH550" s="39"/>
      <c r="OEI550" s="39"/>
      <c r="OEJ550" s="39"/>
      <c r="OEK550" s="39"/>
      <c r="OEL550" s="39"/>
      <c r="OEM550" s="39"/>
      <c r="OEN550" s="39"/>
      <c r="OEO550" s="39"/>
      <c r="OEP550" s="39"/>
      <c r="OEQ550" s="39"/>
      <c r="OER550" s="39"/>
      <c r="OES550" s="39"/>
      <c r="OET550" s="39"/>
      <c r="OEU550" s="39"/>
      <c r="OEV550" s="39"/>
      <c r="OEW550" s="39"/>
      <c r="OEX550" s="39"/>
      <c r="OEY550" s="39"/>
      <c r="OEZ550" s="39"/>
      <c r="OFA550" s="39"/>
      <c r="OFB550" s="39"/>
      <c r="OFC550" s="39"/>
      <c r="OFD550" s="39"/>
      <c r="OFE550" s="39"/>
      <c r="OFF550" s="39"/>
      <c r="OFG550" s="39"/>
      <c r="OFH550" s="39"/>
      <c r="OFI550" s="39"/>
      <c r="OFJ550" s="39"/>
      <c r="OFK550" s="39"/>
      <c r="OFL550" s="39"/>
      <c r="OFM550" s="39"/>
      <c r="OFN550" s="39"/>
      <c r="OFO550" s="39"/>
      <c r="OFP550" s="39"/>
      <c r="OFQ550" s="39"/>
      <c r="OFR550" s="39"/>
      <c r="OFS550" s="39"/>
      <c r="OFT550" s="39"/>
      <c r="OFU550" s="39"/>
      <c r="OFV550" s="39"/>
      <c r="OFW550" s="39"/>
      <c r="OFX550" s="39"/>
      <c r="OFY550" s="39"/>
      <c r="OFZ550" s="39"/>
      <c r="OGA550" s="39"/>
      <c r="OGB550" s="39"/>
      <c r="OGC550" s="39"/>
      <c r="OGD550" s="39"/>
      <c r="OGE550" s="39"/>
      <c r="OGF550" s="39"/>
      <c r="OGG550" s="39"/>
      <c r="OGH550" s="39"/>
      <c r="OGI550" s="39"/>
      <c r="OGJ550" s="39"/>
      <c r="OGK550" s="39"/>
      <c r="OGL550" s="39"/>
      <c r="OGM550" s="39"/>
      <c r="OGN550" s="39"/>
      <c r="OGO550" s="39"/>
      <c r="OGP550" s="39"/>
      <c r="OGQ550" s="39"/>
      <c r="OGR550" s="39"/>
      <c r="OGS550" s="39"/>
      <c r="OGT550" s="39"/>
      <c r="OGU550" s="39"/>
      <c r="OGV550" s="39"/>
      <c r="OGW550" s="39"/>
      <c r="OGX550" s="39"/>
      <c r="OGY550" s="39"/>
      <c r="OGZ550" s="39"/>
      <c r="OHA550" s="39"/>
      <c r="OHB550" s="39"/>
      <c r="OHC550" s="39"/>
      <c r="OHD550" s="39"/>
      <c r="OHE550" s="39"/>
      <c r="OHF550" s="39"/>
      <c r="OHG550" s="39"/>
      <c r="OHH550" s="39"/>
      <c r="OHI550" s="39"/>
      <c r="OHJ550" s="39"/>
      <c r="OHK550" s="39"/>
      <c r="OHL550" s="39"/>
      <c r="OHM550" s="39"/>
      <c r="OHN550" s="39"/>
      <c r="OHO550" s="39"/>
      <c r="OHP550" s="39"/>
      <c r="OHQ550" s="39"/>
      <c r="OHR550" s="39"/>
      <c r="OHS550" s="39"/>
      <c r="OHT550" s="39"/>
      <c r="OHU550" s="39"/>
      <c r="OHV550" s="39"/>
      <c r="OHW550" s="39"/>
      <c r="OHX550" s="39"/>
      <c r="OHY550" s="39"/>
      <c r="OHZ550" s="39"/>
      <c r="OIA550" s="39"/>
      <c r="OIB550" s="39"/>
      <c r="OIC550" s="39"/>
      <c r="OID550" s="39"/>
      <c r="OIE550" s="39"/>
      <c r="OIF550" s="39"/>
      <c r="OIG550" s="39"/>
      <c r="OIH550" s="39"/>
      <c r="OII550" s="39"/>
      <c r="OIJ550" s="39"/>
      <c r="OIK550" s="39"/>
      <c r="OIL550" s="39"/>
      <c r="OIM550" s="39"/>
      <c r="OIN550" s="39"/>
      <c r="OIO550" s="39"/>
      <c r="OIP550" s="39"/>
      <c r="OIQ550" s="39"/>
      <c r="OIR550" s="39"/>
      <c r="OIS550" s="39"/>
      <c r="OIT550" s="39"/>
      <c r="OIU550" s="39"/>
      <c r="OIV550" s="39"/>
      <c r="OIW550" s="39"/>
      <c r="OIX550" s="39"/>
      <c r="OIY550" s="39"/>
      <c r="OIZ550" s="39"/>
      <c r="OJA550" s="39"/>
      <c r="OJB550" s="39"/>
      <c r="OJC550" s="39"/>
      <c r="OJD550" s="39"/>
      <c r="OJE550" s="39"/>
      <c r="OJF550" s="39"/>
      <c r="OJG550" s="39"/>
      <c r="OJH550" s="39"/>
      <c r="OJI550" s="39"/>
      <c r="OJJ550" s="39"/>
      <c r="OJK550" s="39"/>
      <c r="OJL550" s="39"/>
      <c r="OJM550" s="39"/>
      <c r="OJN550" s="39"/>
      <c r="OJO550" s="39"/>
      <c r="OJP550" s="39"/>
      <c r="OJQ550" s="39"/>
      <c r="OJR550" s="39"/>
      <c r="OJS550" s="39"/>
      <c r="OJT550" s="39"/>
      <c r="OJU550" s="39"/>
      <c r="OJV550" s="39"/>
      <c r="OJW550" s="39"/>
      <c r="OJX550" s="39"/>
      <c r="OJY550" s="39"/>
      <c r="OJZ550" s="39"/>
      <c r="OKA550" s="39"/>
      <c r="OKB550" s="39"/>
      <c r="OKC550" s="39"/>
      <c r="OKD550" s="39"/>
      <c r="OKE550" s="39"/>
      <c r="OKF550" s="39"/>
      <c r="OKG550" s="39"/>
      <c r="OKH550" s="39"/>
      <c r="OKI550" s="39"/>
      <c r="OKJ550" s="39"/>
      <c r="OKK550" s="39"/>
      <c r="OKL550" s="39"/>
      <c r="OKM550" s="39"/>
      <c r="OKN550" s="39"/>
      <c r="OKO550" s="39"/>
      <c r="OKP550" s="39"/>
      <c r="OKQ550" s="39"/>
      <c r="OKR550" s="39"/>
      <c r="OKS550" s="39"/>
      <c r="OKT550" s="39"/>
      <c r="OKU550" s="39"/>
      <c r="OKV550" s="39"/>
      <c r="OKW550" s="39"/>
      <c r="OKX550" s="39"/>
      <c r="OKY550" s="39"/>
      <c r="OKZ550" s="39"/>
      <c r="OLA550" s="39"/>
      <c r="OLB550" s="39"/>
      <c r="OLC550" s="39"/>
      <c r="OLD550" s="39"/>
      <c r="OLE550" s="39"/>
      <c r="OLF550" s="39"/>
      <c r="OLG550" s="39"/>
      <c r="OLH550" s="39"/>
      <c r="OLI550" s="39"/>
      <c r="OLJ550" s="39"/>
      <c r="OLK550" s="39"/>
      <c r="OLL550" s="39"/>
      <c r="OLM550" s="39"/>
      <c r="OLN550" s="39"/>
      <c r="OLO550" s="39"/>
      <c r="OLP550" s="39"/>
      <c r="OLQ550" s="39"/>
      <c r="OLR550" s="39"/>
      <c r="OLS550" s="39"/>
      <c r="OLT550" s="39"/>
      <c r="OLU550" s="39"/>
      <c r="OLV550" s="39"/>
      <c r="OLW550" s="39"/>
      <c r="OLX550" s="39"/>
      <c r="OLY550" s="39"/>
      <c r="OLZ550" s="39"/>
      <c r="OMA550" s="39"/>
      <c r="OMB550" s="39"/>
      <c r="OMC550" s="39"/>
      <c r="OMD550" s="39"/>
      <c r="OME550" s="39"/>
      <c r="OMF550" s="39"/>
      <c r="OMG550" s="39"/>
      <c r="OMH550" s="39"/>
      <c r="OMI550" s="39"/>
      <c r="OMJ550" s="39"/>
      <c r="OMK550" s="39"/>
      <c r="OML550" s="39"/>
      <c r="OMM550" s="39"/>
      <c r="OMN550" s="39"/>
      <c r="OMO550" s="39"/>
      <c r="OMP550" s="39"/>
      <c r="OMQ550" s="39"/>
      <c r="OMR550" s="39"/>
      <c r="OMS550" s="39"/>
      <c r="OMT550" s="39"/>
      <c r="OMU550" s="39"/>
      <c r="OMV550" s="39"/>
      <c r="OMW550" s="39"/>
      <c r="OMX550" s="39"/>
      <c r="OMY550" s="39"/>
      <c r="OMZ550" s="39"/>
      <c r="ONA550" s="39"/>
      <c r="ONB550" s="39"/>
      <c r="ONC550" s="39"/>
      <c r="OND550" s="39"/>
      <c r="ONE550" s="39"/>
      <c r="ONF550" s="39"/>
      <c r="ONG550" s="39"/>
      <c r="ONH550" s="39"/>
      <c r="ONI550" s="39"/>
      <c r="ONJ550" s="39"/>
      <c r="ONK550" s="39"/>
      <c r="ONL550" s="39"/>
      <c r="ONM550" s="39"/>
      <c r="ONN550" s="39"/>
      <c r="ONO550" s="39"/>
      <c r="ONP550" s="39"/>
      <c r="ONQ550" s="39"/>
      <c r="ONR550" s="39"/>
      <c r="ONS550" s="39"/>
      <c r="ONT550" s="39"/>
      <c r="ONU550" s="39"/>
      <c r="ONV550" s="39"/>
      <c r="ONW550" s="39"/>
      <c r="ONX550" s="39"/>
      <c r="ONY550" s="39"/>
      <c r="ONZ550" s="39"/>
      <c r="OOA550" s="39"/>
      <c r="OOB550" s="39"/>
      <c r="OOC550" s="39"/>
      <c r="OOD550" s="39"/>
      <c r="OOE550" s="39"/>
      <c r="OOF550" s="39"/>
      <c r="OOG550" s="39"/>
      <c r="OOH550" s="39"/>
      <c r="OOI550" s="39"/>
      <c r="OOJ550" s="39"/>
      <c r="OOK550" s="39"/>
      <c r="OOL550" s="39"/>
      <c r="OOM550" s="39"/>
      <c r="OON550" s="39"/>
      <c r="OOO550" s="39"/>
      <c r="OOP550" s="39"/>
      <c r="OOQ550" s="39"/>
      <c r="OOR550" s="39"/>
      <c r="OOS550" s="39"/>
      <c r="OOT550" s="39"/>
      <c r="OOU550" s="39"/>
      <c r="OOV550" s="39"/>
      <c r="OOW550" s="39"/>
      <c r="OOX550" s="39"/>
      <c r="OOY550" s="39"/>
      <c r="OOZ550" s="39"/>
      <c r="OPA550" s="39"/>
      <c r="OPB550" s="39"/>
      <c r="OPC550" s="39"/>
      <c r="OPD550" s="39"/>
      <c r="OPE550" s="39"/>
      <c r="OPF550" s="39"/>
      <c r="OPG550" s="39"/>
      <c r="OPH550" s="39"/>
      <c r="OPI550" s="39"/>
      <c r="OPJ550" s="39"/>
      <c r="OPK550" s="39"/>
      <c r="OPL550" s="39"/>
      <c r="OPM550" s="39"/>
      <c r="OPN550" s="39"/>
      <c r="OPO550" s="39"/>
      <c r="OPP550" s="39"/>
      <c r="OPQ550" s="39"/>
      <c r="OPR550" s="39"/>
      <c r="OPS550" s="39"/>
      <c r="OPT550" s="39"/>
      <c r="OPU550" s="39"/>
      <c r="OPV550" s="39"/>
      <c r="OPW550" s="39"/>
      <c r="OPX550" s="39"/>
      <c r="OPY550" s="39"/>
      <c r="OPZ550" s="39"/>
      <c r="OQA550" s="39"/>
      <c r="OQB550" s="39"/>
      <c r="OQC550" s="39"/>
      <c r="OQD550" s="39"/>
      <c r="OQE550" s="39"/>
      <c r="OQF550" s="39"/>
      <c r="OQG550" s="39"/>
      <c r="OQH550" s="39"/>
      <c r="OQI550" s="39"/>
      <c r="OQJ550" s="39"/>
      <c r="OQK550" s="39"/>
      <c r="OQL550" s="39"/>
      <c r="OQM550" s="39"/>
      <c r="OQN550" s="39"/>
      <c r="OQO550" s="39"/>
      <c r="OQP550" s="39"/>
      <c r="OQQ550" s="39"/>
      <c r="OQR550" s="39"/>
      <c r="OQS550" s="39"/>
      <c r="OQT550" s="39"/>
      <c r="OQU550" s="39"/>
      <c r="OQV550" s="39"/>
      <c r="OQW550" s="39"/>
      <c r="OQX550" s="39"/>
      <c r="OQY550" s="39"/>
      <c r="OQZ550" s="39"/>
      <c r="ORA550" s="39"/>
      <c r="ORB550" s="39"/>
      <c r="ORC550" s="39"/>
      <c r="ORD550" s="39"/>
      <c r="ORE550" s="39"/>
      <c r="ORF550" s="39"/>
      <c r="ORG550" s="39"/>
      <c r="ORH550" s="39"/>
      <c r="ORI550" s="39"/>
      <c r="ORJ550" s="39"/>
      <c r="ORK550" s="39"/>
      <c r="ORL550" s="39"/>
      <c r="ORM550" s="39"/>
      <c r="ORN550" s="39"/>
      <c r="ORO550" s="39"/>
      <c r="ORP550" s="39"/>
      <c r="ORQ550" s="39"/>
      <c r="ORR550" s="39"/>
      <c r="ORS550" s="39"/>
      <c r="ORT550" s="39"/>
      <c r="ORU550" s="39"/>
      <c r="ORV550" s="39"/>
      <c r="ORW550" s="39"/>
      <c r="ORX550" s="39"/>
      <c r="ORY550" s="39"/>
      <c r="ORZ550" s="39"/>
      <c r="OSA550" s="39"/>
      <c r="OSB550" s="39"/>
      <c r="OSC550" s="39"/>
      <c r="OSD550" s="39"/>
      <c r="OSE550" s="39"/>
      <c r="OSF550" s="39"/>
      <c r="OSG550" s="39"/>
      <c r="OSH550" s="39"/>
      <c r="OSI550" s="39"/>
      <c r="OSJ550" s="39"/>
      <c r="OSK550" s="39"/>
      <c r="OSL550" s="39"/>
      <c r="OSM550" s="39"/>
      <c r="OSN550" s="39"/>
      <c r="OSO550" s="39"/>
      <c r="OSP550" s="39"/>
      <c r="OSQ550" s="39"/>
      <c r="OSR550" s="39"/>
      <c r="OSS550" s="39"/>
      <c r="OST550" s="39"/>
      <c r="OSU550" s="39"/>
      <c r="OSV550" s="39"/>
      <c r="OSW550" s="39"/>
      <c r="OSX550" s="39"/>
      <c r="OSY550" s="39"/>
      <c r="OSZ550" s="39"/>
      <c r="OTA550" s="39"/>
      <c r="OTB550" s="39"/>
      <c r="OTC550" s="39"/>
      <c r="OTD550" s="39"/>
      <c r="OTE550" s="39"/>
      <c r="OTF550" s="39"/>
      <c r="OTG550" s="39"/>
      <c r="OTH550" s="39"/>
      <c r="OTI550" s="39"/>
      <c r="OTJ550" s="39"/>
      <c r="OTK550" s="39"/>
      <c r="OTL550" s="39"/>
      <c r="OTM550" s="39"/>
      <c r="OTN550" s="39"/>
      <c r="OTO550" s="39"/>
      <c r="OTP550" s="39"/>
      <c r="OTQ550" s="39"/>
      <c r="OTR550" s="39"/>
      <c r="OTS550" s="39"/>
      <c r="OTT550" s="39"/>
      <c r="OTU550" s="39"/>
      <c r="OTV550" s="39"/>
      <c r="OTW550" s="39"/>
      <c r="OTX550" s="39"/>
      <c r="OTY550" s="39"/>
      <c r="OTZ550" s="39"/>
      <c r="OUA550" s="39"/>
      <c r="OUB550" s="39"/>
      <c r="OUC550" s="39"/>
      <c r="OUD550" s="39"/>
      <c r="OUE550" s="39"/>
      <c r="OUF550" s="39"/>
      <c r="OUG550" s="39"/>
      <c r="OUH550" s="39"/>
      <c r="OUI550" s="39"/>
      <c r="OUJ550" s="39"/>
      <c r="OUK550" s="39"/>
      <c r="OUL550" s="39"/>
      <c r="OUM550" s="39"/>
      <c r="OUN550" s="39"/>
      <c r="OUO550" s="39"/>
      <c r="OUP550" s="39"/>
      <c r="OUQ550" s="39"/>
      <c r="OUR550" s="39"/>
      <c r="OUS550" s="39"/>
      <c r="OUT550" s="39"/>
      <c r="OUU550" s="39"/>
      <c r="OUV550" s="39"/>
      <c r="OUW550" s="39"/>
      <c r="OUX550" s="39"/>
      <c r="OUY550" s="39"/>
      <c r="OUZ550" s="39"/>
      <c r="OVA550" s="39"/>
      <c r="OVB550" s="39"/>
      <c r="OVC550" s="39"/>
      <c r="OVD550" s="39"/>
      <c r="OVE550" s="39"/>
      <c r="OVF550" s="39"/>
      <c r="OVG550" s="39"/>
      <c r="OVH550" s="39"/>
      <c r="OVI550" s="39"/>
      <c r="OVJ550" s="39"/>
      <c r="OVK550" s="39"/>
      <c r="OVL550" s="39"/>
      <c r="OVM550" s="39"/>
      <c r="OVN550" s="39"/>
      <c r="OVO550" s="39"/>
      <c r="OVP550" s="39"/>
      <c r="OVQ550" s="39"/>
      <c r="OVR550" s="39"/>
      <c r="OVS550" s="39"/>
      <c r="OVT550" s="39"/>
      <c r="OVU550" s="39"/>
      <c r="OVV550" s="39"/>
      <c r="OVW550" s="39"/>
      <c r="OVX550" s="39"/>
      <c r="OVY550" s="39"/>
      <c r="OVZ550" s="39"/>
      <c r="OWA550" s="39"/>
      <c r="OWB550" s="39"/>
      <c r="OWC550" s="39"/>
      <c r="OWD550" s="39"/>
      <c r="OWE550" s="39"/>
      <c r="OWF550" s="39"/>
      <c r="OWG550" s="39"/>
      <c r="OWH550" s="39"/>
      <c r="OWI550" s="39"/>
      <c r="OWJ550" s="39"/>
      <c r="OWK550" s="39"/>
      <c r="OWL550" s="39"/>
      <c r="OWM550" s="39"/>
      <c r="OWN550" s="39"/>
      <c r="OWO550" s="39"/>
      <c r="OWP550" s="39"/>
      <c r="OWQ550" s="39"/>
      <c r="OWR550" s="39"/>
      <c r="OWS550" s="39"/>
      <c r="OWT550" s="39"/>
      <c r="OWU550" s="39"/>
      <c r="OWV550" s="39"/>
      <c r="OWW550" s="39"/>
      <c r="OWX550" s="39"/>
      <c r="OWY550" s="39"/>
      <c r="OWZ550" s="39"/>
      <c r="OXA550" s="39"/>
      <c r="OXB550" s="39"/>
      <c r="OXC550" s="39"/>
      <c r="OXD550" s="39"/>
      <c r="OXE550" s="39"/>
      <c r="OXF550" s="39"/>
      <c r="OXG550" s="39"/>
      <c r="OXH550" s="39"/>
      <c r="OXI550" s="39"/>
      <c r="OXJ550" s="39"/>
      <c r="OXK550" s="39"/>
      <c r="OXL550" s="39"/>
      <c r="OXM550" s="39"/>
      <c r="OXN550" s="39"/>
      <c r="OXO550" s="39"/>
      <c r="OXP550" s="39"/>
      <c r="OXQ550" s="39"/>
      <c r="OXR550" s="39"/>
      <c r="OXS550" s="39"/>
      <c r="OXT550" s="39"/>
      <c r="OXU550" s="39"/>
      <c r="OXV550" s="39"/>
      <c r="OXW550" s="39"/>
      <c r="OXX550" s="39"/>
      <c r="OXY550" s="39"/>
      <c r="OXZ550" s="39"/>
      <c r="OYA550" s="39"/>
      <c r="OYB550" s="39"/>
      <c r="OYC550" s="39"/>
      <c r="OYD550" s="39"/>
      <c r="OYE550" s="39"/>
      <c r="OYF550" s="39"/>
      <c r="OYG550" s="39"/>
      <c r="OYH550" s="39"/>
      <c r="OYI550" s="39"/>
      <c r="OYJ550" s="39"/>
      <c r="OYK550" s="39"/>
      <c r="OYL550" s="39"/>
      <c r="OYM550" s="39"/>
      <c r="OYN550" s="39"/>
      <c r="OYO550" s="39"/>
      <c r="OYP550" s="39"/>
      <c r="OYQ550" s="39"/>
      <c r="OYR550" s="39"/>
      <c r="OYS550" s="39"/>
      <c r="OYT550" s="39"/>
      <c r="OYU550" s="39"/>
      <c r="OYV550" s="39"/>
      <c r="OYW550" s="39"/>
      <c r="OYX550" s="39"/>
      <c r="OYY550" s="39"/>
      <c r="OYZ550" s="39"/>
      <c r="OZA550" s="39"/>
      <c r="OZB550" s="39"/>
      <c r="OZC550" s="39"/>
      <c r="OZD550" s="39"/>
      <c r="OZE550" s="39"/>
      <c r="OZF550" s="39"/>
      <c r="OZG550" s="39"/>
      <c r="OZH550" s="39"/>
      <c r="OZI550" s="39"/>
      <c r="OZJ550" s="39"/>
      <c r="OZK550" s="39"/>
      <c r="OZL550" s="39"/>
      <c r="OZM550" s="39"/>
      <c r="OZN550" s="39"/>
      <c r="OZO550" s="39"/>
      <c r="OZP550" s="39"/>
      <c r="OZQ550" s="39"/>
      <c r="OZR550" s="39"/>
      <c r="OZS550" s="39"/>
      <c r="OZT550" s="39"/>
      <c r="OZU550" s="39"/>
      <c r="OZV550" s="39"/>
      <c r="OZW550" s="39"/>
      <c r="OZX550" s="39"/>
      <c r="OZY550" s="39"/>
      <c r="OZZ550" s="39"/>
      <c r="PAA550" s="39"/>
      <c r="PAB550" s="39"/>
      <c r="PAC550" s="39"/>
      <c r="PAD550" s="39"/>
      <c r="PAE550" s="39"/>
      <c r="PAF550" s="39"/>
      <c r="PAG550" s="39"/>
      <c r="PAH550" s="39"/>
      <c r="PAI550" s="39"/>
      <c r="PAJ550" s="39"/>
      <c r="PAK550" s="39"/>
      <c r="PAL550" s="39"/>
      <c r="PAM550" s="39"/>
      <c r="PAN550" s="39"/>
      <c r="PAO550" s="39"/>
      <c r="PAP550" s="39"/>
      <c r="PAQ550" s="39"/>
      <c r="PAR550" s="39"/>
      <c r="PAS550" s="39"/>
      <c r="PAT550" s="39"/>
      <c r="PAU550" s="39"/>
      <c r="PAV550" s="39"/>
      <c r="PAW550" s="39"/>
      <c r="PAX550" s="39"/>
      <c r="PAY550" s="39"/>
      <c r="PAZ550" s="39"/>
      <c r="PBA550" s="39"/>
      <c r="PBB550" s="39"/>
      <c r="PBC550" s="39"/>
      <c r="PBD550" s="39"/>
      <c r="PBE550" s="39"/>
      <c r="PBF550" s="39"/>
      <c r="PBG550" s="39"/>
      <c r="PBH550" s="39"/>
      <c r="PBI550" s="39"/>
      <c r="PBJ550" s="39"/>
      <c r="PBK550" s="39"/>
      <c r="PBL550" s="39"/>
      <c r="PBM550" s="39"/>
      <c r="PBN550" s="39"/>
      <c r="PBO550" s="39"/>
      <c r="PBP550" s="39"/>
      <c r="PBQ550" s="39"/>
      <c r="PBR550" s="39"/>
      <c r="PBS550" s="39"/>
      <c r="PBT550" s="39"/>
      <c r="PBU550" s="39"/>
      <c r="PBV550" s="39"/>
      <c r="PBW550" s="39"/>
      <c r="PBX550" s="39"/>
      <c r="PBY550" s="39"/>
      <c r="PBZ550" s="39"/>
      <c r="PCA550" s="39"/>
      <c r="PCB550" s="39"/>
      <c r="PCC550" s="39"/>
      <c r="PCD550" s="39"/>
      <c r="PCE550" s="39"/>
      <c r="PCF550" s="39"/>
      <c r="PCG550" s="39"/>
      <c r="PCH550" s="39"/>
      <c r="PCI550" s="39"/>
      <c r="PCJ550" s="39"/>
      <c r="PCK550" s="39"/>
      <c r="PCL550" s="39"/>
      <c r="PCM550" s="39"/>
      <c r="PCN550" s="39"/>
      <c r="PCO550" s="39"/>
      <c r="PCP550" s="39"/>
      <c r="PCQ550" s="39"/>
      <c r="PCR550" s="39"/>
      <c r="PCS550" s="39"/>
      <c r="PCT550" s="39"/>
      <c r="PCU550" s="39"/>
      <c r="PCV550" s="39"/>
      <c r="PCW550" s="39"/>
      <c r="PCX550" s="39"/>
      <c r="PCY550" s="39"/>
      <c r="PCZ550" s="39"/>
      <c r="PDA550" s="39"/>
      <c r="PDB550" s="39"/>
      <c r="PDC550" s="39"/>
      <c r="PDD550" s="39"/>
      <c r="PDE550" s="39"/>
      <c r="PDF550" s="39"/>
      <c r="PDG550" s="39"/>
      <c r="PDH550" s="39"/>
      <c r="PDI550" s="39"/>
      <c r="PDJ550" s="39"/>
      <c r="PDK550" s="39"/>
      <c r="PDL550" s="39"/>
      <c r="PDM550" s="39"/>
      <c r="PDN550" s="39"/>
      <c r="PDO550" s="39"/>
      <c r="PDP550" s="39"/>
      <c r="PDQ550" s="39"/>
      <c r="PDR550" s="39"/>
      <c r="PDS550" s="39"/>
      <c r="PDT550" s="39"/>
      <c r="PDU550" s="39"/>
      <c r="PDV550" s="39"/>
      <c r="PDW550" s="39"/>
      <c r="PDX550" s="39"/>
      <c r="PDY550" s="39"/>
      <c r="PDZ550" s="39"/>
      <c r="PEA550" s="39"/>
      <c r="PEB550" s="39"/>
      <c r="PEC550" s="39"/>
      <c r="PED550" s="39"/>
      <c r="PEE550" s="39"/>
      <c r="PEF550" s="39"/>
      <c r="PEG550" s="39"/>
      <c r="PEH550" s="39"/>
      <c r="PEI550" s="39"/>
      <c r="PEJ550" s="39"/>
      <c r="PEK550" s="39"/>
      <c r="PEL550" s="39"/>
      <c r="PEM550" s="39"/>
      <c r="PEN550" s="39"/>
      <c r="PEO550" s="39"/>
      <c r="PEP550" s="39"/>
      <c r="PEQ550" s="39"/>
      <c r="PER550" s="39"/>
      <c r="PES550" s="39"/>
      <c r="PET550" s="39"/>
      <c r="PEU550" s="39"/>
      <c r="PEV550" s="39"/>
      <c r="PEW550" s="39"/>
      <c r="PEX550" s="39"/>
      <c r="PEY550" s="39"/>
      <c r="PEZ550" s="39"/>
      <c r="PFA550" s="39"/>
      <c r="PFB550" s="39"/>
      <c r="PFC550" s="39"/>
      <c r="PFD550" s="39"/>
      <c r="PFE550" s="39"/>
      <c r="PFF550" s="39"/>
      <c r="PFG550" s="39"/>
      <c r="PFH550" s="39"/>
      <c r="PFI550" s="39"/>
      <c r="PFJ550" s="39"/>
      <c r="PFK550" s="39"/>
      <c r="PFL550" s="39"/>
      <c r="PFM550" s="39"/>
      <c r="PFN550" s="39"/>
      <c r="PFO550" s="39"/>
      <c r="PFP550" s="39"/>
      <c r="PFQ550" s="39"/>
      <c r="PFR550" s="39"/>
      <c r="PFS550" s="39"/>
      <c r="PFT550" s="39"/>
      <c r="PFU550" s="39"/>
      <c r="PFV550" s="39"/>
      <c r="PFW550" s="39"/>
      <c r="PFX550" s="39"/>
      <c r="PFY550" s="39"/>
      <c r="PFZ550" s="39"/>
      <c r="PGA550" s="39"/>
      <c r="PGB550" s="39"/>
      <c r="PGC550" s="39"/>
      <c r="PGD550" s="39"/>
      <c r="PGE550" s="39"/>
      <c r="PGF550" s="39"/>
      <c r="PGG550" s="39"/>
      <c r="PGH550" s="39"/>
      <c r="PGI550" s="39"/>
      <c r="PGJ550" s="39"/>
      <c r="PGK550" s="39"/>
      <c r="PGL550" s="39"/>
      <c r="PGM550" s="39"/>
      <c r="PGN550" s="39"/>
      <c r="PGO550" s="39"/>
      <c r="PGP550" s="39"/>
      <c r="PGQ550" s="39"/>
      <c r="PGR550" s="39"/>
      <c r="PGS550" s="39"/>
      <c r="PGT550" s="39"/>
      <c r="PGU550" s="39"/>
      <c r="PGV550" s="39"/>
      <c r="PGW550" s="39"/>
      <c r="PGX550" s="39"/>
      <c r="PGY550" s="39"/>
      <c r="PGZ550" s="39"/>
      <c r="PHA550" s="39"/>
      <c r="PHB550" s="39"/>
      <c r="PHC550" s="39"/>
      <c r="PHD550" s="39"/>
      <c r="PHE550" s="39"/>
      <c r="PHF550" s="39"/>
      <c r="PHG550" s="39"/>
      <c r="PHH550" s="39"/>
      <c r="PHI550" s="39"/>
      <c r="PHJ550" s="39"/>
      <c r="PHK550" s="39"/>
      <c r="PHL550" s="39"/>
      <c r="PHM550" s="39"/>
      <c r="PHN550" s="39"/>
      <c r="PHO550" s="39"/>
      <c r="PHP550" s="39"/>
      <c r="PHQ550" s="39"/>
      <c r="PHR550" s="39"/>
      <c r="PHS550" s="39"/>
      <c r="PHT550" s="39"/>
      <c r="PHU550" s="39"/>
      <c r="PHV550" s="39"/>
      <c r="PHW550" s="39"/>
      <c r="PHX550" s="39"/>
      <c r="PHY550" s="39"/>
      <c r="PHZ550" s="39"/>
      <c r="PIA550" s="39"/>
      <c r="PIB550" s="39"/>
      <c r="PIC550" s="39"/>
      <c r="PID550" s="39"/>
      <c r="PIE550" s="39"/>
      <c r="PIF550" s="39"/>
      <c r="PIG550" s="39"/>
      <c r="PIH550" s="39"/>
      <c r="PII550" s="39"/>
      <c r="PIJ550" s="39"/>
      <c r="PIK550" s="39"/>
      <c r="PIL550" s="39"/>
      <c r="PIM550" s="39"/>
      <c r="PIN550" s="39"/>
      <c r="PIO550" s="39"/>
      <c r="PIP550" s="39"/>
      <c r="PIQ550" s="39"/>
      <c r="PIR550" s="39"/>
      <c r="PIS550" s="39"/>
      <c r="PIT550" s="39"/>
      <c r="PIU550" s="39"/>
      <c r="PIV550" s="39"/>
      <c r="PIW550" s="39"/>
      <c r="PIX550" s="39"/>
      <c r="PIY550" s="39"/>
      <c r="PIZ550" s="39"/>
      <c r="PJA550" s="39"/>
      <c r="PJB550" s="39"/>
      <c r="PJC550" s="39"/>
      <c r="PJD550" s="39"/>
      <c r="PJE550" s="39"/>
      <c r="PJF550" s="39"/>
      <c r="PJG550" s="39"/>
      <c r="PJH550" s="39"/>
      <c r="PJI550" s="39"/>
      <c r="PJJ550" s="39"/>
      <c r="PJK550" s="39"/>
      <c r="PJL550" s="39"/>
      <c r="PJM550" s="39"/>
      <c r="PJN550" s="39"/>
      <c r="PJO550" s="39"/>
      <c r="PJP550" s="39"/>
      <c r="PJQ550" s="39"/>
      <c r="PJR550" s="39"/>
      <c r="PJS550" s="39"/>
      <c r="PJT550" s="39"/>
      <c r="PJU550" s="39"/>
      <c r="PJV550" s="39"/>
      <c r="PJW550" s="39"/>
      <c r="PJX550" s="39"/>
      <c r="PJY550" s="39"/>
      <c r="PJZ550" s="39"/>
      <c r="PKA550" s="39"/>
      <c r="PKB550" s="39"/>
      <c r="PKC550" s="39"/>
      <c r="PKD550" s="39"/>
      <c r="PKE550" s="39"/>
      <c r="PKF550" s="39"/>
      <c r="PKG550" s="39"/>
      <c r="PKH550" s="39"/>
      <c r="PKI550" s="39"/>
      <c r="PKJ550" s="39"/>
      <c r="PKK550" s="39"/>
      <c r="PKL550" s="39"/>
      <c r="PKM550" s="39"/>
      <c r="PKN550" s="39"/>
      <c r="PKO550" s="39"/>
      <c r="PKP550" s="39"/>
      <c r="PKQ550" s="39"/>
      <c r="PKR550" s="39"/>
      <c r="PKS550" s="39"/>
      <c r="PKT550" s="39"/>
      <c r="PKU550" s="39"/>
      <c r="PKV550" s="39"/>
      <c r="PKW550" s="39"/>
      <c r="PKX550" s="39"/>
      <c r="PKY550" s="39"/>
      <c r="PKZ550" s="39"/>
      <c r="PLA550" s="39"/>
      <c r="PLB550" s="39"/>
      <c r="PLC550" s="39"/>
      <c r="PLD550" s="39"/>
      <c r="PLE550" s="39"/>
      <c r="PLF550" s="39"/>
      <c r="PLG550" s="39"/>
      <c r="PLH550" s="39"/>
      <c r="PLI550" s="39"/>
      <c r="PLJ550" s="39"/>
      <c r="PLK550" s="39"/>
      <c r="PLL550" s="39"/>
      <c r="PLM550" s="39"/>
      <c r="PLN550" s="39"/>
      <c r="PLO550" s="39"/>
      <c r="PLP550" s="39"/>
      <c r="PLQ550" s="39"/>
      <c r="PLR550" s="39"/>
      <c r="PLS550" s="39"/>
      <c r="PLT550" s="39"/>
      <c r="PLU550" s="39"/>
      <c r="PLV550" s="39"/>
      <c r="PLW550" s="39"/>
      <c r="PLX550" s="39"/>
      <c r="PLY550" s="39"/>
      <c r="PLZ550" s="39"/>
      <c r="PMA550" s="39"/>
      <c r="PMB550" s="39"/>
      <c r="PMC550" s="39"/>
      <c r="PMD550" s="39"/>
      <c r="PME550" s="39"/>
      <c r="PMF550" s="39"/>
      <c r="PMG550" s="39"/>
      <c r="PMH550" s="39"/>
      <c r="PMI550" s="39"/>
      <c r="PMJ550" s="39"/>
      <c r="PMK550" s="39"/>
      <c r="PML550" s="39"/>
      <c r="PMM550" s="39"/>
      <c r="PMN550" s="39"/>
      <c r="PMO550" s="39"/>
      <c r="PMP550" s="39"/>
      <c r="PMQ550" s="39"/>
      <c r="PMR550" s="39"/>
      <c r="PMS550" s="39"/>
      <c r="PMT550" s="39"/>
      <c r="PMU550" s="39"/>
      <c r="PMV550" s="39"/>
      <c r="PMW550" s="39"/>
      <c r="PMX550" s="39"/>
      <c r="PMY550" s="39"/>
      <c r="PMZ550" s="39"/>
      <c r="PNA550" s="39"/>
      <c r="PNB550" s="39"/>
      <c r="PNC550" s="39"/>
      <c r="PND550" s="39"/>
      <c r="PNE550" s="39"/>
      <c r="PNF550" s="39"/>
      <c r="PNG550" s="39"/>
      <c r="PNH550" s="39"/>
      <c r="PNI550" s="39"/>
      <c r="PNJ550" s="39"/>
      <c r="PNK550" s="39"/>
      <c r="PNL550" s="39"/>
      <c r="PNM550" s="39"/>
      <c r="PNN550" s="39"/>
      <c r="PNO550" s="39"/>
      <c r="PNP550" s="39"/>
      <c r="PNQ550" s="39"/>
      <c r="PNR550" s="39"/>
      <c r="PNS550" s="39"/>
      <c r="PNT550" s="39"/>
      <c r="PNU550" s="39"/>
      <c r="PNV550" s="39"/>
      <c r="PNW550" s="39"/>
      <c r="PNX550" s="39"/>
      <c r="PNY550" s="39"/>
      <c r="PNZ550" s="39"/>
      <c r="POA550" s="39"/>
      <c r="POB550" s="39"/>
      <c r="POC550" s="39"/>
      <c r="POD550" s="39"/>
      <c r="POE550" s="39"/>
      <c r="POF550" s="39"/>
      <c r="POG550" s="39"/>
      <c r="POH550" s="39"/>
      <c r="POI550" s="39"/>
      <c r="POJ550" s="39"/>
      <c r="POK550" s="39"/>
      <c r="POL550" s="39"/>
      <c r="POM550" s="39"/>
      <c r="PON550" s="39"/>
      <c r="POO550" s="39"/>
      <c r="POP550" s="39"/>
      <c r="POQ550" s="39"/>
      <c r="POR550" s="39"/>
      <c r="POS550" s="39"/>
      <c r="POT550" s="39"/>
      <c r="POU550" s="39"/>
      <c r="POV550" s="39"/>
      <c r="POW550" s="39"/>
      <c r="POX550" s="39"/>
      <c r="POY550" s="39"/>
      <c r="POZ550" s="39"/>
      <c r="PPA550" s="39"/>
      <c r="PPB550" s="39"/>
      <c r="PPC550" s="39"/>
      <c r="PPD550" s="39"/>
      <c r="PPE550" s="39"/>
      <c r="PPF550" s="39"/>
      <c r="PPG550" s="39"/>
      <c r="PPH550" s="39"/>
      <c r="PPI550" s="39"/>
      <c r="PPJ550" s="39"/>
      <c r="PPK550" s="39"/>
      <c r="PPL550" s="39"/>
      <c r="PPM550" s="39"/>
      <c r="PPN550" s="39"/>
      <c r="PPO550" s="39"/>
      <c r="PPP550" s="39"/>
      <c r="PPQ550" s="39"/>
      <c r="PPR550" s="39"/>
      <c r="PPS550" s="39"/>
      <c r="PPT550" s="39"/>
      <c r="PPU550" s="39"/>
      <c r="PPV550" s="39"/>
      <c r="PPW550" s="39"/>
      <c r="PPX550" s="39"/>
      <c r="PPY550" s="39"/>
      <c r="PPZ550" s="39"/>
      <c r="PQA550" s="39"/>
      <c r="PQB550" s="39"/>
      <c r="PQC550" s="39"/>
      <c r="PQD550" s="39"/>
      <c r="PQE550" s="39"/>
      <c r="PQF550" s="39"/>
      <c r="PQG550" s="39"/>
      <c r="PQH550" s="39"/>
      <c r="PQI550" s="39"/>
      <c r="PQJ550" s="39"/>
      <c r="PQK550" s="39"/>
      <c r="PQL550" s="39"/>
      <c r="PQM550" s="39"/>
      <c r="PQN550" s="39"/>
      <c r="PQO550" s="39"/>
      <c r="PQP550" s="39"/>
      <c r="PQQ550" s="39"/>
      <c r="PQR550" s="39"/>
      <c r="PQS550" s="39"/>
      <c r="PQT550" s="39"/>
      <c r="PQU550" s="39"/>
      <c r="PQV550" s="39"/>
      <c r="PQW550" s="39"/>
      <c r="PQX550" s="39"/>
      <c r="PQY550" s="39"/>
      <c r="PQZ550" s="39"/>
      <c r="PRA550" s="39"/>
      <c r="PRB550" s="39"/>
      <c r="PRC550" s="39"/>
      <c r="PRD550" s="39"/>
      <c r="PRE550" s="39"/>
      <c r="PRF550" s="39"/>
      <c r="PRG550" s="39"/>
      <c r="PRH550" s="39"/>
      <c r="PRI550" s="39"/>
      <c r="PRJ550" s="39"/>
      <c r="PRK550" s="39"/>
      <c r="PRL550" s="39"/>
      <c r="PRM550" s="39"/>
      <c r="PRN550" s="39"/>
      <c r="PRO550" s="39"/>
      <c r="PRP550" s="39"/>
      <c r="PRQ550" s="39"/>
      <c r="PRR550" s="39"/>
      <c r="PRS550" s="39"/>
      <c r="PRT550" s="39"/>
      <c r="PRU550" s="39"/>
      <c r="PRV550" s="39"/>
      <c r="PRW550" s="39"/>
      <c r="PRX550" s="39"/>
      <c r="PRY550" s="39"/>
      <c r="PRZ550" s="39"/>
      <c r="PSA550" s="39"/>
      <c r="PSB550" s="39"/>
      <c r="PSC550" s="39"/>
      <c r="PSD550" s="39"/>
      <c r="PSE550" s="39"/>
      <c r="PSF550" s="39"/>
      <c r="PSG550" s="39"/>
      <c r="PSH550" s="39"/>
      <c r="PSI550" s="39"/>
      <c r="PSJ550" s="39"/>
      <c r="PSK550" s="39"/>
      <c r="PSL550" s="39"/>
      <c r="PSM550" s="39"/>
      <c r="PSN550" s="39"/>
      <c r="PSO550" s="39"/>
      <c r="PSP550" s="39"/>
      <c r="PSQ550" s="39"/>
      <c r="PSR550" s="39"/>
      <c r="PSS550" s="39"/>
      <c r="PST550" s="39"/>
      <c r="PSU550" s="39"/>
      <c r="PSV550" s="39"/>
      <c r="PSW550" s="39"/>
      <c r="PSX550" s="39"/>
      <c r="PSY550" s="39"/>
      <c r="PSZ550" s="39"/>
      <c r="PTA550" s="39"/>
      <c r="PTB550" s="39"/>
      <c r="PTC550" s="39"/>
      <c r="PTD550" s="39"/>
      <c r="PTE550" s="39"/>
      <c r="PTF550" s="39"/>
      <c r="PTG550" s="39"/>
      <c r="PTH550" s="39"/>
      <c r="PTI550" s="39"/>
      <c r="PTJ550" s="39"/>
      <c r="PTK550" s="39"/>
      <c r="PTL550" s="39"/>
      <c r="PTM550" s="39"/>
      <c r="PTN550" s="39"/>
      <c r="PTO550" s="39"/>
      <c r="PTP550" s="39"/>
      <c r="PTQ550" s="39"/>
      <c r="PTR550" s="39"/>
      <c r="PTS550" s="39"/>
      <c r="PTT550" s="39"/>
      <c r="PTU550" s="39"/>
      <c r="PTV550" s="39"/>
      <c r="PTW550" s="39"/>
      <c r="PTX550" s="39"/>
      <c r="PTY550" s="39"/>
      <c r="PTZ550" s="39"/>
      <c r="PUA550" s="39"/>
      <c r="PUB550" s="39"/>
      <c r="PUC550" s="39"/>
      <c r="PUD550" s="39"/>
      <c r="PUE550" s="39"/>
      <c r="PUF550" s="39"/>
      <c r="PUG550" s="39"/>
      <c r="PUH550" s="39"/>
      <c r="PUI550" s="39"/>
      <c r="PUJ550" s="39"/>
      <c r="PUK550" s="39"/>
      <c r="PUL550" s="39"/>
      <c r="PUM550" s="39"/>
      <c r="PUN550" s="39"/>
      <c r="PUO550" s="39"/>
      <c r="PUP550" s="39"/>
      <c r="PUQ550" s="39"/>
      <c r="PUR550" s="39"/>
      <c r="PUS550" s="39"/>
      <c r="PUT550" s="39"/>
      <c r="PUU550" s="39"/>
      <c r="PUV550" s="39"/>
      <c r="PUW550" s="39"/>
      <c r="PUX550" s="39"/>
      <c r="PUY550" s="39"/>
      <c r="PUZ550" s="39"/>
      <c r="PVA550" s="39"/>
      <c r="PVB550" s="39"/>
      <c r="PVC550" s="39"/>
      <c r="PVD550" s="39"/>
      <c r="PVE550" s="39"/>
      <c r="PVF550" s="39"/>
      <c r="PVG550" s="39"/>
      <c r="PVH550" s="39"/>
      <c r="PVI550" s="39"/>
      <c r="PVJ550" s="39"/>
      <c r="PVK550" s="39"/>
      <c r="PVL550" s="39"/>
      <c r="PVM550" s="39"/>
      <c r="PVN550" s="39"/>
      <c r="PVO550" s="39"/>
      <c r="PVP550" s="39"/>
      <c r="PVQ550" s="39"/>
      <c r="PVR550" s="39"/>
      <c r="PVS550" s="39"/>
      <c r="PVT550" s="39"/>
      <c r="PVU550" s="39"/>
      <c r="PVV550" s="39"/>
      <c r="PVW550" s="39"/>
      <c r="PVX550" s="39"/>
      <c r="PVY550" s="39"/>
      <c r="PVZ550" s="39"/>
      <c r="PWA550" s="39"/>
      <c r="PWB550" s="39"/>
      <c r="PWC550" s="39"/>
      <c r="PWD550" s="39"/>
      <c r="PWE550" s="39"/>
      <c r="PWF550" s="39"/>
      <c r="PWG550" s="39"/>
      <c r="PWH550" s="39"/>
      <c r="PWI550" s="39"/>
      <c r="PWJ550" s="39"/>
      <c r="PWK550" s="39"/>
      <c r="PWL550" s="39"/>
      <c r="PWM550" s="39"/>
      <c r="PWN550" s="39"/>
      <c r="PWO550" s="39"/>
      <c r="PWP550" s="39"/>
      <c r="PWQ550" s="39"/>
      <c r="PWR550" s="39"/>
      <c r="PWS550" s="39"/>
      <c r="PWT550" s="39"/>
      <c r="PWU550" s="39"/>
      <c r="PWV550" s="39"/>
      <c r="PWW550" s="39"/>
      <c r="PWX550" s="39"/>
      <c r="PWY550" s="39"/>
      <c r="PWZ550" s="39"/>
      <c r="PXA550" s="39"/>
      <c r="PXB550" s="39"/>
      <c r="PXC550" s="39"/>
      <c r="PXD550" s="39"/>
      <c r="PXE550" s="39"/>
      <c r="PXF550" s="39"/>
      <c r="PXG550" s="39"/>
      <c r="PXH550" s="39"/>
      <c r="PXI550" s="39"/>
      <c r="PXJ550" s="39"/>
      <c r="PXK550" s="39"/>
      <c r="PXL550" s="39"/>
      <c r="PXM550" s="39"/>
      <c r="PXN550" s="39"/>
      <c r="PXO550" s="39"/>
      <c r="PXP550" s="39"/>
      <c r="PXQ550" s="39"/>
      <c r="PXR550" s="39"/>
      <c r="PXS550" s="39"/>
      <c r="PXT550" s="39"/>
      <c r="PXU550" s="39"/>
      <c r="PXV550" s="39"/>
      <c r="PXW550" s="39"/>
      <c r="PXX550" s="39"/>
      <c r="PXY550" s="39"/>
      <c r="PXZ550" s="39"/>
      <c r="PYA550" s="39"/>
      <c r="PYB550" s="39"/>
      <c r="PYC550" s="39"/>
      <c r="PYD550" s="39"/>
      <c r="PYE550" s="39"/>
      <c r="PYF550" s="39"/>
      <c r="PYG550" s="39"/>
      <c r="PYH550" s="39"/>
      <c r="PYI550" s="39"/>
      <c r="PYJ550" s="39"/>
      <c r="PYK550" s="39"/>
      <c r="PYL550" s="39"/>
      <c r="PYM550" s="39"/>
      <c r="PYN550" s="39"/>
      <c r="PYO550" s="39"/>
      <c r="PYP550" s="39"/>
      <c r="PYQ550" s="39"/>
      <c r="PYR550" s="39"/>
      <c r="PYS550" s="39"/>
      <c r="PYT550" s="39"/>
      <c r="PYU550" s="39"/>
      <c r="PYV550" s="39"/>
      <c r="PYW550" s="39"/>
      <c r="PYX550" s="39"/>
      <c r="PYY550" s="39"/>
      <c r="PYZ550" s="39"/>
      <c r="PZA550" s="39"/>
      <c r="PZB550" s="39"/>
      <c r="PZC550" s="39"/>
      <c r="PZD550" s="39"/>
      <c r="PZE550" s="39"/>
      <c r="PZF550" s="39"/>
      <c r="PZG550" s="39"/>
      <c r="PZH550" s="39"/>
      <c r="PZI550" s="39"/>
      <c r="PZJ550" s="39"/>
      <c r="PZK550" s="39"/>
      <c r="PZL550" s="39"/>
      <c r="PZM550" s="39"/>
      <c r="PZN550" s="39"/>
      <c r="PZO550" s="39"/>
      <c r="PZP550" s="39"/>
      <c r="PZQ550" s="39"/>
      <c r="PZR550" s="39"/>
      <c r="PZS550" s="39"/>
      <c r="PZT550" s="39"/>
      <c r="PZU550" s="39"/>
      <c r="PZV550" s="39"/>
      <c r="PZW550" s="39"/>
      <c r="PZX550" s="39"/>
      <c r="PZY550" s="39"/>
      <c r="PZZ550" s="39"/>
      <c r="QAA550" s="39"/>
      <c r="QAB550" s="39"/>
      <c r="QAC550" s="39"/>
      <c r="QAD550" s="39"/>
      <c r="QAE550" s="39"/>
      <c r="QAF550" s="39"/>
      <c r="QAG550" s="39"/>
      <c r="QAH550" s="39"/>
      <c r="QAI550" s="39"/>
      <c r="QAJ550" s="39"/>
      <c r="QAK550" s="39"/>
      <c r="QAL550" s="39"/>
      <c r="QAM550" s="39"/>
      <c r="QAN550" s="39"/>
      <c r="QAO550" s="39"/>
      <c r="QAP550" s="39"/>
      <c r="QAQ550" s="39"/>
      <c r="QAR550" s="39"/>
      <c r="QAS550" s="39"/>
      <c r="QAT550" s="39"/>
      <c r="QAU550" s="39"/>
      <c r="QAV550" s="39"/>
      <c r="QAW550" s="39"/>
      <c r="QAX550" s="39"/>
      <c r="QAY550" s="39"/>
      <c r="QAZ550" s="39"/>
      <c r="QBA550" s="39"/>
      <c r="QBB550" s="39"/>
      <c r="QBC550" s="39"/>
      <c r="QBD550" s="39"/>
      <c r="QBE550" s="39"/>
      <c r="QBF550" s="39"/>
      <c r="QBG550" s="39"/>
      <c r="QBH550" s="39"/>
      <c r="QBI550" s="39"/>
      <c r="QBJ550" s="39"/>
      <c r="QBK550" s="39"/>
      <c r="QBL550" s="39"/>
      <c r="QBM550" s="39"/>
      <c r="QBN550" s="39"/>
      <c r="QBO550" s="39"/>
      <c r="QBP550" s="39"/>
      <c r="QBQ550" s="39"/>
      <c r="QBR550" s="39"/>
      <c r="QBS550" s="39"/>
      <c r="QBT550" s="39"/>
      <c r="QBU550" s="39"/>
      <c r="QBV550" s="39"/>
      <c r="QBW550" s="39"/>
      <c r="QBX550" s="39"/>
      <c r="QBY550" s="39"/>
      <c r="QBZ550" s="39"/>
      <c r="QCA550" s="39"/>
      <c r="QCB550" s="39"/>
      <c r="QCC550" s="39"/>
      <c r="QCD550" s="39"/>
      <c r="QCE550" s="39"/>
      <c r="QCF550" s="39"/>
      <c r="QCG550" s="39"/>
      <c r="QCH550" s="39"/>
      <c r="QCI550" s="39"/>
      <c r="QCJ550" s="39"/>
      <c r="QCK550" s="39"/>
      <c r="QCL550" s="39"/>
      <c r="QCM550" s="39"/>
      <c r="QCN550" s="39"/>
      <c r="QCO550" s="39"/>
      <c r="QCP550" s="39"/>
      <c r="QCQ550" s="39"/>
      <c r="QCR550" s="39"/>
      <c r="QCS550" s="39"/>
      <c r="QCT550" s="39"/>
      <c r="QCU550" s="39"/>
      <c r="QCV550" s="39"/>
      <c r="QCW550" s="39"/>
      <c r="QCX550" s="39"/>
      <c r="QCY550" s="39"/>
      <c r="QCZ550" s="39"/>
      <c r="QDA550" s="39"/>
      <c r="QDB550" s="39"/>
      <c r="QDC550" s="39"/>
      <c r="QDD550" s="39"/>
      <c r="QDE550" s="39"/>
      <c r="QDF550" s="39"/>
      <c r="QDG550" s="39"/>
      <c r="QDH550" s="39"/>
      <c r="QDI550" s="39"/>
      <c r="QDJ550" s="39"/>
      <c r="QDK550" s="39"/>
      <c r="QDL550" s="39"/>
      <c r="QDM550" s="39"/>
      <c r="QDN550" s="39"/>
      <c r="QDO550" s="39"/>
      <c r="QDP550" s="39"/>
      <c r="QDQ550" s="39"/>
      <c r="QDR550" s="39"/>
      <c r="QDS550" s="39"/>
      <c r="QDT550" s="39"/>
      <c r="QDU550" s="39"/>
      <c r="QDV550" s="39"/>
      <c r="QDW550" s="39"/>
      <c r="QDX550" s="39"/>
      <c r="QDY550" s="39"/>
      <c r="QDZ550" s="39"/>
      <c r="QEA550" s="39"/>
      <c r="QEB550" s="39"/>
      <c r="QEC550" s="39"/>
      <c r="QED550" s="39"/>
      <c r="QEE550" s="39"/>
      <c r="QEF550" s="39"/>
      <c r="QEG550" s="39"/>
      <c r="QEH550" s="39"/>
      <c r="QEI550" s="39"/>
      <c r="QEJ550" s="39"/>
      <c r="QEK550" s="39"/>
      <c r="QEL550" s="39"/>
      <c r="QEM550" s="39"/>
      <c r="QEN550" s="39"/>
      <c r="QEO550" s="39"/>
      <c r="QEP550" s="39"/>
      <c r="QEQ550" s="39"/>
      <c r="QER550" s="39"/>
      <c r="QES550" s="39"/>
      <c r="QET550" s="39"/>
      <c r="QEU550" s="39"/>
      <c r="QEV550" s="39"/>
      <c r="QEW550" s="39"/>
      <c r="QEX550" s="39"/>
      <c r="QEY550" s="39"/>
      <c r="QEZ550" s="39"/>
      <c r="QFA550" s="39"/>
      <c r="QFB550" s="39"/>
      <c r="QFC550" s="39"/>
      <c r="QFD550" s="39"/>
      <c r="QFE550" s="39"/>
      <c r="QFF550" s="39"/>
      <c r="QFG550" s="39"/>
      <c r="QFH550" s="39"/>
      <c r="QFI550" s="39"/>
      <c r="QFJ550" s="39"/>
      <c r="QFK550" s="39"/>
      <c r="QFL550" s="39"/>
      <c r="QFM550" s="39"/>
      <c r="QFN550" s="39"/>
      <c r="QFO550" s="39"/>
      <c r="QFP550" s="39"/>
      <c r="QFQ550" s="39"/>
      <c r="QFR550" s="39"/>
      <c r="QFS550" s="39"/>
      <c r="QFT550" s="39"/>
      <c r="QFU550" s="39"/>
      <c r="QFV550" s="39"/>
      <c r="QFW550" s="39"/>
      <c r="QFX550" s="39"/>
      <c r="QFY550" s="39"/>
      <c r="QFZ550" s="39"/>
      <c r="QGA550" s="39"/>
      <c r="QGB550" s="39"/>
      <c r="QGC550" s="39"/>
      <c r="QGD550" s="39"/>
      <c r="QGE550" s="39"/>
      <c r="QGF550" s="39"/>
      <c r="QGG550" s="39"/>
      <c r="QGH550" s="39"/>
      <c r="QGI550" s="39"/>
      <c r="QGJ550" s="39"/>
      <c r="QGK550" s="39"/>
      <c r="QGL550" s="39"/>
      <c r="QGM550" s="39"/>
      <c r="QGN550" s="39"/>
      <c r="QGO550" s="39"/>
      <c r="QGP550" s="39"/>
      <c r="QGQ550" s="39"/>
      <c r="QGR550" s="39"/>
      <c r="QGS550" s="39"/>
      <c r="QGT550" s="39"/>
      <c r="QGU550" s="39"/>
      <c r="QGV550" s="39"/>
      <c r="QGW550" s="39"/>
      <c r="QGX550" s="39"/>
      <c r="QGY550" s="39"/>
      <c r="QGZ550" s="39"/>
      <c r="QHA550" s="39"/>
      <c r="QHB550" s="39"/>
      <c r="QHC550" s="39"/>
      <c r="QHD550" s="39"/>
      <c r="QHE550" s="39"/>
      <c r="QHF550" s="39"/>
      <c r="QHG550" s="39"/>
      <c r="QHH550" s="39"/>
      <c r="QHI550" s="39"/>
      <c r="QHJ550" s="39"/>
      <c r="QHK550" s="39"/>
      <c r="QHL550" s="39"/>
      <c r="QHM550" s="39"/>
      <c r="QHN550" s="39"/>
      <c r="QHO550" s="39"/>
      <c r="QHP550" s="39"/>
      <c r="QHQ550" s="39"/>
      <c r="QHR550" s="39"/>
      <c r="QHS550" s="39"/>
      <c r="QHT550" s="39"/>
      <c r="QHU550" s="39"/>
      <c r="QHV550" s="39"/>
      <c r="QHW550" s="39"/>
      <c r="QHX550" s="39"/>
      <c r="QHY550" s="39"/>
      <c r="QHZ550" s="39"/>
      <c r="QIA550" s="39"/>
      <c r="QIB550" s="39"/>
      <c r="QIC550" s="39"/>
      <c r="QID550" s="39"/>
      <c r="QIE550" s="39"/>
      <c r="QIF550" s="39"/>
      <c r="QIG550" s="39"/>
      <c r="QIH550" s="39"/>
      <c r="QII550" s="39"/>
      <c r="QIJ550" s="39"/>
      <c r="QIK550" s="39"/>
      <c r="QIL550" s="39"/>
      <c r="QIM550" s="39"/>
      <c r="QIN550" s="39"/>
      <c r="QIO550" s="39"/>
      <c r="QIP550" s="39"/>
      <c r="QIQ550" s="39"/>
      <c r="QIR550" s="39"/>
      <c r="QIS550" s="39"/>
      <c r="QIT550" s="39"/>
      <c r="QIU550" s="39"/>
      <c r="QIV550" s="39"/>
      <c r="QIW550" s="39"/>
      <c r="QIX550" s="39"/>
      <c r="QIY550" s="39"/>
      <c r="QIZ550" s="39"/>
      <c r="QJA550" s="39"/>
      <c r="QJB550" s="39"/>
      <c r="QJC550" s="39"/>
      <c r="QJD550" s="39"/>
      <c r="QJE550" s="39"/>
      <c r="QJF550" s="39"/>
      <c r="QJG550" s="39"/>
      <c r="QJH550" s="39"/>
      <c r="QJI550" s="39"/>
      <c r="QJJ550" s="39"/>
      <c r="QJK550" s="39"/>
      <c r="QJL550" s="39"/>
      <c r="QJM550" s="39"/>
      <c r="QJN550" s="39"/>
      <c r="QJO550" s="39"/>
      <c r="QJP550" s="39"/>
      <c r="QJQ550" s="39"/>
      <c r="QJR550" s="39"/>
      <c r="QJS550" s="39"/>
      <c r="QJT550" s="39"/>
      <c r="QJU550" s="39"/>
      <c r="QJV550" s="39"/>
      <c r="QJW550" s="39"/>
      <c r="QJX550" s="39"/>
      <c r="QJY550" s="39"/>
      <c r="QJZ550" s="39"/>
      <c r="QKA550" s="39"/>
      <c r="QKB550" s="39"/>
      <c r="QKC550" s="39"/>
      <c r="QKD550" s="39"/>
      <c r="QKE550" s="39"/>
      <c r="QKF550" s="39"/>
      <c r="QKG550" s="39"/>
      <c r="QKH550" s="39"/>
      <c r="QKI550" s="39"/>
      <c r="QKJ550" s="39"/>
      <c r="QKK550" s="39"/>
      <c r="QKL550" s="39"/>
      <c r="QKM550" s="39"/>
      <c r="QKN550" s="39"/>
      <c r="QKO550" s="39"/>
      <c r="QKP550" s="39"/>
      <c r="QKQ550" s="39"/>
      <c r="QKR550" s="39"/>
      <c r="QKS550" s="39"/>
      <c r="QKT550" s="39"/>
      <c r="QKU550" s="39"/>
      <c r="QKV550" s="39"/>
      <c r="QKW550" s="39"/>
      <c r="QKX550" s="39"/>
      <c r="QKY550" s="39"/>
      <c r="QKZ550" s="39"/>
      <c r="QLA550" s="39"/>
      <c r="QLB550" s="39"/>
      <c r="QLC550" s="39"/>
      <c r="QLD550" s="39"/>
      <c r="QLE550" s="39"/>
      <c r="QLF550" s="39"/>
      <c r="QLG550" s="39"/>
      <c r="QLH550" s="39"/>
      <c r="QLI550" s="39"/>
      <c r="QLJ550" s="39"/>
      <c r="QLK550" s="39"/>
      <c r="QLL550" s="39"/>
      <c r="QLM550" s="39"/>
      <c r="QLN550" s="39"/>
      <c r="QLO550" s="39"/>
      <c r="QLP550" s="39"/>
      <c r="QLQ550" s="39"/>
      <c r="QLR550" s="39"/>
      <c r="QLS550" s="39"/>
      <c r="QLT550" s="39"/>
      <c r="QLU550" s="39"/>
      <c r="QLV550" s="39"/>
      <c r="QLW550" s="39"/>
      <c r="QLX550" s="39"/>
      <c r="QLY550" s="39"/>
      <c r="QLZ550" s="39"/>
      <c r="QMA550" s="39"/>
      <c r="QMB550" s="39"/>
      <c r="QMC550" s="39"/>
      <c r="QMD550" s="39"/>
      <c r="QME550" s="39"/>
      <c r="QMF550" s="39"/>
      <c r="QMG550" s="39"/>
      <c r="QMH550" s="39"/>
      <c r="QMI550" s="39"/>
      <c r="QMJ550" s="39"/>
      <c r="QMK550" s="39"/>
      <c r="QML550" s="39"/>
      <c r="QMM550" s="39"/>
      <c r="QMN550" s="39"/>
      <c r="QMO550" s="39"/>
      <c r="QMP550" s="39"/>
      <c r="QMQ550" s="39"/>
      <c r="QMR550" s="39"/>
      <c r="QMS550" s="39"/>
      <c r="QMT550" s="39"/>
      <c r="QMU550" s="39"/>
      <c r="QMV550" s="39"/>
      <c r="QMW550" s="39"/>
      <c r="QMX550" s="39"/>
      <c r="QMY550" s="39"/>
      <c r="QMZ550" s="39"/>
      <c r="QNA550" s="39"/>
      <c r="QNB550" s="39"/>
      <c r="QNC550" s="39"/>
      <c r="QND550" s="39"/>
      <c r="QNE550" s="39"/>
      <c r="QNF550" s="39"/>
      <c r="QNG550" s="39"/>
      <c r="QNH550" s="39"/>
      <c r="QNI550" s="39"/>
      <c r="QNJ550" s="39"/>
      <c r="QNK550" s="39"/>
      <c r="QNL550" s="39"/>
      <c r="QNM550" s="39"/>
      <c r="QNN550" s="39"/>
      <c r="QNO550" s="39"/>
      <c r="QNP550" s="39"/>
      <c r="QNQ550" s="39"/>
      <c r="QNR550" s="39"/>
      <c r="QNS550" s="39"/>
      <c r="QNT550" s="39"/>
      <c r="QNU550" s="39"/>
      <c r="QNV550" s="39"/>
      <c r="QNW550" s="39"/>
      <c r="QNX550" s="39"/>
      <c r="QNY550" s="39"/>
      <c r="QNZ550" s="39"/>
      <c r="QOA550" s="39"/>
      <c r="QOB550" s="39"/>
      <c r="QOC550" s="39"/>
      <c r="QOD550" s="39"/>
      <c r="QOE550" s="39"/>
      <c r="QOF550" s="39"/>
      <c r="QOG550" s="39"/>
      <c r="QOH550" s="39"/>
      <c r="QOI550" s="39"/>
      <c r="QOJ550" s="39"/>
      <c r="QOK550" s="39"/>
      <c r="QOL550" s="39"/>
      <c r="QOM550" s="39"/>
      <c r="QON550" s="39"/>
      <c r="QOO550" s="39"/>
      <c r="QOP550" s="39"/>
      <c r="QOQ550" s="39"/>
      <c r="QOR550" s="39"/>
      <c r="QOS550" s="39"/>
      <c r="QOT550" s="39"/>
      <c r="QOU550" s="39"/>
      <c r="QOV550" s="39"/>
      <c r="QOW550" s="39"/>
      <c r="QOX550" s="39"/>
      <c r="QOY550" s="39"/>
      <c r="QOZ550" s="39"/>
      <c r="QPA550" s="39"/>
      <c r="QPB550" s="39"/>
      <c r="QPC550" s="39"/>
      <c r="QPD550" s="39"/>
      <c r="QPE550" s="39"/>
      <c r="QPF550" s="39"/>
      <c r="QPG550" s="39"/>
      <c r="QPH550" s="39"/>
      <c r="QPI550" s="39"/>
      <c r="QPJ550" s="39"/>
      <c r="QPK550" s="39"/>
      <c r="QPL550" s="39"/>
      <c r="QPM550" s="39"/>
      <c r="QPN550" s="39"/>
      <c r="QPO550" s="39"/>
      <c r="QPP550" s="39"/>
      <c r="QPQ550" s="39"/>
      <c r="QPR550" s="39"/>
      <c r="QPS550" s="39"/>
      <c r="QPT550" s="39"/>
      <c r="QPU550" s="39"/>
      <c r="QPV550" s="39"/>
      <c r="QPW550" s="39"/>
      <c r="QPX550" s="39"/>
      <c r="QPY550" s="39"/>
      <c r="QPZ550" s="39"/>
      <c r="QQA550" s="39"/>
      <c r="QQB550" s="39"/>
      <c r="QQC550" s="39"/>
      <c r="QQD550" s="39"/>
      <c r="QQE550" s="39"/>
      <c r="QQF550" s="39"/>
      <c r="QQG550" s="39"/>
      <c r="QQH550" s="39"/>
      <c r="QQI550" s="39"/>
      <c r="QQJ550" s="39"/>
      <c r="QQK550" s="39"/>
      <c r="QQL550" s="39"/>
      <c r="QQM550" s="39"/>
      <c r="QQN550" s="39"/>
      <c r="QQO550" s="39"/>
      <c r="QQP550" s="39"/>
      <c r="QQQ550" s="39"/>
      <c r="QQR550" s="39"/>
      <c r="QQS550" s="39"/>
      <c r="QQT550" s="39"/>
      <c r="QQU550" s="39"/>
      <c r="QQV550" s="39"/>
      <c r="QQW550" s="39"/>
      <c r="QQX550" s="39"/>
      <c r="QQY550" s="39"/>
      <c r="QQZ550" s="39"/>
      <c r="QRA550" s="39"/>
      <c r="QRB550" s="39"/>
      <c r="QRC550" s="39"/>
      <c r="QRD550" s="39"/>
      <c r="QRE550" s="39"/>
      <c r="QRF550" s="39"/>
      <c r="QRG550" s="39"/>
      <c r="QRH550" s="39"/>
      <c r="QRI550" s="39"/>
      <c r="QRJ550" s="39"/>
      <c r="QRK550" s="39"/>
      <c r="QRL550" s="39"/>
      <c r="QRM550" s="39"/>
      <c r="QRN550" s="39"/>
      <c r="QRO550" s="39"/>
      <c r="QRP550" s="39"/>
      <c r="QRQ550" s="39"/>
      <c r="QRR550" s="39"/>
      <c r="QRS550" s="39"/>
      <c r="QRT550" s="39"/>
      <c r="QRU550" s="39"/>
      <c r="QRV550" s="39"/>
      <c r="QRW550" s="39"/>
      <c r="QRX550" s="39"/>
      <c r="QRY550" s="39"/>
      <c r="QRZ550" s="39"/>
      <c r="QSA550" s="39"/>
      <c r="QSB550" s="39"/>
      <c r="QSC550" s="39"/>
      <c r="QSD550" s="39"/>
      <c r="QSE550" s="39"/>
      <c r="QSF550" s="39"/>
      <c r="QSG550" s="39"/>
      <c r="QSH550" s="39"/>
      <c r="QSI550" s="39"/>
      <c r="QSJ550" s="39"/>
      <c r="QSK550" s="39"/>
      <c r="QSL550" s="39"/>
      <c r="QSM550" s="39"/>
      <c r="QSN550" s="39"/>
      <c r="QSO550" s="39"/>
      <c r="QSP550" s="39"/>
      <c r="QSQ550" s="39"/>
      <c r="QSR550" s="39"/>
      <c r="QSS550" s="39"/>
      <c r="QST550" s="39"/>
      <c r="QSU550" s="39"/>
      <c r="QSV550" s="39"/>
      <c r="QSW550" s="39"/>
      <c r="QSX550" s="39"/>
      <c r="QSY550" s="39"/>
      <c r="QSZ550" s="39"/>
      <c r="QTA550" s="39"/>
      <c r="QTB550" s="39"/>
      <c r="QTC550" s="39"/>
      <c r="QTD550" s="39"/>
      <c r="QTE550" s="39"/>
      <c r="QTF550" s="39"/>
      <c r="QTG550" s="39"/>
      <c r="QTH550" s="39"/>
      <c r="QTI550" s="39"/>
      <c r="QTJ550" s="39"/>
      <c r="QTK550" s="39"/>
      <c r="QTL550" s="39"/>
      <c r="QTM550" s="39"/>
      <c r="QTN550" s="39"/>
      <c r="QTO550" s="39"/>
      <c r="QTP550" s="39"/>
      <c r="QTQ550" s="39"/>
      <c r="QTR550" s="39"/>
      <c r="QTS550" s="39"/>
      <c r="QTT550" s="39"/>
      <c r="QTU550" s="39"/>
      <c r="QTV550" s="39"/>
      <c r="QTW550" s="39"/>
      <c r="QTX550" s="39"/>
      <c r="QTY550" s="39"/>
      <c r="QTZ550" s="39"/>
      <c r="QUA550" s="39"/>
      <c r="QUB550" s="39"/>
      <c r="QUC550" s="39"/>
      <c r="QUD550" s="39"/>
      <c r="QUE550" s="39"/>
      <c r="QUF550" s="39"/>
      <c r="QUG550" s="39"/>
      <c r="QUH550" s="39"/>
      <c r="QUI550" s="39"/>
      <c r="QUJ550" s="39"/>
      <c r="QUK550" s="39"/>
      <c r="QUL550" s="39"/>
      <c r="QUM550" s="39"/>
      <c r="QUN550" s="39"/>
      <c r="QUO550" s="39"/>
      <c r="QUP550" s="39"/>
      <c r="QUQ550" s="39"/>
      <c r="QUR550" s="39"/>
      <c r="QUS550" s="39"/>
      <c r="QUT550" s="39"/>
      <c r="QUU550" s="39"/>
      <c r="QUV550" s="39"/>
      <c r="QUW550" s="39"/>
      <c r="QUX550" s="39"/>
      <c r="QUY550" s="39"/>
      <c r="QUZ550" s="39"/>
      <c r="QVA550" s="39"/>
      <c r="QVB550" s="39"/>
      <c r="QVC550" s="39"/>
      <c r="QVD550" s="39"/>
      <c r="QVE550" s="39"/>
      <c r="QVF550" s="39"/>
      <c r="QVG550" s="39"/>
      <c r="QVH550" s="39"/>
      <c r="QVI550" s="39"/>
      <c r="QVJ550" s="39"/>
      <c r="QVK550" s="39"/>
      <c r="QVL550" s="39"/>
      <c r="QVM550" s="39"/>
      <c r="QVN550" s="39"/>
      <c r="QVO550" s="39"/>
      <c r="QVP550" s="39"/>
      <c r="QVQ550" s="39"/>
      <c r="QVR550" s="39"/>
      <c r="QVS550" s="39"/>
      <c r="QVT550" s="39"/>
      <c r="QVU550" s="39"/>
      <c r="QVV550" s="39"/>
      <c r="QVW550" s="39"/>
      <c r="QVX550" s="39"/>
      <c r="QVY550" s="39"/>
      <c r="QVZ550" s="39"/>
      <c r="QWA550" s="39"/>
      <c r="QWB550" s="39"/>
      <c r="QWC550" s="39"/>
      <c r="QWD550" s="39"/>
      <c r="QWE550" s="39"/>
      <c r="QWF550" s="39"/>
      <c r="QWG550" s="39"/>
      <c r="QWH550" s="39"/>
      <c r="QWI550" s="39"/>
      <c r="QWJ550" s="39"/>
      <c r="QWK550" s="39"/>
      <c r="QWL550" s="39"/>
      <c r="QWM550" s="39"/>
      <c r="QWN550" s="39"/>
      <c r="QWO550" s="39"/>
      <c r="QWP550" s="39"/>
      <c r="QWQ550" s="39"/>
      <c r="QWR550" s="39"/>
      <c r="QWS550" s="39"/>
      <c r="QWT550" s="39"/>
      <c r="QWU550" s="39"/>
      <c r="QWV550" s="39"/>
      <c r="QWW550" s="39"/>
      <c r="QWX550" s="39"/>
      <c r="QWY550" s="39"/>
      <c r="QWZ550" s="39"/>
      <c r="QXA550" s="39"/>
      <c r="QXB550" s="39"/>
      <c r="QXC550" s="39"/>
      <c r="QXD550" s="39"/>
      <c r="QXE550" s="39"/>
      <c r="QXF550" s="39"/>
      <c r="QXG550" s="39"/>
      <c r="QXH550" s="39"/>
      <c r="QXI550" s="39"/>
      <c r="QXJ550" s="39"/>
      <c r="QXK550" s="39"/>
      <c r="QXL550" s="39"/>
      <c r="QXM550" s="39"/>
      <c r="QXN550" s="39"/>
      <c r="QXO550" s="39"/>
      <c r="QXP550" s="39"/>
      <c r="QXQ550" s="39"/>
      <c r="QXR550" s="39"/>
      <c r="QXS550" s="39"/>
      <c r="QXT550" s="39"/>
      <c r="QXU550" s="39"/>
      <c r="QXV550" s="39"/>
      <c r="QXW550" s="39"/>
      <c r="QXX550" s="39"/>
      <c r="QXY550" s="39"/>
      <c r="QXZ550" s="39"/>
      <c r="QYA550" s="39"/>
      <c r="QYB550" s="39"/>
      <c r="QYC550" s="39"/>
      <c r="QYD550" s="39"/>
      <c r="QYE550" s="39"/>
      <c r="QYF550" s="39"/>
      <c r="QYG550" s="39"/>
      <c r="QYH550" s="39"/>
      <c r="QYI550" s="39"/>
      <c r="QYJ550" s="39"/>
      <c r="QYK550" s="39"/>
      <c r="QYL550" s="39"/>
      <c r="QYM550" s="39"/>
      <c r="QYN550" s="39"/>
      <c r="QYO550" s="39"/>
      <c r="QYP550" s="39"/>
      <c r="QYQ550" s="39"/>
      <c r="QYR550" s="39"/>
      <c r="QYS550" s="39"/>
      <c r="QYT550" s="39"/>
      <c r="QYU550" s="39"/>
      <c r="QYV550" s="39"/>
      <c r="QYW550" s="39"/>
      <c r="QYX550" s="39"/>
      <c r="QYY550" s="39"/>
      <c r="QYZ550" s="39"/>
      <c r="QZA550" s="39"/>
      <c r="QZB550" s="39"/>
      <c r="QZC550" s="39"/>
      <c r="QZD550" s="39"/>
      <c r="QZE550" s="39"/>
      <c r="QZF550" s="39"/>
      <c r="QZG550" s="39"/>
      <c r="QZH550" s="39"/>
      <c r="QZI550" s="39"/>
      <c r="QZJ550" s="39"/>
      <c r="QZK550" s="39"/>
      <c r="QZL550" s="39"/>
      <c r="QZM550" s="39"/>
      <c r="QZN550" s="39"/>
      <c r="QZO550" s="39"/>
      <c r="QZP550" s="39"/>
      <c r="QZQ550" s="39"/>
      <c r="QZR550" s="39"/>
      <c r="QZS550" s="39"/>
      <c r="QZT550" s="39"/>
      <c r="QZU550" s="39"/>
      <c r="QZV550" s="39"/>
      <c r="QZW550" s="39"/>
      <c r="QZX550" s="39"/>
      <c r="QZY550" s="39"/>
      <c r="QZZ550" s="39"/>
      <c r="RAA550" s="39"/>
      <c r="RAB550" s="39"/>
      <c r="RAC550" s="39"/>
      <c r="RAD550" s="39"/>
      <c r="RAE550" s="39"/>
      <c r="RAF550" s="39"/>
      <c r="RAG550" s="39"/>
      <c r="RAH550" s="39"/>
      <c r="RAI550" s="39"/>
      <c r="RAJ550" s="39"/>
      <c r="RAK550" s="39"/>
      <c r="RAL550" s="39"/>
      <c r="RAM550" s="39"/>
      <c r="RAN550" s="39"/>
      <c r="RAO550" s="39"/>
      <c r="RAP550" s="39"/>
      <c r="RAQ550" s="39"/>
      <c r="RAR550" s="39"/>
      <c r="RAS550" s="39"/>
      <c r="RAT550" s="39"/>
      <c r="RAU550" s="39"/>
      <c r="RAV550" s="39"/>
      <c r="RAW550" s="39"/>
      <c r="RAX550" s="39"/>
      <c r="RAY550" s="39"/>
      <c r="RAZ550" s="39"/>
      <c r="RBA550" s="39"/>
      <c r="RBB550" s="39"/>
      <c r="RBC550" s="39"/>
      <c r="RBD550" s="39"/>
      <c r="RBE550" s="39"/>
      <c r="RBF550" s="39"/>
      <c r="RBG550" s="39"/>
      <c r="RBH550" s="39"/>
      <c r="RBI550" s="39"/>
      <c r="RBJ550" s="39"/>
      <c r="RBK550" s="39"/>
      <c r="RBL550" s="39"/>
      <c r="RBM550" s="39"/>
      <c r="RBN550" s="39"/>
      <c r="RBO550" s="39"/>
      <c r="RBP550" s="39"/>
      <c r="RBQ550" s="39"/>
      <c r="RBR550" s="39"/>
      <c r="RBS550" s="39"/>
      <c r="RBT550" s="39"/>
      <c r="RBU550" s="39"/>
      <c r="RBV550" s="39"/>
      <c r="RBW550" s="39"/>
      <c r="RBX550" s="39"/>
      <c r="RBY550" s="39"/>
      <c r="RBZ550" s="39"/>
      <c r="RCA550" s="39"/>
      <c r="RCB550" s="39"/>
      <c r="RCC550" s="39"/>
      <c r="RCD550" s="39"/>
      <c r="RCE550" s="39"/>
      <c r="RCF550" s="39"/>
      <c r="RCG550" s="39"/>
      <c r="RCH550" s="39"/>
      <c r="RCI550" s="39"/>
      <c r="RCJ550" s="39"/>
      <c r="RCK550" s="39"/>
      <c r="RCL550" s="39"/>
      <c r="RCM550" s="39"/>
      <c r="RCN550" s="39"/>
      <c r="RCO550" s="39"/>
      <c r="RCP550" s="39"/>
      <c r="RCQ550" s="39"/>
      <c r="RCR550" s="39"/>
      <c r="RCS550" s="39"/>
      <c r="RCT550" s="39"/>
      <c r="RCU550" s="39"/>
      <c r="RCV550" s="39"/>
      <c r="RCW550" s="39"/>
      <c r="RCX550" s="39"/>
      <c r="RCY550" s="39"/>
      <c r="RCZ550" s="39"/>
      <c r="RDA550" s="39"/>
      <c r="RDB550" s="39"/>
      <c r="RDC550" s="39"/>
      <c r="RDD550" s="39"/>
      <c r="RDE550" s="39"/>
      <c r="RDF550" s="39"/>
      <c r="RDG550" s="39"/>
      <c r="RDH550" s="39"/>
      <c r="RDI550" s="39"/>
      <c r="RDJ550" s="39"/>
      <c r="RDK550" s="39"/>
      <c r="RDL550" s="39"/>
      <c r="RDM550" s="39"/>
      <c r="RDN550" s="39"/>
      <c r="RDO550" s="39"/>
      <c r="RDP550" s="39"/>
      <c r="RDQ550" s="39"/>
      <c r="RDR550" s="39"/>
      <c r="RDS550" s="39"/>
      <c r="RDT550" s="39"/>
      <c r="RDU550" s="39"/>
      <c r="RDV550" s="39"/>
      <c r="RDW550" s="39"/>
      <c r="RDX550" s="39"/>
      <c r="RDY550" s="39"/>
      <c r="RDZ550" s="39"/>
      <c r="REA550" s="39"/>
      <c r="REB550" s="39"/>
      <c r="REC550" s="39"/>
      <c r="RED550" s="39"/>
      <c r="REE550" s="39"/>
      <c r="REF550" s="39"/>
      <c r="REG550" s="39"/>
      <c r="REH550" s="39"/>
      <c r="REI550" s="39"/>
      <c r="REJ550" s="39"/>
      <c r="REK550" s="39"/>
      <c r="REL550" s="39"/>
      <c r="REM550" s="39"/>
      <c r="REN550" s="39"/>
      <c r="REO550" s="39"/>
      <c r="REP550" s="39"/>
      <c r="REQ550" s="39"/>
      <c r="RER550" s="39"/>
      <c r="RES550" s="39"/>
      <c r="RET550" s="39"/>
      <c r="REU550" s="39"/>
      <c r="REV550" s="39"/>
      <c r="REW550" s="39"/>
      <c r="REX550" s="39"/>
      <c r="REY550" s="39"/>
      <c r="REZ550" s="39"/>
      <c r="RFA550" s="39"/>
      <c r="RFB550" s="39"/>
      <c r="RFC550" s="39"/>
      <c r="RFD550" s="39"/>
      <c r="RFE550" s="39"/>
      <c r="RFF550" s="39"/>
      <c r="RFG550" s="39"/>
      <c r="RFH550" s="39"/>
      <c r="RFI550" s="39"/>
      <c r="RFJ550" s="39"/>
      <c r="RFK550" s="39"/>
      <c r="RFL550" s="39"/>
      <c r="RFM550" s="39"/>
      <c r="RFN550" s="39"/>
      <c r="RFO550" s="39"/>
      <c r="RFP550" s="39"/>
      <c r="RFQ550" s="39"/>
      <c r="RFR550" s="39"/>
      <c r="RFS550" s="39"/>
      <c r="RFT550" s="39"/>
      <c r="RFU550" s="39"/>
      <c r="RFV550" s="39"/>
      <c r="RFW550" s="39"/>
      <c r="RFX550" s="39"/>
      <c r="RFY550" s="39"/>
      <c r="RFZ550" s="39"/>
      <c r="RGA550" s="39"/>
      <c r="RGB550" s="39"/>
      <c r="RGC550" s="39"/>
      <c r="RGD550" s="39"/>
      <c r="RGE550" s="39"/>
      <c r="RGF550" s="39"/>
      <c r="RGG550" s="39"/>
      <c r="RGH550" s="39"/>
      <c r="RGI550" s="39"/>
      <c r="RGJ550" s="39"/>
      <c r="RGK550" s="39"/>
      <c r="RGL550" s="39"/>
      <c r="RGM550" s="39"/>
      <c r="RGN550" s="39"/>
      <c r="RGO550" s="39"/>
      <c r="RGP550" s="39"/>
      <c r="RGQ550" s="39"/>
      <c r="RGR550" s="39"/>
      <c r="RGS550" s="39"/>
      <c r="RGT550" s="39"/>
      <c r="RGU550" s="39"/>
      <c r="RGV550" s="39"/>
      <c r="RGW550" s="39"/>
      <c r="RGX550" s="39"/>
      <c r="RGY550" s="39"/>
      <c r="RGZ550" s="39"/>
      <c r="RHA550" s="39"/>
      <c r="RHB550" s="39"/>
      <c r="RHC550" s="39"/>
      <c r="RHD550" s="39"/>
      <c r="RHE550" s="39"/>
      <c r="RHF550" s="39"/>
      <c r="RHG550" s="39"/>
      <c r="RHH550" s="39"/>
      <c r="RHI550" s="39"/>
      <c r="RHJ550" s="39"/>
      <c r="RHK550" s="39"/>
      <c r="RHL550" s="39"/>
      <c r="RHM550" s="39"/>
      <c r="RHN550" s="39"/>
      <c r="RHO550" s="39"/>
      <c r="RHP550" s="39"/>
      <c r="RHQ550" s="39"/>
      <c r="RHR550" s="39"/>
      <c r="RHS550" s="39"/>
      <c r="RHT550" s="39"/>
      <c r="RHU550" s="39"/>
      <c r="RHV550" s="39"/>
      <c r="RHW550" s="39"/>
      <c r="RHX550" s="39"/>
      <c r="RHY550" s="39"/>
      <c r="RHZ550" s="39"/>
      <c r="RIA550" s="39"/>
      <c r="RIB550" s="39"/>
      <c r="RIC550" s="39"/>
      <c r="RID550" s="39"/>
      <c r="RIE550" s="39"/>
      <c r="RIF550" s="39"/>
      <c r="RIG550" s="39"/>
      <c r="RIH550" s="39"/>
      <c r="RII550" s="39"/>
      <c r="RIJ550" s="39"/>
      <c r="RIK550" s="39"/>
      <c r="RIL550" s="39"/>
      <c r="RIM550" s="39"/>
      <c r="RIN550" s="39"/>
      <c r="RIO550" s="39"/>
      <c r="RIP550" s="39"/>
      <c r="RIQ550" s="39"/>
      <c r="RIR550" s="39"/>
      <c r="RIS550" s="39"/>
      <c r="RIT550" s="39"/>
      <c r="RIU550" s="39"/>
      <c r="RIV550" s="39"/>
      <c r="RIW550" s="39"/>
      <c r="RIX550" s="39"/>
      <c r="RIY550" s="39"/>
      <c r="RIZ550" s="39"/>
      <c r="RJA550" s="39"/>
      <c r="RJB550" s="39"/>
      <c r="RJC550" s="39"/>
      <c r="RJD550" s="39"/>
      <c r="RJE550" s="39"/>
      <c r="RJF550" s="39"/>
      <c r="RJG550" s="39"/>
      <c r="RJH550" s="39"/>
      <c r="RJI550" s="39"/>
      <c r="RJJ550" s="39"/>
      <c r="RJK550" s="39"/>
      <c r="RJL550" s="39"/>
      <c r="RJM550" s="39"/>
      <c r="RJN550" s="39"/>
      <c r="RJO550" s="39"/>
      <c r="RJP550" s="39"/>
      <c r="RJQ550" s="39"/>
      <c r="RJR550" s="39"/>
      <c r="RJS550" s="39"/>
      <c r="RJT550" s="39"/>
      <c r="RJU550" s="39"/>
      <c r="RJV550" s="39"/>
      <c r="RJW550" s="39"/>
      <c r="RJX550" s="39"/>
      <c r="RJY550" s="39"/>
      <c r="RJZ550" s="39"/>
      <c r="RKA550" s="39"/>
      <c r="RKB550" s="39"/>
      <c r="RKC550" s="39"/>
      <c r="RKD550" s="39"/>
      <c r="RKE550" s="39"/>
      <c r="RKF550" s="39"/>
      <c r="RKG550" s="39"/>
      <c r="RKH550" s="39"/>
      <c r="RKI550" s="39"/>
      <c r="RKJ550" s="39"/>
      <c r="RKK550" s="39"/>
      <c r="RKL550" s="39"/>
      <c r="RKM550" s="39"/>
      <c r="RKN550" s="39"/>
      <c r="RKO550" s="39"/>
      <c r="RKP550" s="39"/>
      <c r="RKQ550" s="39"/>
      <c r="RKR550" s="39"/>
      <c r="RKS550" s="39"/>
      <c r="RKT550" s="39"/>
      <c r="RKU550" s="39"/>
      <c r="RKV550" s="39"/>
      <c r="RKW550" s="39"/>
      <c r="RKX550" s="39"/>
      <c r="RKY550" s="39"/>
      <c r="RKZ550" s="39"/>
      <c r="RLA550" s="39"/>
      <c r="RLB550" s="39"/>
      <c r="RLC550" s="39"/>
      <c r="RLD550" s="39"/>
      <c r="RLE550" s="39"/>
      <c r="RLF550" s="39"/>
      <c r="RLG550" s="39"/>
      <c r="RLH550" s="39"/>
      <c r="RLI550" s="39"/>
      <c r="RLJ550" s="39"/>
      <c r="RLK550" s="39"/>
      <c r="RLL550" s="39"/>
      <c r="RLM550" s="39"/>
      <c r="RLN550" s="39"/>
      <c r="RLO550" s="39"/>
      <c r="RLP550" s="39"/>
      <c r="RLQ550" s="39"/>
      <c r="RLR550" s="39"/>
      <c r="RLS550" s="39"/>
      <c r="RLT550" s="39"/>
      <c r="RLU550" s="39"/>
      <c r="RLV550" s="39"/>
      <c r="RLW550" s="39"/>
      <c r="RLX550" s="39"/>
      <c r="RLY550" s="39"/>
      <c r="RLZ550" s="39"/>
      <c r="RMA550" s="39"/>
      <c r="RMB550" s="39"/>
      <c r="RMC550" s="39"/>
      <c r="RMD550" s="39"/>
      <c r="RME550" s="39"/>
      <c r="RMF550" s="39"/>
      <c r="RMG550" s="39"/>
      <c r="RMH550" s="39"/>
      <c r="RMI550" s="39"/>
      <c r="RMJ550" s="39"/>
      <c r="RMK550" s="39"/>
      <c r="RML550" s="39"/>
      <c r="RMM550" s="39"/>
      <c r="RMN550" s="39"/>
      <c r="RMO550" s="39"/>
      <c r="RMP550" s="39"/>
      <c r="RMQ550" s="39"/>
      <c r="RMR550" s="39"/>
      <c r="RMS550" s="39"/>
      <c r="RMT550" s="39"/>
      <c r="RMU550" s="39"/>
      <c r="RMV550" s="39"/>
      <c r="RMW550" s="39"/>
      <c r="RMX550" s="39"/>
      <c r="RMY550" s="39"/>
      <c r="RMZ550" s="39"/>
      <c r="RNA550" s="39"/>
      <c r="RNB550" s="39"/>
      <c r="RNC550" s="39"/>
      <c r="RND550" s="39"/>
      <c r="RNE550" s="39"/>
      <c r="RNF550" s="39"/>
      <c r="RNG550" s="39"/>
      <c r="RNH550" s="39"/>
      <c r="RNI550" s="39"/>
      <c r="RNJ550" s="39"/>
      <c r="RNK550" s="39"/>
      <c r="RNL550" s="39"/>
      <c r="RNM550" s="39"/>
      <c r="RNN550" s="39"/>
      <c r="RNO550" s="39"/>
      <c r="RNP550" s="39"/>
      <c r="RNQ550" s="39"/>
      <c r="RNR550" s="39"/>
      <c r="RNS550" s="39"/>
      <c r="RNT550" s="39"/>
      <c r="RNU550" s="39"/>
      <c r="RNV550" s="39"/>
      <c r="RNW550" s="39"/>
      <c r="RNX550" s="39"/>
      <c r="RNY550" s="39"/>
      <c r="RNZ550" s="39"/>
      <c r="ROA550" s="39"/>
      <c r="ROB550" s="39"/>
      <c r="ROC550" s="39"/>
      <c r="ROD550" s="39"/>
      <c r="ROE550" s="39"/>
      <c r="ROF550" s="39"/>
      <c r="ROG550" s="39"/>
      <c r="ROH550" s="39"/>
      <c r="ROI550" s="39"/>
      <c r="ROJ550" s="39"/>
      <c r="ROK550" s="39"/>
      <c r="ROL550" s="39"/>
      <c r="ROM550" s="39"/>
      <c r="RON550" s="39"/>
      <c r="ROO550" s="39"/>
      <c r="ROP550" s="39"/>
      <c r="ROQ550" s="39"/>
      <c r="ROR550" s="39"/>
      <c r="ROS550" s="39"/>
      <c r="ROT550" s="39"/>
      <c r="ROU550" s="39"/>
      <c r="ROV550" s="39"/>
      <c r="ROW550" s="39"/>
      <c r="ROX550" s="39"/>
      <c r="ROY550" s="39"/>
      <c r="ROZ550" s="39"/>
      <c r="RPA550" s="39"/>
      <c r="RPB550" s="39"/>
      <c r="RPC550" s="39"/>
      <c r="RPD550" s="39"/>
      <c r="RPE550" s="39"/>
      <c r="RPF550" s="39"/>
      <c r="RPG550" s="39"/>
      <c r="RPH550" s="39"/>
      <c r="RPI550" s="39"/>
      <c r="RPJ550" s="39"/>
      <c r="RPK550" s="39"/>
      <c r="RPL550" s="39"/>
      <c r="RPM550" s="39"/>
      <c r="RPN550" s="39"/>
      <c r="RPO550" s="39"/>
      <c r="RPP550" s="39"/>
      <c r="RPQ550" s="39"/>
      <c r="RPR550" s="39"/>
      <c r="RPS550" s="39"/>
      <c r="RPT550" s="39"/>
      <c r="RPU550" s="39"/>
      <c r="RPV550" s="39"/>
      <c r="RPW550" s="39"/>
      <c r="RPX550" s="39"/>
      <c r="RPY550" s="39"/>
      <c r="RPZ550" s="39"/>
      <c r="RQA550" s="39"/>
      <c r="RQB550" s="39"/>
      <c r="RQC550" s="39"/>
      <c r="RQD550" s="39"/>
      <c r="RQE550" s="39"/>
      <c r="RQF550" s="39"/>
      <c r="RQG550" s="39"/>
      <c r="RQH550" s="39"/>
      <c r="RQI550" s="39"/>
      <c r="RQJ550" s="39"/>
      <c r="RQK550" s="39"/>
      <c r="RQL550" s="39"/>
      <c r="RQM550" s="39"/>
      <c r="RQN550" s="39"/>
      <c r="RQO550" s="39"/>
      <c r="RQP550" s="39"/>
      <c r="RQQ550" s="39"/>
      <c r="RQR550" s="39"/>
      <c r="RQS550" s="39"/>
      <c r="RQT550" s="39"/>
      <c r="RQU550" s="39"/>
      <c r="RQV550" s="39"/>
      <c r="RQW550" s="39"/>
      <c r="RQX550" s="39"/>
      <c r="RQY550" s="39"/>
      <c r="RQZ550" s="39"/>
      <c r="RRA550" s="39"/>
      <c r="RRB550" s="39"/>
      <c r="RRC550" s="39"/>
      <c r="RRD550" s="39"/>
      <c r="RRE550" s="39"/>
      <c r="RRF550" s="39"/>
      <c r="RRG550" s="39"/>
      <c r="RRH550" s="39"/>
      <c r="RRI550" s="39"/>
      <c r="RRJ550" s="39"/>
      <c r="RRK550" s="39"/>
      <c r="RRL550" s="39"/>
      <c r="RRM550" s="39"/>
      <c r="RRN550" s="39"/>
      <c r="RRO550" s="39"/>
      <c r="RRP550" s="39"/>
      <c r="RRQ550" s="39"/>
      <c r="RRR550" s="39"/>
      <c r="RRS550" s="39"/>
      <c r="RRT550" s="39"/>
      <c r="RRU550" s="39"/>
      <c r="RRV550" s="39"/>
      <c r="RRW550" s="39"/>
      <c r="RRX550" s="39"/>
      <c r="RRY550" s="39"/>
      <c r="RRZ550" s="39"/>
      <c r="RSA550" s="39"/>
      <c r="RSB550" s="39"/>
      <c r="RSC550" s="39"/>
      <c r="RSD550" s="39"/>
      <c r="RSE550" s="39"/>
      <c r="RSF550" s="39"/>
      <c r="RSG550" s="39"/>
      <c r="RSH550" s="39"/>
      <c r="RSI550" s="39"/>
      <c r="RSJ550" s="39"/>
      <c r="RSK550" s="39"/>
      <c r="RSL550" s="39"/>
      <c r="RSM550" s="39"/>
      <c r="RSN550" s="39"/>
      <c r="RSO550" s="39"/>
      <c r="RSP550" s="39"/>
      <c r="RSQ550" s="39"/>
      <c r="RSR550" s="39"/>
      <c r="RSS550" s="39"/>
      <c r="RST550" s="39"/>
      <c r="RSU550" s="39"/>
      <c r="RSV550" s="39"/>
      <c r="RSW550" s="39"/>
      <c r="RSX550" s="39"/>
      <c r="RSY550" s="39"/>
      <c r="RSZ550" s="39"/>
      <c r="RTA550" s="39"/>
      <c r="RTB550" s="39"/>
      <c r="RTC550" s="39"/>
      <c r="RTD550" s="39"/>
      <c r="RTE550" s="39"/>
      <c r="RTF550" s="39"/>
      <c r="RTG550" s="39"/>
      <c r="RTH550" s="39"/>
      <c r="RTI550" s="39"/>
      <c r="RTJ550" s="39"/>
      <c r="RTK550" s="39"/>
      <c r="RTL550" s="39"/>
      <c r="RTM550" s="39"/>
      <c r="RTN550" s="39"/>
      <c r="RTO550" s="39"/>
      <c r="RTP550" s="39"/>
      <c r="RTQ550" s="39"/>
      <c r="RTR550" s="39"/>
      <c r="RTS550" s="39"/>
      <c r="RTT550" s="39"/>
      <c r="RTU550" s="39"/>
      <c r="RTV550" s="39"/>
      <c r="RTW550" s="39"/>
      <c r="RTX550" s="39"/>
      <c r="RTY550" s="39"/>
      <c r="RTZ550" s="39"/>
      <c r="RUA550" s="39"/>
      <c r="RUB550" s="39"/>
      <c r="RUC550" s="39"/>
      <c r="RUD550" s="39"/>
      <c r="RUE550" s="39"/>
      <c r="RUF550" s="39"/>
      <c r="RUG550" s="39"/>
      <c r="RUH550" s="39"/>
      <c r="RUI550" s="39"/>
      <c r="RUJ550" s="39"/>
      <c r="RUK550" s="39"/>
      <c r="RUL550" s="39"/>
      <c r="RUM550" s="39"/>
      <c r="RUN550" s="39"/>
      <c r="RUO550" s="39"/>
      <c r="RUP550" s="39"/>
      <c r="RUQ550" s="39"/>
      <c r="RUR550" s="39"/>
      <c r="RUS550" s="39"/>
      <c r="RUT550" s="39"/>
      <c r="RUU550" s="39"/>
      <c r="RUV550" s="39"/>
      <c r="RUW550" s="39"/>
      <c r="RUX550" s="39"/>
      <c r="RUY550" s="39"/>
      <c r="RUZ550" s="39"/>
      <c r="RVA550" s="39"/>
      <c r="RVB550" s="39"/>
      <c r="RVC550" s="39"/>
      <c r="RVD550" s="39"/>
      <c r="RVE550" s="39"/>
      <c r="RVF550" s="39"/>
      <c r="RVG550" s="39"/>
      <c r="RVH550" s="39"/>
      <c r="RVI550" s="39"/>
      <c r="RVJ550" s="39"/>
      <c r="RVK550" s="39"/>
      <c r="RVL550" s="39"/>
      <c r="RVM550" s="39"/>
      <c r="RVN550" s="39"/>
      <c r="RVO550" s="39"/>
      <c r="RVP550" s="39"/>
      <c r="RVQ550" s="39"/>
      <c r="RVR550" s="39"/>
      <c r="RVS550" s="39"/>
      <c r="RVT550" s="39"/>
      <c r="RVU550" s="39"/>
      <c r="RVV550" s="39"/>
      <c r="RVW550" s="39"/>
      <c r="RVX550" s="39"/>
      <c r="RVY550" s="39"/>
      <c r="RVZ550" s="39"/>
      <c r="RWA550" s="39"/>
      <c r="RWB550" s="39"/>
      <c r="RWC550" s="39"/>
      <c r="RWD550" s="39"/>
      <c r="RWE550" s="39"/>
      <c r="RWF550" s="39"/>
      <c r="RWG550" s="39"/>
      <c r="RWH550" s="39"/>
      <c r="RWI550" s="39"/>
      <c r="RWJ550" s="39"/>
      <c r="RWK550" s="39"/>
      <c r="RWL550" s="39"/>
      <c r="RWM550" s="39"/>
      <c r="RWN550" s="39"/>
      <c r="RWO550" s="39"/>
      <c r="RWP550" s="39"/>
      <c r="RWQ550" s="39"/>
      <c r="RWR550" s="39"/>
      <c r="RWS550" s="39"/>
      <c r="RWT550" s="39"/>
      <c r="RWU550" s="39"/>
      <c r="RWV550" s="39"/>
      <c r="RWW550" s="39"/>
      <c r="RWX550" s="39"/>
      <c r="RWY550" s="39"/>
      <c r="RWZ550" s="39"/>
      <c r="RXA550" s="39"/>
      <c r="RXB550" s="39"/>
      <c r="RXC550" s="39"/>
      <c r="RXD550" s="39"/>
      <c r="RXE550" s="39"/>
      <c r="RXF550" s="39"/>
      <c r="RXG550" s="39"/>
      <c r="RXH550" s="39"/>
      <c r="RXI550" s="39"/>
      <c r="RXJ550" s="39"/>
      <c r="RXK550" s="39"/>
      <c r="RXL550" s="39"/>
      <c r="RXM550" s="39"/>
      <c r="RXN550" s="39"/>
      <c r="RXO550" s="39"/>
      <c r="RXP550" s="39"/>
      <c r="RXQ550" s="39"/>
      <c r="RXR550" s="39"/>
      <c r="RXS550" s="39"/>
      <c r="RXT550" s="39"/>
      <c r="RXU550" s="39"/>
      <c r="RXV550" s="39"/>
      <c r="RXW550" s="39"/>
      <c r="RXX550" s="39"/>
      <c r="RXY550" s="39"/>
      <c r="RXZ550" s="39"/>
      <c r="RYA550" s="39"/>
      <c r="RYB550" s="39"/>
      <c r="RYC550" s="39"/>
      <c r="RYD550" s="39"/>
      <c r="RYE550" s="39"/>
      <c r="RYF550" s="39"/>
      <c r="RYG550" s="39"/>
      <c r="RYH550" s="39"/>
      <c r="RYI550" s="39"/>
      <c r="RYJ550" s="39"/>
      <c r="RYK550" s="39"/>
      <c r="RYL550" s="39"/>
      <c r="RYM550" s="39"/>
      <c r="RYN550" s="39"/>
      <c r="RYO550" s="39"/>
      <c r="RYP550" s="39"/>
      <c r="RYQ550" s="39"/>
      <c r="RYR550" s="39"/>
      <c r="RYS550" s="39"/>
      <c r="RYT550" s="39"/>
      <c r="RYU550" s="39"/>
      <c r="RYV550" s="39"/>
      <c r="RYW550" s="39"/>
      <c r="RYX550" s="39"/>
      <c r="RYY550" s="39"/>
      <c r="RYZ550" s="39"/>
      <c r="RZA550" s="39"/>
      <c r="RZB550" s="39"/>
      <c r="RZC550" s="39"/>
      <c r="RZD550" s="39"/>
      <c r="RZE550" s="39"/>
      <c r="RZF550" s="39"/>
      <c r="RZG550" s="39"/>
      <c r="RZH550" s="39"/>
      <c r="RZI550" s="39"/>
      <c r="RZJ550" s="39"/>
      <c r="RZK550" s="39"/>
      <c r="RZL550" s="39"/>
      <c r="RZM550" s="39"/>
      <c r="RZN550" s="39"/>
      <c r="RZO550" s="39"/>
      <c r="RZP550" s="39"/>
      <c r="RZQ550" s="39"/>
      <c r="RZR550" s="39"/>
      <c r="RZS550" s="39"/>
      <c r="RZT550" s="39"/>
      <c r="RZU550" s="39"/>
      <c r="RZV550" s="39"/>
      <c r="RZW550" s="39"/>
      <c r="RZX550" s="39"/>
      <c r="RZY550" s="39"/>
      <c r="RZZ550" s="39"/>
      <c r="SAA550" s="39"/>
      <c r="SAB550" s="39"/>
      <c r="SAC550" s="39"/>
      <c r="SAD550" s="39"/>
      <c r="SAE550" s="39"/>
      <c r="SAF550" s="39"/>
      <c r="SAG550" s="39"/>
      <c r="SAH550" s="39"/>
      <c r="SAI550" s="39"/>
      <c r="SAJ550" s="39"/>
      <c r="SAK550" s="39"/>
      <c r="SAL550" s="39"/>
      <c r="SAM550" s="39"/>
      <c r="SAN550" s="39"/>
      <c r="SAO550" s="39"/>
      <c r="SAP550" s="39"/>
      <c r="SAQ550" s="39"/>
      <c r="SAR550" s="39"/>
      <c r="SAS550" s="39"/>
      <c r="SAT550" s="39"/>
      <c r="SAU550" s="39"/>
      <c r="SAV550" s="39"/>
      <c r="SAW550" s="39"/>
      <c r="SAX550" s="39"/>
      <c r="SAY550" s="39"/>
      <c r="SAZ550" s="39"/>
      <c r="SBA550" s="39"/>
      <c r="SBB550" s="39"/>
      <c r="SBC550" s="39"/>
      <c r="SBD550" s="39"/>
      <c r="SBE550" s="39"/>
      <c r="SBF550" s="39"/>
      <c r="SBG550" s="39"/>
      <c r="SBH550" s="39"/>
      <c r="SBI550" s="39"/>
      <c r="SBJ550" s="39"/>
      <c r="SBK550" s="39"/>
      <c r="SBL550" s="39"/>
      <c r="SBM550" s="39"/>
      <c r="SBN550" s="39"/>
      <c r="SBO550" s="39"/>
      <c r="SBP550" s="39"/>
      <c r="SBQ550" s="39"/>
      <c r="SBR550" s="39"/>
      <c r="SBS550" s="39"/>
      <c r="SBT550" s="39"/>
      <c r="SBU550" s="39"/>
      <c r="SBV550" s="39"/>
      <c r="SBW550" s="39"/>
      <c r="SBX550" s="39"/>
      <c r="SBY550" s="39"/>
      <c r="SBZ550" s="39"/>
      <c r="SCA550" s="39"/>
      <c r="SCB550" s="39"/>
      <c r="SCC550" s="39"/>
      <c r="SCD550" s="39"/>
      <c r="SCE550" s="39"/>
      <c r="SCF550" s="39"/>
      <c r="SCG550" s="39"/>
      <c r="SCH550" s="39"/>
      <c r="SCI550" s="39"/>
      <c r="SCJ550" s="39"/>
      <c r="SCK550" s="39"/>
      <c r="SCL550" s="39"/>
      <c r="SCM550" s="39"/>
      <c r="SCN550" s="39"/>
      <c r="SCO550" s="39"/>
      <c r="SCP550" s="39"/>
      <c r="SCQ550" s="39"/>
      <c r="SCR550" s="39"/>
      <c r="SCS550" s="39"/>
      <c r="SCT550" s="39"/>
      <c r="SCU550" s="39"/>
      <c r="SCV550" s="39"/>
      <c r="SCW550" s="39"/>
      <c r="SCX550" s="39"/>
      <c r="SCY550" s="39"/>
      <c r="SCZ550" s="39"/>
      <c r="SDA550" s="39"/>
      <c r="SDB550" s="39"/>
      <c r="SDC550" s="39"/>
      <c r="SDD550" s="39"/>
      <c r="SDE550" s="39"/>
      <c r="SDF550" s="39"/>
      <c r="SDG550" s="39"/>
      <c r="SDH550" s="39"/>
      <c r="SDI550" s="39"/>
      <c r="SDJ550" s="39"/>
      <c r="SDK550" s="39"/>
      <c r="SDL550" s="39"/>
      <c r="SDM550" s="39"/>
      <c r="SDN550" s="39"/>
      <c r="SDO550" s="39"/>
      <c r="SDP550" s="39"/>
      <c r="SDQ550" s="39"/>
      <c r="SDR550" s="39"/>
      <c r="SDS550" s="39"/>
      <c r="SDT550" s="39"/>
      <c r="SDU550" s="39"/>
      <c r="SDV550" s="39"/>
      <c r="SDW550" s="39"/>
      <c r="SDX550" s="39"/>
      <c r="SDY550" s="39"/>
      <c r="SDZ550" s="39"/>
      <c r="SEA550" s="39"/>
      <c r="SEB550" s="39"/>
      <c r="SEC550" s="39"/>
      <c r="SED550" s="39"/>
      <c r="SEE550" s="39"/>
      <c r="SEF550" s="39"/>
      <c r="SEG550" s="39"/>
      <c r="SEH550" s="39"/>
      <c r="SEI550" s="39"/>
      <c r="SEJ550" s="39"/>
      <c r="SEK550" s="39"/>
      <c r="SEL550" s="39"/>
      <c r="SEM550" s="39"/>
      <c r="SEN550" s="39"/>
      <c r="SEO550" s="39"/>
      <c r="SEP550" s="39"/>
      <c r="SEQ550" s="39"/>
      <c r="SER550" s="39"/>
      <c r="SES550" s="39"/>
      <c r="SET550" s="39"/>
      <c r="SEU550" s="39"/>
      <c r="SEV550" s="39"/>
      <c r="SEW550" s="39"/>
      <c r="SEX550" s="39"/>
      <c r="SEY550" s="39"/>
      <c r="SEZ550" s="39"/>
      <c r="SFA550" s="39"/>
      <c r="SFB550" s="39"/>
      <c r="SFC550" s="39"/>
      <c r="SFD550" s="39"/>
      <c r="SFE550" s="39"/>
      <c r="SFF550" s="39"/>
      <c r="SFG550" s="39"/>
      <c r="SFH550" s="39"/>
      <c r="SFI550" s="39"/>
      <c r="SFJ550" s="39"/>
      <c r="SFK550" s="39"/>
      <c r="SFL550" s="39"/>
      <c r="SFM550" s="39"/>
      <c r="SFN550" s="39"/>
      <c r="SFO550" s="39"/>
      <c r="SFP550" s="39"/>
      <c r="SFQ550" s="39"/>
      <c r="SFR550" s="39"/>
      <c r="SFS550" s="39"/>
      <c r="SFT550" s="39"/>
      <c r="SFU550" s="39"/>
      <c r="SFV550" s="39"/>
      <c r="SFW550" s="39"/>
      <c r="SFX550" s="39"/>
      <c r="SFY550" s="39"/>
      <c r="SFZ550" s="39"/>
      <c r="SGA550" s="39"/>
      <c r="SGB550" s="39"/>
      <c r="SGC550" s="39"/>
      <c r="SGD550" s="39"/>
      <c r="SGE550" s="39"/>
      <c r="SGF550" s="39"/>
      <c r="SGG550" s="39"/>
      <c r="SGH550" s="39"/>
      <c r="SGI550" s="39"/>
      <c r="SGJ550" s="39"/>
      <c r="SGK550" s="39"/>
      <c r="SGL550" s="39"/>
      <c r="SGM550" s="39"/>
      <c r="SGN550" s="39"/>
      <c r="SGO550" s="39"/>
      <c r="SGP550" s="39"/>
      <c r="SGQ550" s="39"/>
      <c r="SGR550" s="39"/>
      <c r="SGS550" s="39"/>
      <c r="SGT550" s="39"/>
      <c r="SGU550" s="39"/>
      <c r="SGV550" s="39"/>
      <c r="SGW550" s="39"/>
      <c r="SGX550" s="39"/>
      <c r="SGY550" s="39"/>
      <c r="SGZ550" s="39"/>
      <c r="SHA550" s="39"/>
      <c r="SHB550" s="39"/>
      <c r="SHC550" s="39"/>
      <c r="SHD550" s="39"/>
      <c r="SHE550" s="39"/>
      <c r="SHF550" s="39"/>
      <c r="SHG550" s="39"/>
      <c r="SHH550" s="39"/>
      <c r="SHI550" s="39"/>
      <c r="SHJ550" s="39"/>
      <c r="SHK550" s="39"/>
      <c r="SHL550" s="39"/>
      <c r="SHM550" s="39"/>
      <c r="SHN550" s="39"/>
      <c r="SHO550" s="39"/>
      <c r="SHP550" s="39"/>
      <c r="SHQ550" s="39"/>
      <c r="SHR550" s="39"/>
      <c r="SHS550" s="39"/>
      <c r="SHT550" s="39"/>
      <c r="SHU550" s="39"/>
      <c r="SHV550" s="39"/>
      <c r="SHW550" s="39"/>
      <c r="SHX550" s="39"/>
      <c r="SHY550" s="39"/>
      <c r="SHZ550" s="39"/>
      <c r="SIA550" s="39"/>
      <c r="SIB550" s="39"/>
      <c r="SIC550" s="39"/>
      <c r="SID550" s="39"/>
      <c r="SIE550" s="39"/>
      <c r="SIF550" s="39"/>
      <c r="SIG550" s="39"/>
      <c r="SIH550" s="39"/>
      <c r="SII550" s="39"/>
      <c r="SIJ550" s="39"/>
      <c r="SIK550" s="39"/>
      <c r="SIL550" s="39"/>
      <c r="SIM550" s="39"/>
      <c r="SIN550" s="39"/>
      <c r="SIO550" s="39"/>
      <c r="SIP550" s="39"/>
      <c r="SIQ550" s="39"/>
      <c r="SIR550" s="39"/>
      <c r="SIS550" s="39"/>
      <c r="SIT550" s="39"/>
      <c r="SIU550" s="39"/>
      <c r="SIV550" s="39"/>
      <c r="SIW550" s="39"/>
      <c r="SIX550" s="39"/>
      <c r="SIY550" s="39"/>
      <c r="SIZ550" s="39"/>
      <c r="SJA550" s="39"/>
      <c r="SJB550" s="39"/>
      <c r="SJC550" s="39"/>
      <c r="SJD550" s="39"/>
      <c r="SJE550" s="39"/>
      <c r="SJF550" s="39"/>
      <c r="SJG550" s="39"/>
      <c r="SJH550" s="39"/>
      <c r="SJI550" s="39"/>
      <c r="SJJ550" s="39"/>
      <c r="SJK550" s="39"/>
      <c r="SJL550" s="39"/>
      <c r="SJM550" s="39"/>
      <c r="SJN550" s="39"/>
      <c r="SJO550" s="39"/>
      <c r="SJP550" s="39"/>
      <c r="SJQ550" s="39"/>
      <c r="SJR550" s="39"/>
      <c r="SJS550" s="39"/>
      <c r="SJT550" s="39"/>
      <c r="SJU550" s="39"/>
      <c r="SJV550" s="39"/>
      <c r="SJW550" s="39"/>
      <c r="SJX550" s="39"/>
      <c r="SJY550" s="39"/>
      <c r="SJZ550" s="39"/>
      <c r="SKA550" s="39"/>
      <c r="SKB550" s="39"/>
      <c r="SKC550" s="39"/>
      <c r="SKD550" s="39"/>
      <c r="SKE550" s="39"/>
      <c r="SKF550" s="39"/>
      <c r="SKG550" s="39"/>
      <c r="SKH550" s="39"/>
      <c r="SKI550" s="39"/>
      <c r="SKJ550" s="39"/>
      <c r="SKK550" s="39"/>
      <c r="SKL550" s="39"/>
      <c r="SKM550" s="39"/>
      <c r="SKN550" s="39"/>
      <c r="SKO550" s="39"/>
      <c r="SKP550" s="39"/>
      <c r="SKQ550" s="39"/>
      <c r="SKR550" s="39"/>
      <c r="SKS550" s="39"/>
      <c r="SKT550" s="39"/>
      <c r="SKU550" s="39"/>
      <c r="SKV550" s="39"/>
      <c r="SKW550" s="39"/>
      <c r="SKX550" s="39"/>
      <c r="SKY550" s="39"/>
      <c r="SKZ550" s="39"/>
      <c r="SLA550" s="39"/>
      <c r="SLB550" s="39"/>
      <c r="SLC550" s="39"/>
      <c r="SLD550" s="39"/>
      <c r="SLE550" s="39"/>
      <c r="SLF550" s="39"/>
      <c r="SLG550" s="39"/>
      <c r="SLH550" s="39"/>
      <c r="SLI550" s="39"/>
      <c r="SLJ550" s="39"/>
      <c r="SLK550" s="39"/>
      <c r="SLL550" s="39"/>
      <c r="SLM550" s="39"/>
      <c r="SLN550" s="39"/>
      <c r="SLO550" s="39"/>
      <c r="SLP550" s="39"/>
      <c r="SLQ550" s="39"/>
      <c r="SLR550" s="39"/>
      <c r="SLS550" s="39"/>
      <c r="SLT550" s="39"/>
      <c r="SLU550" s="39"/>
      <c r="SLV550" s="39"/>
      <c r="SLW550" s="39"/>
      <c r="SLX550" s="39"/>
      <c r="SLY550" s="39"/>
      <c r="SLZ550" s="39"/>
      <c r="SMA550" s="39"/>
      <c r="SMB550" s="39"/>
      <c r="SMC550" s="39"/>
      <c r="SMD550" s="39"/>
      <c r="SME550" s="39"/>
      <c r="SMF550" s="39"/>
      <c r="SMG550" s="39"/>
      <c r="SMH550" s="39"/>
      <c r="SMI550" s="39"/>
      <c r="SMJ550" s="39"/>
      <c r="SMK550" s="39"/>
      <c r="SML550" s="39"/>
      <c r="SMM550" s="39"/>
      <c r="SMN550" s="39"/>
      <c r="SMO550" s="39"/>
      <c r="SMP550" s="39"/>
      <c r="SMQ550" s="39"/>
      <c r="SMR550" s="39"/>
      <c r="SMS550" s="39"/>
      <c r="SMT550" s="39"/>
      <c r="SMU550" s="39"/>
      <c r="SMV550" s="39"/>
      <c r="SMW550" s="39"/>
      <c r="SMX550" s="39"/>
      <c r="SMY550" s="39"/>
      <c r="SMZ550" s="39"/>
      <c r="SNA550" s="39"/>
      <c r="SNB550" s="39"/>
      <c r="SNC550" s="39"/>
      <c r="SND550" s="39"/>
      <c r="SNE550" s="39"/>
      <c r="SNF550" s="39"/>
      <c r="SNG550" s="39"/>
      <c r="SNH550" s="39"/>
      <c r="SNI550" s="39"/>
      <c r="SNJ550" s="39"/>
      <c r="SNK550" s="39"/>
      <c r="SNL550" s="39"/>
      <c r="SNM550" s="39"/>
      <c r="SNN550" s="39"/>
      <c r="SNO550" s="39"/>
      <c r="SNP550" s="39"/>
      <c r="SNQ550" s="39"/>
      <c r="SNR550" s="39"/>
      <c r="SNS550" s="39"/>
      <c r="SNT550" s="39"/>
      <c r="SNU550" s="39"/>
      <c r="SNV550" s="39"/>
      <c r="SNW550" s="39"/>
      <c r="SNX550" s="39"/>
      <c r="SNY550" s="39"/>
      <c r="SNZ550" s="39"/>
      <c r="SOA550" s="39"/>
      <c r="SOB550" s="39"/>
      <c r="SOC550" s="39"/>
      <c r="SOD550" s="39"/>
      <c r="SOE550" s="39"/>
      <c r="SOF550" s="39"/>
      <c r="SOG550" s="39"/>
      <c r="SOH550" s="39"/>
      <c r="SOI550" s="39"/>
      <c r="SOJ550" s="39"/>
      <c r="SOK550" s="39"/>
      <c r="SOL550" s="39"/>
      <c r="SOM550" s="39"/>
      <c r="SON550" s="39"/>
      <c r="SOO550" s="39"/>
      <c r="SOP550" s="39"/>
      <c r="SOQ550" s="39"/>
      <c r="SOR550" s="39"/>
      <c r="SOS550" s="39"/>
      <c r="SOT550" s="39"/>
      <c r="SOU550" s="39"/>
      <c r="SOV550" s="39"/>
      <c r="SOW550" s="39"/>
      <c r="SOX550" s="39"/>
      <c r="SOY550" s="39"/>
      <c r="SOZ550" s="39"/>
      <c r="SPA550" s="39"/>
      <c r="SPB550" s="39"/>
      <c r="SPC550" s="39"/>
      <c r="SPD550" s="39"/>
      <c r="SPE550" s="39"/>
      <c r="SPF550" s="39"/>
      <c r="SPG550" s="39"/>
      <c r="SPH550" s="39"/>
      <c r="SPI550" s="39"/>
      <c r="SPJ550" s="39"/>
      <c r="SPK550" s="39"/>
      <c r="SPL550" s="39"/>
      <c r="SPM550" s="39"/>
      <c r="SPN550" s="39"/>
      <c r="SPO550" s="39"/>
      <c r="SPP550" s="39"/>
      <c r="SPQ550" s="39"/>
      <c r="SPR550" s="39"/>
      <c r="SPS550" s="39"/>
      <c r="SPT550" s="39"/>
      <c r="SPU550" s="39"/>
      <c r="SPV550" s="39"/>
      <c r="SPW550" s="39"/>
      <c r="SPX550" s="39"/>
      <c r="SPY550" s="39"/>
      <c r="SPZ550" s="39"/>
      <c r="SQA550" s="39"/>
      <c r="SQB550" s="39"/>
      <c r="SQC550" s="39"/>
      <c r="SQD550" s="39"/>
      <c r="SQE550" s="39"/>
      <c r="SQF550" s="39"/>
      <c r="SQG550" s="39"/>
      <c r="SQH550" s="39"/>
      <c r="SQI550" s="39"/>
      <c r="SQJ550" s="39"/>
      <c r="SQK550" s="39"/>
      <c r="SQL550" s="39"/>
      <c r="SQM550" s="39"/>
      <c r="SQN550" s="39"/>
      <c r="SQO550" s="39"/>
      <c r="SQP550" s="39"/>
      <c r="SQQ550" s="39"/>
      <c r="SQR550" s="39"/>
      <c r="SQS550" s="39"/>
      <c r="SQT550" s="39"/>
      <c r="SQU550" s="39"/>
      <c r="SQV550" s="39"/>
      <c r="SQW550" s="39"/>
      <c r="SQX550" s="39"/>
      <c r="SQY550" s="39"/>
      <c r="SQZ550" s="39"/>
      <c r="SRA550" s="39"/>
      <c r="SRB550" s="39"/>
      <c r="SRC550" s="39"/>
      <c r="SRD550" s="39"/>
      <c r="SRE550" s="39"/>
      <c r="SRF550" s="39"/>
      <c r="SRG550" s="39"/>
      <c r="SRH550" s="39"/>
      <c r="SRI550" s="39"/>
      <c r="SRJ550" s="39"/>
      <c r="SRK550" s="39"/>
      <c r="SRL550" s="39"/>
      <c r="SRM550" s="39"/>
      <c r="SRN550" s="39"/>
      <c r="SRO550" s="39"/>
      <c r="SRP550" s="39"/>
      <c r="SRQ550" s="39"/>
      <c r="SRR550" s="39"/>
      <c r="SRS550" s="39"/>
      <c r="SRT550" s="39"/>
      <c r="SRU550" s="39"/>
      <c r="SRV550" s="39"/>
      <c r="SRW550" s="39"/>
      <c r="SRX550" s="39"/>
      <c r="SRY550" s="39"/>
      <c r="SRZ550" s="39"/>
      <c r="SSA550" s="39"/>
      <c r="SSB550" s="39"/>
      <c r="SSC550" s="39"/>
      <c r="SSD550" s="39"/>
      <c r="SSE550" s="39"/>
      <c r="SSF550" s="39"/>
      <c r="SSG550" s="39"/>
      <c r="SSH550" s="39"/>
      <c r="SSI550" s="39"/>
      <c r="SSJ550" s="39"/>
      <c r="SSK550" s="39"/>
      <c r="SSL550" s="39"/>
      <c r="SSM550" s="39"/>
      <c r="SSN550" s="39"/>
      <c r="SSO550" s="39"/>
      <c r="SSP550" s="39"/>
      <c r="SSQ550" s="39"/>
      <c r="SSR550" s="39"/>
      <c r="SSS550" s="39"/>
      <c r="SST550" s="39"/>
      <c r="SSU550" s="39"/>
      <c r="SSV550" s="39"/>
      <c r="SSW550" s="39"/>
      <c r="SSX550" s="39"/>
      <c r="SSY550" s="39"/>
      <c r="SSZ550" s="39"/>
      <c r="STA550" s="39"/>
      <c r="STB550" s="39"/>
      <c r="STC550" s="39"/>
      <c r="STD550" s="39"/>
      <c r="STE550" s="39"/>
      <c r="STF550" s="39"/>
      <c r="STG550" s="39"/>
      <c r="STH550" s="39"/>
      <c r="STI550" s="39"/>
      <c r="STJ550" s="39"/>
      <c r="STK550" s="39"/>
      <c r="STL550" s="39"/>
      <c r="STM550" s="39"/>
      <c r="STN550" s="39"/>
      <c r="STO550" s="39"/>
      <c r="STP550" s="39"/>
      <c r="STQ550" s="39"/>
      <c r="STR550" s="39"/>
      <c r="STS550" s="39"/>
      <c r="STT550" s="39"/>
      <c r="STU550" s="39"/>
      <c r="STV550" s="39"/>
      <c r="STW550" s="39"/>
      <c r="STX550" s="39"/>
      <c r="STY550" s="39"/>
      <c r="STZ550" s="39"/>
      <c r="SUA550" s="39"/>
      <c r="SUB550" s="39"/>
      <c r="SUC550" s="39"/>
      <c r="SUD550" s="39"/>
      <c r="SUE550" s="39"/>
      <c r="SUF550" s="39"/>
      <c r="SUG550" s="39"/>
      <c r="SUH550" s="39"/>
      <c r="SUI550" s="39"/>
      <c r="SUJ550" s="39"/>
      <c r="SUK550" s="39"/>
      <c r="SUL550" s="39"/>
      <c r="SUM550" s="39"/>
      <c r="SUN550" s="39"/>
      <c r="SUO550" s="39"/>
      <c r="SUP550" s="39"/>
      <c r="SUQ550" s="39"/>
      <c r="SUR550" s="39"/>
      <c r="SUS550" s="39"/>
      <c r="SUT550" s="39"/>
      <c r="SUU550" s="39"/>
      <c r="SUV550" s="39"/>
      <c r="SUW550" s="39"/>
      <c r="SUX550" s="39"/>
      <c r="SUY550" s="39"/>
      <c r="SUZ550" s="39"/>
      <c r="SVA550" s="39"/>
      <c r="SVB550" s="39"/>
      <c r="SVC550" s="39"/>
      <c r="SVD550" s="39"/>
      <c r="SVE550" s="39"/>
      <c r="SVF550" s="39"/>
      <c r="SVG550" s="39"/>
      <c r="SVH550" s="39"/>
      <c r="SVI550" s="39"/>
      <c r="SVJ550" s="39"/>
      <c r="SVK550" s="39"/>
      <c r="SVL550" s="39"/>
      <c r="SVM550" s="39"/>
      <c r="SVN550" s="39"/>
      <c r="SVO550" s="39"/>
      <c r="SVP550" s="39"/>
      <c r="SVQ550" s="39"/>
      <c r="SVR550" s="39"/>
      <c r="SVS550" s="39"/>
      <c r="SVT550" s="39"/>
      <c r="SVU550" s="39"/>
      <c r="SVV550" s="39"/>
      <c r="SVW550" s="39"/>
      <c r="SVX550" s="39"/>
      <c r="SVY550" s="39"/>
      <c r="SVZ550" s="39"/>
      <c r="SWA550" s="39"/>
      <c r="SWB550" s="39"/>
      <c r="SWC550" s="39"/>
      <c r="SWD550" s="39"/>
      <c r="SWE550" s="39"/>
      <c r="SWF550" s="39"/>
      <c r="SWG550" s="39"/>
      <c r="SWH550" s="39"/>
      <c r="SWI550" s="39"/>
      <c r="SWJ550" s="39"/>
      <c r="SWK550" s="39"/>
      <c r="SWL550" s="39"/>
      <c r="SWM550" s="39"/>
      <c r="SWN550" s="39"/>
      <c r="SWO550" s="39"/>
      <c r="SWP550" s="39"/>
      <c r="SWQ550" s="39"/>
      <c r="SWR550" s="39"/>
      <c r="SWS550" s="39"/>
      <c r="SWT550" s="39"/>
      <c r="SWU550" s="39"/>
      <c r="SWV550" s="39"/>
      <c r="SWW550" s="39"/>
      <c r="SWX550" s="39"/>
      <c r="SWY550" s="39"/>
      <c r="SWZ550" s="39"/>
      <c r="SXA550" s="39"/>
      <c r="SXB550" s="39"/>
      <c r="SXC550" s="39"/>
      <c r="SXD550" s="39"/>
      <c r="SXE550" s="39"/>
      <c r="SXF550" s="39"/>
      <c r="SXG550" s="39"/>
      <c r="SXH550" s="39"/>
      <c r="SXI550" s="39"/>
      <c r="SXJ550" s="39"/>
      <c r="SXK550" s="39"/>
      <c r="SXL550" s="39"/>
      <c r="SXM550" s="39"/>
      <c r="SXN550" s="39"/>
      <c r="SXO550" s="39"/>
      <c r="SXP550" s="39"/>
      <c r="SXQ550" s="39"/>
      <c r="SXR550" s="39"/>
      <c r="SXS550" s="39"/>
      <c r="SXT550" s="39"/>
      <c r="SXU550" s="39"/>
      <c r="SXV550" s="39"/>
      <c r="SXW550" s="39"/>
      <c r="SXX550" s="39"/>
      <c r="SXY550" s="39"/>
      <c r="SXZ550" s="39"/>
      <c r="SYA550" s="39"/>
      <c r="SYB550" s="39"/>
      <c r="SYC550" s="39"/>
      <c r="SYD550" s="39"/>
      <c r="SYE550" s="39"/>
      <c r="SYF550" s="39"/>
      <c r="SYG550" s="39"/>
      <c r="SYH550" s="39"/>
      <c r="SYI550" s="39"/>
      <c r="SYJ550" s="39"/>
      <c r="SYK550" s="39"/>
      <c r="SYL550" s="39"/>
      <c r="SYM550" s="39"/>
      <c r="SYN550" s="39"/>
      <c r="SYO550" s="39"/>
      <c r="SYP550" s="39"/>
      <c r="SYQ550" s="39"/>
      <c r="SYR550" s="39"/>
      <c r="SYS550" s="39"/>
      <c r="SYT550" s="39"/>
      <c r="SYU550" s="39"/>
      <c r="SYV550" s="39"/>
      <c r="SYW550" s="39"/>
      <c r="SYX550" s="39"/>
      <c r="SYY550" s="39"/>
      <c r="SYZ550" s="39"/>
      <c r="SZA550" s="39"/>
      <c r="SZB550" s="39"/>
      <c r="SZC550" s="39"/>
      <c r="SZD550" s="39"/>
      <c r="SZE550" s="39"/>
      <c r="SZF550" s="39"/>
      <c r="SZG550" s="39"/>
      <c r="SZH550" s="39"/>
      <c r="SZI550" s="39"/>
      <c r="SZJ550" s="39"/>
      <c r="SZK550" s="39"/>
      <c r="SZL550" s="39"/>
      <c r="SZM550" s="39"/>
      <c r="SZN550" s="39"/>
      <c r="SZO550" s="39"/>
      <c r="SZP550" s="39"/>
      <c r="SZQ550" s="39"/>
      <c r="SZR550" s="39"/>
      <c r="SZS550" s="39"/>
      <c r="SZT550" s="39"/>
      <c r="SZU550" s="39"/>
      <c r="SZV550" s="39"/>
      <c r="SZW550" s="39"/>
      <c r="SZX550" s="39"/>
      <c r="SZY550" s="39"/>
      <c r="SZZ550" s="39"/>
      <c r="TAA550" s="39"/>
      <c r="TAB550" s="39"/>
      <c r="TAC550" s="39"/>
      <c r="TAD550" s="39"/>
      <c r="TAE550" s="39"/>
      <c r="TAF550" s="39"/>
      <c r="TAG550" s="39"/>
      <c r="TAH550" s="39"/>
      <c r="TAI550" s="39"/>
      <c r="TAJ550" s="39"/>
      <c r="TAK550" s="39"/>
      <c r="TAL550" s="39"/>
      <c r="TAM550" s="39"/>
      <c r="TAN550" s="39"/>
      <c r="TAO550" s="39"/>
      <c r="TAP550" s="39"/>
      <c r="TAQ550" s="39"/>
      <c r="TAR550" s="39"/>
      <c r="TAS550" s="39"/>
      <c r="TAT550" s="39"/>
      <c r="TAU550" s="39"/>
      <c r="TAV550" s="39"/>
      <c r="TAW550" s="39"/>
      <c r="TAX550" s="39"/>
      <c r="TAY550" s="39"/>
      <c r="TAZ550" s="39"/>
      <c r="TBA550" s="39"/>
      <c r="TBB550" s="39"/>
      <c r="TBC550" s="39"/>
      <c r="TBD550" s="39"/>
      <c r="TBE550" s="39"/>
      <c r="TBF550" s="39"/>
      <c r="TBG550" s="39"/>
      <c r="TBH550" s="39"/>
      <c r="TBI550" s="39"/>
      <c r="TBJ550" s="39"/>
      <c r="TBK550" s="39"/>
      <c r="TBL550" s="39"/>
      <c r="TBM550" s="39"/>
      <c r="TBN550" s="39"/>
      <c r="TBO550" s="39"/>
      <c r="TBP550" s="39"/>
      <c r="TBQ550" s="39"/>
      <c r="TBR550" s="39"/>
      <c r="TBS550" s="39"/>
      <c r="TBT550" s="39"/>
      <c r="TBU550" s="39"/>
      <c r="TBV550" s="39"/>
      <c r="TBW550" s="39"/>
      <c r="TBX550" s="39"/>
      <c r="TBY550" s="39"/>
      <c r="TBZ550" s="39"/>
      <c r="TCA550" s="39"/>
      <c r="TCB550" s="39"/>
      <c r="TCC550" s="39"/>
      <c r="TCD550" s="39"/>
      <c r="TCE550" s="39"/>
      <c r="TCF550" s="39"/>
      <c r="TCG550" s="39"/>
      <c r="TCH550" s="39"/>
      <c r="TCI550" s="39"/>
      <c r="TCJ550" s="39"/>
      <c r="TCK550" s="39"/>
      <c r="TCL550" s="39"/>
      <c r="TCM550" s="39"/>
      <c r="TCN550" s="39"/>
      <c r="TCO550" s="39"/>
      <c r="TCP550" s="39"/>
      <c r="TCQ550" s="39"/>
      <c r="TCR550" s="39"/>
      <c r="TCS550" s="39"/>
      <c r="TCT550" s="39"/>
      <c r="TCU550" s="39"/>
      <c r="TCV550" s="39"/>
      <c r="TCW550" s="39"/>
      <c r="TCX550" s="39"/>
      <c r="TCY550" s="39"/>
      <c r="TCZ550" s="39"/>
      <c r="TDA550" s="39"/>
      <c r="TDB550" s="39"/>
      <c r="TDC550" s="39"/>
      <c r="TDD550" s="39"/>
      <c r="TDE550" s="39"/>
      <c r="TDF550" s="39"/>
      <c r="TDG550" s="39"/>
      <c r="TDH550" s="39"/>
      <c r="TDI550" s="39"/>
      <c r="TDJ550" s="39"/>
      <c r="TDK550" s="39"/>
      <c r="TDL550" s="39"/>
      <c r="TDM550" s="39"/>
      <c r="TDN550" s="39"/>
      <c r="TDO550" s="39"/>
      <c r="TDP550" s="39"/>
      <c r="TDQ550" s="39"/>
      <c r="TDR550" s="39"/>
      <c r="TDS550" s="39"/>
      <c r="TDT550" s="39"/>
      <c r="TDU550" s="39"/>
      <c r="TDV550" s="39"/>
      <c r="TDW550" s="39"/>
      <c r="TDX550" s="39"/>
      <c r="TDY550" s="39"/>
      <c r="TDZ550" s="39"/>
      <c r="TEA550" s="39"/>
      <c r="TEB550" s="39"/>
      <c r="TEC550" s="39"/>
      <c r="TED550" s="39"/>
      <c r="TEE550" s="39"/>
      <c r="TEF550" s="39"/>
      <c r="TEG550" s="39"/>
      <c r="TEH550" s="39"/>
      <c r="TEI550" s="39"/>
      <c r="TEJ550" s="39"/>
      <c r="TEK550" s="39"/>
      <c r="TEL550" s="39"/>
      <c r="TEM550" s="39"/>
      <c r="TEN550" s="39"/>
      <c r="TEO550" s="39"/>
      <c r="TEP550" s="39"/>
      <c r="TEQ550" s="39"/>
      <c r="TER550" s="39"/>
      <c r="TES550" s="39"/>
      <c r="TET550" s="39"/>
      <c r="TEU550" s="39"/>
      <c r="TEV550" s="39"/>
      <c r="TEW550" s="39"/>
      <c r="TEX550" s="39"/>
      <c r="TEY550" s="39"/>
      <c r="TEZ550" s="39"/>
      <c r="TFA550" s="39"/>
      <c r="TFB550" s="39"/>
      <c r="TFC550" s="39"/>
      <c r="TFD550" s="39"/>
      <c r="TFE550" s="39"/>
      <c r="TFF550" s="39"/>
      <c r="TFG550" s="39"/>
      <c r="TFH550" s="39"/>
      <c r="TFI550" s="39"/>
      <c r="TFJ550" s="39"/>
      <c r="TFK550" s="39"/>
      <c r="TFL550" s="39"/>
      <c r="TFM550" s="39"/>
      <c r="TFN550" s="39"/>
      <c r="TFO550" s="39"/>
      <c r="TFP550" s="39"/>
      <c r="TFQ550" s="39"/>
      <c r="TFR550" s="39"/>
      <c r="TFS550" s="39"/>
      <c r="TFT550" s="39"/>
      <c r="TFU550" s="39"/>
      <c r="TFV550" s="39"/>
      <c r="TFW550" s="39"/>
      <c r="TFX550" s="39"/>
      <c r="TFY550" s="39"/>
      <c r="TFZ550" s="39"/>
      <c r="TGA550" s="39"/>
      <c r="TGB550" s="39"/>
      <c r="TGC550" s="39"/>
      <c r="TGD550" s="39"/>
      <c r="TGE550" s="39"/>
      <c r="TGF550" s="39"/>
      <c r="TGG550" s="39"/>
      <c r="TGH550" s="39"/>
      <c r="TGI550" s="39"/>
      <c r="TGJ550" s="39"/>
      <c r="TGK550" s="39"/>
      <c r="TGL550" s="39"/>
      <c r="TGM550" s="39"/>
      <c r="TGN550" s="39"/>
      <c r="TGO550" s="39"/>
      <c r="TGP550" s="39"/>
      <c r="TGQ550" s="39"/>
      <c r="TGR550" s="39"/>
      <c r="TGS550" s="39"/>
      <c r="TGT550" s="39"/>
      <c r="TGU550" s="39"/>
      <c r="TGV550" s="39"/>
      <c r="TGW550" s="39"/>
      <c r="TGX550" s="39"/>
      <c r="TGY550" s="39"/>
      <c r="TGZ550" s="39"/>
      <c r="THA550" s="39"/>
      <c r="THB550" s="39"/>
      <c r="THC550" s="39"/>
      <c r="THD550" s="39"/>
      <c r="THE550" s="39"/>
      <c r="THF550" s="39"/>
      <c r="THG550" s="39"/>
      <c r="THH550" s="39"/>
      <c r="THI550" s="39"/>
      <c r="THJ550" s="39"/>
      <c r="THK550" s="39"/>
      <c r="THL550" s="39"/>
      <c r="THM550" s="39"/>
      <c r="THN550" s="39"/>
      <c r="THO550" s="39"/>
      <c r="THP550" s="39"/>
      <c r="THQ550" s="39"/>
      <c r="THR550" s="39"/>
      <c r="THS550" s="39"/>
      <c r="THT550" s="39"/>
      <c r="THU550" s="39"/>
      <c r="THV550" s="39"/>
      <c r="THW550" s="39"/>
      <c r="THX550" s="39"/>
      <c r="THY550" s="39"/>
      <c r="THZ550" s="39"/>
      <c r="TIA550" s="39"/>
      <c r="TIB550" s="39"/>
      <c r="TIC550" s="39"/>
      <c r="TID550" s="39"/>
      <c r="TIE550" s="39"/>
      <c r="TIF550" s="39"/>
      <c r="TIG550" s="39"/>
      <c r="TIH550" s="39"/>
      <c r="TII550" s="39"/>
      <c r="TIJ550" s="39"/>
      <c r="TIK550" s="39"/>
      <c r="TIL550" s="39"/>
      <c r="TIM550" s="39"/>
      <c r="TIN550" s="39"/>
      <c r="TIO550" s="39"/>
      <c r="TIP550" s="39"/>
      <c r="TIQ550" s="39"/>
      <c r="TIR550" s="39"/>
      <c r="TIS550" s="39"/>
      <c r="TIT550" s="39"/>
      <c r="TIU550" s="39"/>
      <c r="TIV550" s="39"/>
      <c r="TIW550" s="39"/>
      <c r="TIX550" s="39"/>
      <c r="TIY550" s="39"/>
      <c r="TIZ550" s="39"/>
      <c r="TJA550" s="39"/>
      <c r="TJB550" s="39"/>
      <c r="TJC550" s="39"/>
      <c r="TJD550" s="39"/>
      <c r="TJE550" s="39"/>
      <c r="TJF550" s="39"/>
      <c r="TJG550" s="39"/>
      <c r="TJH550" s="39"/>
      <c r="TJI550" s="39"/>
      <c r="TJJ550" s="39"/>
      <c r="TJK550" s="39"/>
      <c r="TJL550" s="39"/>
      <c r="TJM550" s="39"/>
      <c r="TJN550" s="39"/>
      <c r="TJO550" s="39"/>
      <c r="TJP550" s="39"/>
      <c r="TJQ550" s="39"/>
      <c r="TJR550" s="39"/>
      <c r="TJS550" s="39"/>
      <c r="TJT550" s="39"/>
      <c r="TJU550" s="39"/>
      <c r="TJV550" s="39"/>
      <c r="TJW550" s="39"/>
      <c r="TJX550" s="39"/>
      <c r="TJY550" s="39"/>
      <c r="TJZ550" s="39"/>
      <c r="TKA550" s="39"/>
      <c r="TKB550" s="39"/>
      <c r="TKC550" s="39"/>
      <c r="TKD550" s="39"/>
      <c r="TKE550" s="39"/>
      <c r="TKF550" s="39"/>
      <c r="TKG550" s="39"/>
      <c r="TKH550" s="39"/>
      <c r="TKI550" s="39"/>
      <c r="TKJ550" s="39"/>
      <c r="TKK550" s="39"/>
      <c r="TKL550" s="39"/>
      <c r="TKM550" s="39"/>
      <c r="TKN550" s="39"/>
      <c r="TKO550" s="39"/>
      <c r="TKP550" s="39"/>
      <c r="TKQ550" s="39"/>
      <c r="TKR550" s="39"/>
      <c r="TKS550" s="39"/>
      <c r="TKT550" s="39"/>
      <c r="TKU550" s="39"/>
      <c r="TKV550" s="39"/>
      <c r="TKW550" s="39"/>
      <c r="TKX550" s="39"/>
      <c r="TKY550" s="39"/>
      <c r="TKZ550" s="39"/>
      <c r="TLA550" s="39"/>
      <c r="TLB550" s="39"/>
      <c r="TLC550" s="39"/>
      <c r="TLD550" s="39"/>
      <c r="TLE550" s="39"/>
      <c r="TLF550" s="39"/>
      <c r="TLG550" s="39"/>
      <c r="TLH550" s="39"/>
      <c r="TLI550" s="39"/>
      <c r="TLJ550" s="39"/>
      <c r="TLK550" s="39"/>
      <c r="TLL550" s="39"/>
      <c r="TLM550" s="39"/>
      <c r="TLN550" s="39"/>
      <c r="TLO550" s="39"/>
      <c r="TLP550" s="39"/>
      <c r="TLQ550" s="39"/>
      <c r="TLR550" s="39"/>
      <c r="TLS550" s="39"/>
      <c r="TLT550" s="39"/>
      <c r="TLU550" s="39"/>
      <c r="TLV550" s="39"/>
      <c r="TLW550" s="39"/>
      <c r="TLX550" s="39"/>
      <c r="TLY550" s="39"/>
      <c r="TLZ550" s="39"/>
      <c r="TMA550" s="39"/>
      <c r="TMB550" s="39"/>
      <c r="TMC550" s="39"/>
      <c r="TMD550" s="39"/>
      <c r="TME550" s="39"/>
      <c r="TMF550" s="39"/>
      <c r="TMG550" s="39"/>
      <c r="TMH550" s="39"/>
      <c r="TMI550" s="39"/>
      <c r="TMJ550" s="39"/>
      <c r="TMK550" s="39"/>
      <c r="TML550" s="39"/>
      <c r="TMM550" s="39"/>
      <c r="TMN550" s="39"/>
      <c r="TMO550" s="39"/>
      <c r="TMP550" s="39"/>
      <c r="TMQ550" s="39"/>
      <c r="TMR550" s="39"/>
      <c r="TMS550" s="39"/>
      <c r="TMT550" s="39"/>
      <c r="TMU550" s="39"/>
      <c r="TMV550" s="39"/>
      <c r="TMW550" s="39"/>
      <c r="TMX550" s="39"/>
      <c r="TMY550" s="39"/>
      <c r="TMZ550" s="39"/>
      <c r="TNA550" s="39"/>
      <c r="TNB550" s="39"/>
      <c r="TNC550" s="39"/>
      <c r="TND550" s="39"/>
      <c r="TNE550" s="39"/>
      <c r="TNF550" s="39"/>
      <c r="TNG550" s="39"/>
      <c r="TNH550" s="39"/>
      <c r="TNI550" s="39"/>
      <c r="TNJ550" s="39"/>
      <c r="TNK550" s="39"/>
      <c r="TNL550" s="39"/>
      <c r="TNM550" s="39"/>
      <c r="TNN550" s="39"/>
      <c r="TNO550" s="39"/>
      <c r="TNP550" s="39"/>
      <c r="TNQ550" s="39"/>
      <c r="TNR550" s="39"/>
      <c r="TNS550" s="39"/>
      <c r="TNT550" s="39"/>
      <c r="TNU550" s="39"/>
      <c r="TNV550" s="39"/>
      <c r="TNW550" s="39"/>
      <c r="TNX550" s="39"/>
      <c r="TNY550" s="39"/>
      <c r="TNZ550" s="39"/>
      <c r="TOA550" s="39"/>
      <c r="TOB550" s="39"/>
      <c r="TOC550" s="39"/>
      <c r="TOD550" s="39"/>
      <c r="TOE550" s="39"/>
      <c r="TOF550" s="39"/>
      <c r="TOG550" s="39"/>
      <c r="TOH550" s="39"/>
      <c r="TOI550" s="39"/>
      <c r="TOJ550" s="39"/>
      <c r="TOK550" s="39"/>
      <c r="TOL550" s="39"/>
      <c r="TOM550" s="39"/>
      <c r="TON550" s="39"/>
      <c r="TOO550" s="39"/>
      <c r="TOP550" s="39"/>
      <c r="TOQ550" s="39"/>
      <c r="TOR550" s="39"/>
      <c r="TOS550" s="39"/>
      <c r="TOT550" s="39"/>
      <c r="TOU550" s="39"/>
      <c r="TOV550" s="39"/>
      <c r="TOW550" s="39"/>
      <c r="TOX550" s="39"/>
      <c r="TOY550" s="39"/>
      <c r="TOZ550" s="39"/>
      <c r="TPA550" s="39"/>
      <c r="TPB550" s="39"/>
      <c r="TPC550" s="39"/>
      <c r="TPD550" s="39"/>
      <c r="TPE550" s="39"/>
      <c r="TPF550" s="39"/>
      <c r="TPG550" s="39"/>
      <c r="TPH550" s="39"/>
      <c r="TPI550" s="39"/>
      <c r="TPJ550" s="39"/>
      <c r="TPK550" s="39"/>
      <c r="TPL550" s="39"/>
      <c r="TPM550" s="39"/>
      <c r="TPN550" s="39"/>
      <c r="TPO550" s="39"/>
      <c r="TPP550" s="39"/>
      <c r="TPQ550" s="39"/>
      <c r="TPR550" s="39"/>
      <c r="TPS550" s="39"/>
      <c r="TPT550" s="39"/>
      <c r="TPU550" s="39"/>
      <c r="TPV550" s="39"/>
      <c r="TPW550" s="39"/>
      <c r="TPX550" s="39"/>
      <c r="TPY550" s="39"/>
      <c r="TPZ550" s="39"/>
      <c r="TQA550" s="39"/>
      <c r="TQB550" s="39"/>
      <c r="TQC550" s="39"/>
      <c r="TQD550" s="39"/>
      <c r="TQE550" s="39"/>
      <c r="TQF550" s="39"/>
      <c r="TQG550" s="39"/>
      <c r="TQH550" s="39"/>
      <c r="TQI550" s="39"/>
      <c r="TQJ550" s="39"/>
      <c r="TQK550" s="39"/>
      <c r="TQL550" s="39"/>
      <c r="TQM550" s="39"/>
      <c r="TQN550" s="39"/>
      <c r="TQO550" s="39"/>
      <c r="TQP550" s="39"/>
      <c r="TQQ550" s="39"/>
      <c r="TQR550" s="39"/>
      <c r="TQS550" s="39"/>
      <c r="TQT550" s="39"/>
      <c r="TQU550" s="39"/>
      <c r="TQV550" s="39"/>
      <c r="TQW550" s="39"/>
      <c r="TQX550" s="39"/>
      <c r="TQY550" s="39"/>
      <c r="TQZ550" s="39"/>
      <c r="TRA550" s="39"/>
      <c r="TRB550" s="39"/>
      <c r="TRC550" s="39"/>
      <c r="TRD550" s="39"/>
      <c r="TRE550" s="39"/>
      <c r="TRF550" s="39"/>
      <c r="TRG550" s="39"/>
      <c r="TRH550" s="39"/>
      <c r="TRI550" s="39"/>
      <c r="TRJ550" s="39"/>
      <c r="TRK550" s="39"/>
      <c r="TRL550" s="39"/>
      <c r="TRM550" s="39"/>
      <c r="TRN550" s="39"/>
      <c r="TRO550" s="39"/>
      <c r="TRP550" s="39"/>
      <c r="TRQ550" s="39"/>
      <c r="TRR550" s="39"/>
      <c r="TRS550" s="39"/>
      <c r="TRT550" s="39"/>
      <c r="TRU550" s="39"/>
      <c r="TRV550" s="39"/>
      <c r="TRW550" s="39"/>
      <c r="TRX550" s="39"/>
      <c r="TRY550" s="39"/>
      <c r="TRZ550" s="39"/>
      <c r="TSA550" s="39"/>
      <c r="TSB550" s="39"/>
      <c r="TSC550" s="39"/>
      <c r="TSD550" s="39"/>
      <c r="TSE550" s="39"/>
      <c r="TSF550" s="39"/>
      <c r="TSG550" s="39"/>
      <c r="TSH550" s="39"/>
      <c r="TSI550" s="39"/>
      <c r="TSJ550" s="39"/>
      <c r="TSK550" s="39"/>
      <c r="TSL550" s="39"/>
      <c r="TSM550" s="39"/>
      <c r="TSN550" s="39"/>
      <c r="TSO550" s="39"/>
      <c r="TSP550" s="39"/>
      <c r="TSQ550" s="39"/>
      <c r="TSR550" s="39"/>
      <c r="TSS550" s="39"/>
      <c r="TST550" s="39"/>
      <c r="TSU550" s="39"/>
      <c r="TSV550" s="39"/>
      <c r="TSW550" s="39"/>
      <c r="TSX550" s="39"/>
      <c r="TSY550" s="39"/>
      <c r="TSZ550" s="39"/>
      <c r="TTA550" s="39"/>
      <c r="TTB550" s="39"/>
      <c r="TTC550" s="39"/>
      <c r="TTD550" s="39"/>
      <c r="TTE550" s="39"/>
      <c r="TTF550" s="39"/>
      <c r="TTG550" s="39"/>
      <c r="TTH550" s="39"/>
      <c r="TTI550" s="39"/>
      <c r="TTJ550" s="39"/>
      <c r="TTK550" s="39"/>
      <c r="TTL550" s="39"/>
      <c r="TTM550" s="39"/>
      <c r="TTN550" s="39"/>
      <c r="TTO550" s="39"/>
      <c r="TTP550" s="39"/>
      <c r="TTQ550" s="39"/>
      <c r="TTR550" s="39"/>
      <c r="TTS550" s="39"/>
      <c r="TTT550" s="39"/>
      <c r="TTU550" s="39"/>
      <c r="TTV550" s="39"/>
      <c r="TTW550" s="39"/>
      <c r="TTX550" s="39"/>
      <c r="TTY550" s="39"/>
      <c r="TTZ550" s="39"/>
      <c r="TUA550" s="39"/>
      <c r="TUB550" s="39"/>
      <c r="TUC550" s="39"/>
      <c r="TUD550" s="39"/>
      <c r="TUE550" s="39"/>
      <c r="TUF550" s="39"/>
      <c r="TUG550" s="39"/>
      <c r="TUH550" s="39"/>
      <c r="TUI550" s="39"/>
      <c r="TUJ550" s="39"/>
      <c r="TUK550" s="39"/>
      <c r="TUL550" s="39"/>
      <c r="TUM550" s="39"/>
      <c r="TUN550" s="39"/>
      <c r="TUO550" s="39"/>
      <c r="TUP550" s="39"/>
      <c r="TUQ550" s="39"/>
      <c r="TUR550" s="39"/>
      <c r="TUS550" s="39"/>
      <c r="TUT550" s="39"/>
      <c r="TUU550" s="39"/>
      <c r="TUV550" s="39"/>
      <c r="TUW550" s="39"/>
      <c r="TUX550" s="39"/>
      <c r="TUY550" s="39"/>
      <c r="TUZ550" s="39"/>
      <c r="TVA550" s="39"/>
      <c r="TVB550" s="39"/>
      <c r="TVC550" s="39"/>
      <c r="TVD550" s="39"/>
      <c r="TVE550" s="39"/>
      <c r="TVF550" s="39"/>
      <c r="TVG550" s="39"/>
      <c r="TVH550" s="39"/>
      <c r="TVI550" s="39"/>
      <c r="TVJ550" s="39"/>
      <c r="TVK550" s="39"/>
      <c r="TVL550" s="39"/>
      <c r="TVM550" s="39"/>
      <c r="TVN550" s="39"/>
      <c r="TVO550" s="39"/>
      <c r="TVP550" s="39"/>
      <c r="TVQ550" s="39"/>
      <c r="TVR550" s="39"/>
      <c r="TVS550" s="39"/>
      <c r="TVT550" s="39"/>
      <c r="TVU550" s="39"/>
      <c r="TVV550" s="39"/>
      <c r="TVW550" s="39"/>
      <c r="TVX550" s="39"/>
      <c r="TVY550" s="39"/>
      <c r="TVZ550" s="39"/>
      <c r="TWA550" s="39"/>
      <c r="TWB550" s="39"/>
      <c r="TWC550" s="39"/>
      <c r="TWD550" s="39"/>
      <c r="TWE550" s="39"/>
      <c r="TWF550" s="39"/>
      <c r="TWG550" s="39"/>
      <c r="TWH550" s="39"/>
      <c r="TWI550" s="39"/>
      <c r="TWJ550" s="39"/>
      <c r="TWK550" s="39"/>
      <c r="TWL550" s="39"/>
      <c r="TWM550" s="39"/>
      <c r="TWN550" s="39"/>
      <c r="TWO550" s="39"/>
      <c r="TWP550" s="39"/>
      <c r="TWQ550" s="39"/>
      <c r="TWR550" s="39"/>
      <c r="TWS550" s="39"/>
      <c r="TWT550" s="39"/>
      <c r="TWU550" s="39"/>
      <c r="TWV550" s="39"/>
      <c r="TWW550" s="39"/>
      <c r="TWX550" s="39"/>
      <c r="TWY550" s="39"/>
      <c r="TWZ550" s="39"/>
      <c r="TXA550" s="39"/>
      <c r="TXB550" s="39"/>
      <c r="TXC550" s="39"/>
      <c r="TXD550" s="39"/>
      <c r="TXE550" s="39"/>
      <c r="TXF550" s="39"/>
      <c r="TXG550" s="39"/>
      <c r="TXH550" s="39"/>
      <c r="TXI550" s="39"/>
      <c r="TXJ550" s="39"/>
      <c r="TXK550" s="39"/>
      <c r="TXL550" s="39"/>
      <c r="TXM550" s="39"/>
      <c r="TXN550" s="39"/>
      <c r="TXO550" s="39"/>
      <c r="TXP550" s="39"/>
      <c r="TXQ550" s="39"/>
      <c r="TXR550" s="39"/>
      <c r="TXS550" s="39"/>
      <c r="TXT550" s="39"/>
      <c r="TXU550" s="39"/>
      <c r="TXV550" s="39"/>
      <c r="TXW550" s="39"/>
      <c r="TXX550" s="39"/>
      <c r="TXY550" s="39"/>
      <c r="TXZ550" s="39"/>
      <c r="TYA550" s="39"/>
      <c r="TYB550" s="39"/>
      <c r="TYC550" s="39"/>
      <c r="TYD550" s="39"/>
      <c r="TYE550" s="39"/>
      <c r="TYF550" s="39"/>
      <c r="TYG550" s="39"/>
      <c r="TYH550" s="39"/>
      <c r="TYI550" s="39"/>
      <c r="TYJ550" s="39"/>
      <c r="TYK550" s="39"/>
      <c r="TYL550" s="39"/>
      <c r="TYM550" s="39"/>
      <c r="TYN550" s="39"/>
      <c r="TYO550" s="39"/>
      <c r="TYP550" s="39"/>
      <c r="TYQ550" s="39"/>
      <c r="TYR550" s="39"/>
      <c r="TYS550" s="39"/>
      <c r="TYT550" s="39"/>
      <c r="TYU550" s="39"/>
      <c r="TYV550" s="39"/>
      <c r="TYW550" s="39"/>
      <c r="TYX550" s="39"/>
      <c r="TYY550" s="39"/>
      <c r="TYZ550" s="39"/>
      <c r="TZA550" s="39"/>
      <c r="TZB550" s="39"/>
      <c r="TZC550" s="39"/>
      <c r="TZD550" s="39"/>
      <c r="TZE550" s="39"/>
      <c r="TZF550" s="39"/>
      <c r="TZG550" s="39"/>
      <c r="TZH550" s="39"/>
      <c r="TZI550" s="39"/>
      <c r="TZJ550" s="39"/>
      <c r="TZK550" s="39"/>
      <c r="TZL550" s="39"/>
      <c r="TZM550" s="39"/>
      <c r="TZN550" s="39"/>
      <c r="TZO550" s="39"/>
      <c r="TZP550" s="39"/>
      <c r="TZQ550" s="39"/>
      <c r="TZR550" s="39"/>
      <c r="TZS550" s="39"/>
      <c r="TZT550" s="39"/>
      <c r="TZU550" s="39"/>
      <c r="TZV550" s="39"/>
      <c r="TZW550" s="39"/>
      <c r="TZX550" s="39"/>
      <c r="TZY550" s="39"/>
      <c r="TZZ550" s="39"/>
      <c r="UAA550" s="39"/>
      <c r="UAB550" s="39"/>
      <c r="UAC550" s="39"/>
      <c r="UAD550" s="39"/>
      <c r="UAE550" s="39"/>
      <c r="UAF550" s="39"/>
      <c r="UAG550" s="39"/>
      <c r="UAH550" s="39"/>
      <c r="UAI550" s="39"/>
      <c r="UAJ550" s="39"/>
      <c r="UAK550" s="39"/>
      <c r="UAL550" s="39"/>
      <c r="UAM550" s="39"/>
      <c r="UAN550" s="39"/>
      <c r="UAO550" s="39"/>
      <c r="UAP550" s="39"/>
      <c r="UAQ550" s="39"/>
      <c r="UAR550" s="39"/>
      <c r="UAS550" s="39"/>
      <c r="UAT550" s="39"/>
      <c r="UAU550" s="39"/>
      <c r="UAV550" s="39"/>
      <c r="UAW550" s="39"/>
      <c r="UAX550" s="39"/>
      <c r="UAY550" s="39"/>
      <c r="UAZ550" s="39"/>
      <c r="UBA550" s="39"/>
      <c r="UBB550" s="39"/>
      <c r="UBC550" s="39"/>
      <c r="UBD550" s="39"/>
      <c r="UBE550" s="39"/>
      <c r="UBF550" s="39"/>
      <c r="UBG550" s="39"/>
      <c r="UBH550" s="39"/>
      <c r="UBI550" s="39"/>
      <c r="UBJ550" s="39"/>
      <c r="UBK550" s="39"/>
      <c r="UBL550" s="39"/>
      <c r="UBM550" s="39"/>
      <c r="UBN550" s="39"/>
      <c r="UBO550" s="39"/>
      <c r="UBP550" s="39"/>
      <c r="UBQ550" s="39"/>
      <c r="UBR550" s="39"/>
      <c r="UBS550" s="39"/>
      <c r="UBT550" s="39"/>
      <c r="UBU550" s="39"/>
      <c r="UBV550" s="39"/>
      <c r="UBW550" s="39"/>
      <c r="UBX550" s="39"/>
      <c r="UBY550" s="39"/>
      <c r="UBZ550" s="39"/>
      <c r="UCA550" s="39"/>
      <c r="UCB550" s="39"/>
      <c r="UCC550" s="39"/>
      <c r="UCD550" s="39"/>
      <c r="UCE550" s="39"/>
      <c r="UCF550" s="39"/>
      <c r="UCG550" s="39"/>
      <c r="UCH550" s="39"/>
      <c r="UCI550" s="39"/>
      <c r="UCJ550" s="39"/>
      <c r="UCK550" s="39"/>
      <c r="UCL550" s="39"/>
      <c r="UCM550" s="39"/>
      <c r="UCN550" s="39"/>
      <c r="UCO550" s="39"/>
      <c r="UCP550" s="39"/>
      <c r="UCQ550" s="39"/>
      <c r="UCR550" s="39"/>
      <c r="UCS550" s="39"/>
      <c r="UCT550" s="39"/>
      <c r="UCU550" s="39"/>
      <c r="UCV550" s="39"/>
      <c r="UCW550" s="39"/>
      <c r="UCX550" s="39"/>
      <c r="UCY550" s="39"/>
      <c r="UCZ550" s="39"/>
      <c r="UDA550" s="39"/>
      <c r="UDB550" s="39"/>
      <c r="UDC550" s="39"/>
      <c r="UDD550" s="39"/>
      <c r="UDE550" s="39"/>
      <c r="UDF550" s="39"/>
      <c r="UDG550" s="39"/>
      <c r="UDH550" s="39"/>
      <c r="UDI550" s="39"/>
      <c r="UDJ550" s="39"/>
      <c r="UDK550" s="39"/>
      <c r="UDL550" s="39"/>
      <c r="UDM550" s="39"/>
      <c r="UDN550" s="39"/>
      <c r="UDO550" s="39"/>
      <c r="UDP550" s="39"/>
      <c r="UDQ550" s="39"/>
      <c r="UDR550" s="39"/>
      <c r="UDS550" s="39"/>
      <c r="UDT550" s="39"/>
      <c r="UDU550" s="39"/>
      <c r="UDV550" s="39"/>
      <c r="UDW550" s="39"/>
      <c r="UDX550" s="39"/>
      <c r="UDY550" s="39"/>
      <c r="UDZ550" s="39"/>
      <c r="UEA550" s="39"/>
      <c r="UEB550" s="39"/>
      <c r="UEC550" s="39"/>
      <c r="UED550" s="39"/>
      <c r="UEE550" s="39"/>
      <c r="UEF550" s="39"/>
      <c r="UEG550" s="39"/>
      <c r="UEH550" s="39"/>
      <c r="UEI550" s="39"/>
      <c r="UEJ550" s="39"/>
      <c r="UEK550" s="39"/>
      <c r="UEL550" s="39"/>
      <c r="UEM550" s="39"/>
      <c r="UEN550" s="39"/>
      <c r="UEO550" s="39"/>
      <c r="UEP550" s="39"/>
      <c r="UEQ550" s="39"/>
      <c r="UER550" s="39"/>
      <c r="UES550" s="39"/>
      <c r="UET550" s="39"/>
      <c r="UEU550" s="39"/>
      <c r="UEV550" s="39"/>
      <c r="UEW550" s="39"/>
      <c r="UEX550" s="39"/>
      <c r="UEY550" s="39"/>
      <c r="UEZ550" s="39"/>
      <c r="UFA550" s="39"/>
      <c r="UFB550" s="39"/>
      <c r="UFC550" s="39"/>
      <c r="UFD550" s="39"/>
      <c r="UFE550" s="39"/>
      <c r="UFF550" s="39"/>
      <c r="UFG550" s="39"/>
      <c r="UFH550" s="39"/>
      <c r="UFI550" s="39"/>
      <c r="UFJ550" s="39"/>
      <c r="UFK550" s="39"/>
      <c r="UFL550" s="39"/>
      <c r="UFM550" s="39"/>
      <c r="UFN550" s="39"/>
      <c r="UFO550" s="39"/>
      <c r="UFP550" s="39"/>
      <c r="UFQ550" s="39"/>
      <c r="UFR550" s="39"/>
      <c r="UFS550" s="39"/>
      <c r="UFT550" s="39"/>
      <c r="UFU550" s="39"/>
      <c r="UFV550" s="39"/>
      <c r="UFW550" s="39"/>
      <c r="UFX550" s="39"/>
      <c r="UFY550" s="39"/>
      <c r="UFZ550" s="39"/>
      <c r="UGA550" s="39"/>
      <c r="UGB550" s="39"/>
      <c r="UGC550" s="39"/>
      <c r="UGD550" s="39"/>
      <c r="UGE550" s="39"/>
      <c r="UGF550" s="39"/>
      <c r="UGG550" s="39"/>
      <c r="UGH550" s="39"/>
      <c r="UGI550" s="39"/>
      <c r="UGJ550" s="39"/>
      <c r="UGK550" s="39"/>
      <c r="UGL550" s="39"/>
      <c r="UGM550" s="39"/>
      <c r="UGN550" s="39"/>
      <c r="UGO550" s="39"/>
      <c r="UGP550" s="39"/>
      <c r="UGQ550" s="39"/>
      <c r="UGR550" s="39"/>
      <c r="UGS550" s="39"/>
      <c r="UGT550" s="39"/>
      <c r="UGU550" s="39"/>
      <c r="UGV550" s="39"/>
      <c r="UGW550" s="39"/>
      <c r="UGX550" s="39"/>
      <c r="UGY550" s="39"/>
      <c r="UGZ550" s="39"/>
      <c r="UHA550" s="39"/>
      <c r="UHB550" s="39"/>
      <c r="UHC550" s="39"/>
      <c r="UHD550" s="39"/>
      <c r="UHE550" s="39"/>
      <c r="UHF550" s="39"/>
      <c r="UHG550" s="39"/>
      <c r="UHH550" s="39"/>
      <c r="UHI550" s="39"/>
      <c r="UHJ550" s="39"/>
      <c r="UHK550" s="39"/>
      <c r="UHL550" s="39"/>
      <c r="UHM550" s="39"/>
      <c r="UHN550" s="39"/>
      <c r="UHO550" s="39"/>
      <c r="UHP550" s="39"/>
      <c r="UHQ550" s="39"/>
      <c r="UHR550" s="39"/>
      <c r="UHS550" s="39"/>
      <c r="UHT550" s="39"/>
      <c r="UHU550" s="39"/>
      <c r="UHV550" s="39"/>
      <c r="UHW550" s="39"/>
      <c r="UHX550" s="39"/>
      <c r="UHY550" s="39"/>
      <c r="UHZ550" s="39"/>
      <c r="UIA550" s="39"/>
      <c r="UIB550" s="39"/>
      <c r="UIC550" s="39"/>
      <c r="UID550" s="39"/>
      <c r="UIE550" s="39"/>
      <c r="UIF550" s="39"/>
      <c r="UIG550" s="39"/>
      <c r="UIH550" s="39"/>
      <c r="UII550" s="39"/>
      <c r="UIJ550" s="39"/>
      <c r="UIK550" s="39"/>
      <c r="UIL550" s="39"/>
      <c r="UIM550" s="39"/>
      <c r="UIN550" s="39"/>
      <c r="UIO550" s="39"/>
      <c r="UIP550" s="39"/>
      <c r="UIQ550" s="39"/>
      <c r="UIR550" s="39"/>
      <c r="UIS550" s="39"/>
      <c r="UIT550" s="39"/>
      <c r="UIU550" s="39"/>
      <c r="UIV550" s="39"/>
      <c r="UIW550" s="39"/>
      <c r="UIX550" s="39"/>
      <c r="UIY550" s="39"/>
      <c r="UIZ550" s="39"/>
      <c r="UJA550" s="39"/>
      <c r="UJB550" s="39"/>
      <c r="UJC550" s="39"/>
      <c r="UJD550" s="39"/>
      <c r="UJE550" s="39"/>
      <c r="UJF550" s="39"/>
      <c r="UJG550" s="39"/>
      <c r="UJH550" s="39"/>
      <c r="UJI550" s="39"/>
      <c r="UJJ550" s="39"/>
      <c r="UJK550" s="39"/>
      <c r="UJL550" s="39"/>
      <c r="UJM550" s="39"/>
      <c r="UJN550" s="39"/>
      <c r="UJO550" s="39"/>
      <c r="UJP550" s="39"/>
      <c r="UJQ550" s="39"/>
      <c r="UJR550" s="39"/>
      <c r="UJS550" s="39"/>
      <c r="UJT550" s="39"/>
      <c r="UJU550" s="39"/>
      <c r="UJV550" s="39"/>
      <c r="UJW550" s="39"/>
      <c r="UJX550" s="39"/>
      <c r="UJY550" s="39"/>
      <c r="UJZ550" s="39"/>
      <c r="UKA550" s="39"/>
      <c r="UKB550" s="39"/>
      <c r="UKC550" s="39"/>
      <c r="UKD550" s="39"/>
      <c r="UKE550" s="39"/>
      <c r="UKF550" s="39"/>
      <c r="UKG550" s="39"/>
      <c r="UKH550" s="39"/>
      <c r="UKI550" s="39"/>
      <c r="UKJ550" s="39"/>
      <c r="UKK550" s="39"/>
      <c r="UKL550" s="39"/>
      <c r="UKM550" s="39"/>
      <c r="UKN550" s="39"/>
      <c r="UKO550" s="39"/>
      <c r="UKP550" s="39"/>
      <c r="UKQ550" s="39"/>
      <c r="UKR550" s="39"/>
      <c r="UKS550" s="39"/>
      <c r="UKT550" s="39"/>
      <c r="UKU550" s="39"/>
      <c r="UKV550" s="39"/>
      <c r="UKW550" s="39"/>
      <c r="UKX550" s="39"/>
      <c r="UKY550" s="39"/>
      <c r="UKZ550" s="39"/>
      <c r="ULA550" s="39"/>
      <c r="ULB550" s="39"/>
      <c r="ULC550" s="39"/>
      <c r="ULD550" s="39"/>
      <c r="ULE550" s="39"/>
      <c r="ULF550" s="39"/>
      <c r="ULG550" s="39"/>
      <c r="ULH550" s="39"/>
      <c r="ULI550" s="39"/>
      <c r="ULJ550" s="39"/>
      <c r="ULK550" s="39"/>
      <c r="ULL550" s="39"/>
      <c r="ULM550" s="39"/>
      <c r="ULN550" s="39"/>
      <c r="ULO550" s="39"/>
      <c r="ULP550" s="39"/>
      <c r="ULQ550" s="39"/>
      <c r="ULR550" s="39"/>
      <c r="ULS550" s="39"/>
      <c r="ULT550" s="39"/>
      <c r="ULU550" s="39"/>
      <c r="ULV550" s="39"/>
      <c r="ULW550" s="39"/>
      <c r="ULX550" s="39"/>
      <c r="ULY550" s="39"/>
      <c r="ULZ550" s="39"/>
      <c r="UMA550" s="39"/>
      <c r="UMB550" s="39"/>
      <c r="UMC550" s="39"/>
      <c r="UMD550" s="39"/>
      <c r="UME550" s="39"/>
      <c r="UMF550" s="39"/>
      <c r="UMG550" s="39"/>
      <c r="UMH550" s="39"/>
      <c r="UMI550" s="39"/>
      <c r="UMJ550" s="39"/>
      <c r="UMK550" s="39"/>
      <c r="UML550" s="39"/>
      <c r="UMM550" s="39"/>
      <c r="UMN550" s="39"/>
      <c r="UMO550" s="39"/>
      <c r="UMP550" s="39"/>
      <c r="UMQ550" s="39"/>
      <c r="UMR550" s="39"/>
      <c r="UMS550" s="39"/>
      <c r="UMT550" s="39"/>
      <c r="UMU550" s="39"/>
      <c r="UMV550" s="39"/>
      <c r="UMW550" s="39"/>
      <c r="UMX550" s="39"/>
      <c r="UMY550" s="39"/>
      <c r="UMZ550" s="39"/>
      <c r="UNA550" s="39"/>
      <c r="UNB550" s="39"/>
      <c r="UNC550" s="39"/>
      <c r="UND550" s="39"/>
      <c r="UNE550" s="39"/>
      <c r="UNF550" s="39"/>
      <c r="UNG550" s="39"/>
      <c r="UNH550" s="39"/>
      <c r="UNI550" s="39"/>
      <c r="UNJ550" s="39"/>
      <c r="UNK550" s="39"/>
      <c r="UNL550" s="39"/>
      <c r="UNM550" s="39"/>
      <c r="UNN550" s="39"/>
      <c r="UNO550" s="39"/>
      <c r="UNP550" s="39"/>
      <c r="UNQ550" s="39"/>
      <c r="UNR550" s="39"/>
      <c r="UNS550" s="39"/>
      <c r="UNT550" s="39"/>
      <c r="UNU550" s="39"/>
      <c r="UNV550" s="39"/>
      <c r="UNW550" s="39"/>
      <c r="UNX550" s="39"/>
      <c r="UNY550" s="39"/>
      <c r="UNZ550" s="39"/>
      <c r="UOA550" s="39"/>
      <c r="UOB550" s="39"/>
      <c r="UOC550" s="39"/>
      <c r="UOD550" s="39"/>
      <c r="UOE550" s="39"/>
      <c r="UOF550" s="39"/>
      <c r="UOG550" s="39"/>
      <c r="UOH550" s="39"/>
      <c r="UOI550" s="39"/>
      <c r="UOJ550" s="39"/>
      <c r="UOK550" s="39"/>
      <c r="UOL550" s="39"/>
      <c r="UOM550" s="39"/>
      <c r="UON550" s="39"/>
      <c r="UOO550" s="39"/>
      <c r="UOP550" s="39"/>
      <c r="UOQ550" s="39"/>
      <c r="UOR550" s="39"/>
      <c r="UOS550" s="39"/>
      <c r="UOT550" s="39"/>
      <c r="UOU550" s="39"/>
      <c r="UOV550" s="39"/>
      <c r="UOW550" s="39"/>
      <c r="UOX550" s="39"/>
      <c r="UOY550" s="39"/>
      <c r="UOZ550" s="39"/>
      <c r="UPA550" s="39"/>
      <c r="UPB550" s="39"/>
      <c r="UPC550" s="39"/>
      <c r="UPD550" s="39"/>
      <c r="UPE550" s="39"/>
      <c r="UPF550" s="39"/>
      <c r="UPG550" s="39"/>
      <c r="UPH550" s="39"/>
      <c r="UPI550" s="39"/>
      <c r="UPJ550" s="39"/>
      <c r="UPK550" s="39"/>
      <c r="UPL550" s="39"/>
      <c r="UPM550" s="39"/>
      <c r="UPN550" s="39"/>
      <c r="UPO550" s="39"/>
      <c r="UPP550" s="39"/>
      <c r="UPQ550" s="39"/>
      <c r="UPR550" s="39"/>
      <c r="UPS550" s="39"/>
      <c r="UPT550" s="39"/>
      <c r="UPU550" s="39"/>
      <c r="UPV550" s="39"/>
      <c r="UPW550" s="39"/>
      <c r="UPX550" s="39"/>
      <c r="UPY550" s="39"/>
      <c r="UPZ550" s="39"/>
      <c r="UQA550" s="39"/>
      <c r="UQB550" s="39"/>
      <c r="UQC550" s="39"/>
      <c r="UQD550" s="39"/>
      <c r="UQE550" s="39"/>
      <c r="UQF550" s="39"/>
      <c r="UQG550" s="39"/>
      <c r="UQH550" s="39"/>
      <c r="UQI550" s="39"/>
      <c r="UQJ550" s="39"/>
      <c r="UQK550" s="39"/>
      <c r="UQL550" s="39"/>
      <c r="UQM550" s="39"/>
      <c r="UQN550" s="39"/>
      <c r="UQO550" s="39"/>
      <c r="UQP550" s="39"/>
      <c r="UQQ550" s="39"/>
      <c r="UQR550" s="39"/>
      <c r="UQS550" s="39"/>
      <c r="UQT550" s="39"/>
      <c r="UQU550" s="39"/>
      <c r="UQV550" s="39"/>
      <c r="UQW550" s="39"/>
      <c r="UQX550" s="39"/>
      <c r="UQY550" s="39"/>
      <c r="UQZ550" s="39"/>
      <c r="URA550" s="39"/>
      <c r="URB550" s="39"/>
      <c r="URC550" s="39"/>
      <c r="URD550" s="39"/>
      <c r="URE550" s="39"/>
      <c r="URF550" s="39"/>
      <c r="URG550" s="39"/>
      <c r="URH550" s="39"/>
      <c r="URI550" s="39"/>
      <c r="URJ550" s="39"/>
      <c r="URK550" s="39"/>
      <c r="URL550" s="39"/>
      <c r="URM550" s="39"/>
      <c r="URN550" s="39"/>
      <c r="URO550" s="39"/>
      <c r="URP550" s="39"/>
      <c r="URQ550" s="39"/>
      <c r="URR550" s="39"/>
      <c r="URS550" s="39"/>
      <c r="URT550" s="39"/>
      <c r="URU550" s="39"/>
      <c r="URV550" s="39"/>
      <c r="URW550" s="39"/>
      <c r="URX550" s="39"/>
      <c r="URY550" s="39"/>
      <c r="URZ550" s="39"/>
      <c r="USA550" s="39"/>
      <c r="USB550" s="39"/>
      <c r="USC550" s="39"/>
      <c r="USD550" s="39"/>
      <c r="USE550" s="39"/>
      <c r="USF550" s="39"/>
      <c r="USG550" s="39"/>
      <c r="USH550" s="39"/>
      <c r="USI550" s="39"/>
      <c r="USJ550" s="39"/>
      <c r="USK550" s="39"/>
      <c r="USL550" s="39"/>
      <c r="USM550" s="39"/>
      <c r="USN550" s="39"/>
      <c r="USO550" s="39"/>
      <c r="USP550" s="39"/>
      <c r="USQ550" s="39"/>
      <c r="USR550" s="39"/>
      <c r="USS550" s="39"/>
      <c r="UST550" s="39"/>
      <c r="USU550" s="39"/>
      <c r="USV550" s="39"/>
      <c r="USW550" s="39"/>
      <c r="USX550" s="39"/>
      <c r="USY550" s="39"/>
      <c r="USZ550" s="39"/>
      <c r="UTA550" s="39"/>
      <c r="UTB550" s="39"/>
      <c r="UTC550" s="39"/>
      <c r="UTD550" s="39"/>
      <c r="UTE550" s="39"/>
      <c r="UTF550" s="39"/>
      <c r="UTG550" s="39"/>
      <c r="UTH550" s="39"/>
      <c r="UTI550" s="39"/>
      <c r="UTJ550" s="39"/>
      <c r="UTK550" s="39"/>
      <c r="UTL550" s="39"/>
      <c r="UTM550" s="39"/>
      <c r="UTN550" s="39"/>
      <c r="UTO550" s="39"/>
      <c r="UTP550" s="39"/>
      <c r="UTQ550" s="39"/>
      <c r="UTR550" s="39"/>
      <c r="UTS550" s="39"/>
      <c r="UTT550" s="39"/>
      <c r="UTU550" s="39"/>
      <c r="UTV550" s="39"/>
      <c r="UTW550" s="39"/>
      <c r="UTX550" s="39"/>
      <c r="UTY550" s="39"/>
      <c r="UTZ550" s="39"/>
      <c r="UUA550" s="39"/>
      <c r="UUB550" s="39"/>
      <c r="UUC550" s="39"/>
      <c r="UUD550" s="39"/>
      <c r="UUE550" s="39"/>
      <c r="UUF550" s="39"/>
      <c r="UUG550" s="39"/>
      <c r="UUH550" s="39"/>
      <c r="UUI550" s="39"/>
      <c r="UUJ550" s="39"/>
      <c r="UUK550" s="39"/>
      <c r="UUL550" s="39"/>
      <c r="UUM550" s="39"/>
      <c r="UUN550" s="39"/>
      <c r="UUO550" s="39"/>
      <c r="UUP550" s="39"/>
      <c r="UUQ550" s="39"/>
      <c r="UUR550" s="39"/>
      <c r="UUS550" s="39"/>
      <c r="UUT550" s="39"/>
      <c r="UUU550" s="39"/>
      <c r="UUV550" s="39"/>
      <c r="UUW550" s="39"/>
      <c r="UUX550" s="39"/>
      <c r="UUY550" s="39"/>
      <c r="UUZ550" s="39"/>
      <c r="UVA550" s="39"/>
      <c r="UVB550" s="39"/>
      <c r="UVC550" s="39"/>
      <c r="UVD550" s="39"/>
      <c r="UVE550" s="39"/>
      <c r="UVF550" s="39"/>
      <c r="UVG550" s="39"/>
      <c r="UVH550" s="39"/>
      <c r="UVI550" s="39"/>
      <c r="UVJ550" s="39"/>
      <c r="UVK550" s="39"/>
      <c r="UVL550" s="39"/>
      <c r="UVM550" s="39"/>
      <c r="UVN550" s="39"/>
      <c r="UVO550" s="39"/>
      <c r="UVP550" s="39"/>
      <c r="UVQ550" s="39"/>
      <c r="UVR550" s="39"/>
      <c r="UVS550" s="39"/>
      <c r="UVT550" s="39"/>
      <c r="UVU550" s="39"/>
      <c r="UVV550" s="39"/>
      <c r="UVW550" s="39"/>
      <c r="UVX550" s="39"/>
      <c r="UVY550" s="39"/>
      <c r="UVZ550" s="39"/>
      <c r="UWA550" s="39"/>
      <c r="UWB550" s="39"/>
      <c r="UWC550" s="39"/>
      <c r="UWD550" s="39"/>
      <c r="UWE550" s="39"/>
      <c r="UWF550" s="39"/>
      <c r="UWG550" s="39"/>
      <c r="UWH550" s="39"/>
      <c r="UWI550" s="39"/>
      <c r="UWJ550" s="39"/>
      <c r="UWK550" s="39"/>
      <c r="UWL550" s="39"/>
      <c r="UWM550" s="39"/>
      <c r="UWN550" s="39"/>
      <c r="UWO550" s="39"/>
      <c r="UWP550" s="39"/>
      <c r="UWQ550" s="39"/>
      <c r="UWR550" s="39"/>
      <c r="UWS550" s="39"/>
      <c r="UWT550" s="39"/>
      <c r="UWU550" s="39"/>
      <c r="UWV550" s="39"/>
      <c r="UWW550" s="39"/>
      <c r="UWX550" s="39"/>
      <c r="UWY550" s="39"/>
      <c r="UWZ550" s="39"/>
      <c r="UXA550" s="39"/>
      <c r="UXB550" s="39"/>
      <c r="UXC550" s="39"/>
      <c r="UXD550" s="39"/>
      <c r="UXE550" s="39"/>
      <c r="UXF550" s="39"/>
      <c r="UXG550" s="39"/>
      <c r="UXH550" s="39"/>
      <c r="UXI550" s="39"/>
      <c r="UXJ550" s="39"/>
      <c r="UXK550" s="39"/>
      <c r="UXL550" s="39"/>
      <c r="UXM550" s="39"/>
      <c r="UXN550" s="39"/>
      <c r="UXO550" s="39"/>
      <c r="UXP550" s="39"/>
      <c r="UXQ550" s="39"/>
      <c r="UXR550" s="39"/>
      <c r="UXS550" s="39"/>
      <c r="UXT550" s="39"/>
      <c r="UXU550" s="39"/>
      <c r="UXV550" s="39"/>
      <c r="UXW550" s="39"/>
      <c r="UXX550" s="39"/>
      <c r="UXY550" s="39"/>
      <c r="UXZ550" s="39"/>
      <c r="UYA550" s="39"/>
      <c r="UYB550" s="39"/>
      <c r="UYC550" s="39"/>
      <c r="UYD550" s="39"/>
      <c r="UYE550" s="39"/>
      <c r="UYF550" s="39"/>
      <c r="UYG550" s="39"/>
      <c r="UYH550" s="39"/>
      <c r="UYI550" s="39"/>
      <c r="UYJ550" s="39"/>
      <c r="UYK550" s="39"/>
      <c r="UYL550" s="39"/>
      <c r="UYM550" s="39"/>
      <c r="UYN550" s="39"/>
      <c r="UYO550" s="39"/>
      <c r="UYP550" s="39"/>
      <c r="UYQ550" s="39"/>
      <c r="UYR550" s="39"/>
      <c r="UYS550" s="39"/>
      <c r="UYT550" s="39"/>
      <c r="UYU550" s="39"/>
      <c r="UYV550" s="39"/>
      <c r="UYW550" s="39"/>
      <c r="UYX550" s="39"/>
      <c r="UYY550" s="39"/>
      <c r="UYZ550" s="39"/>
      <c r="UZA550" s="39"/>
      <c r="UZB550" s="39"/>
      <c r="UZC550" s="39"/>
      <c r="UZD550" s="39"/>
      <c r="UZE550" s="39"/>
      <c r="UZF550" s="39"/>
      <c r="UZG550" s="39"/>
      <c r="UZH550" s="39"/>
      <c r="UZI550" s="39"/>
      <c r="UZJ550" s="39"/>
      <c r="UZK550" s="39"/>
      <c r="UZL550" s="39"/>
      <c r="UZM550" s="39"/>
      <c r="UZN550" s="39"/>
      <c r="UZO550" s="39"/>
      <c r="UZP550" s="39"/>
      <c r="UZQ550" s="39"/>
      <c r="UZR550" s="39"/>
      <c r="UZS550" s="39"/>
      <c r="UZT550" s="39"/>
      <c r="UZU550" s="39"/>
      <c r="UZV550" s="39"/>
      <c r="UZW550" s="39"/>
      <c r="UZX550" s="39"/>
      <c r="UZY550" s="39"/>
      <c r="UZZ550" s="39"/>
      <c r="VAA550" s="39"/>
      <c r="VAB550" s="39"/>
      <c r="VAC550" s="39"/>
      <c r="VAD550" s="39"/>
      <c r="VAE550" s="39"/>
      <c r="VAF550" s="39"/>
      <c r="VAG550" s="39"/>
      <c r="VAH550" s="39"/>
      <c r="VAI550" s="39"/>
      <c r="VAJ550" s="39"/>
      <c r="VAK550" s="39"/>
      <c r="VAL550" s="39"/>
      <c r="VAM550" s="39"/>
      <c r="VAN550" s="39"/>
      <c r="VAO550" s="39"/>
      <c r="VAP550" s="39"/>
      <c r="VAQ550" s="39"/>
      <c r="VAR550" s="39"/>
      <c r="VAS550" s="39"/>
      <c r="VAT550" s="39"/>
      <c r="VAU550" s="39"/>
      <c r="VAV550" s="39"/>
      <c r="VAW550" s="39"/>
      <c r="VAX550" s="39"/>
      <c r="VAY550" s="39"/>
      <c r="VAZ550" s="39"/>
      <c r="VBA550" s="39"/>
      <c r="VBB550" s="39"/>
      <c r="VBC550" s="39"/>
      <c r="VBD550" s="39"/>
      <c r="VBE550" s="39"/>
      <c r="VBF550" s="39"/>
      <c r="VBG550" s="39"/>
      <c r="VBH550" s="39"/>
      <c r="VBI550" s="39"/>
      <c r="VBJ550" s="39"/>
      <c r="VBK550" s="39"/>
      <c r="VBL550" s="39"/>
      <c r="VBM550" s="39"/>
      <c r="VBN550" s="39"/>
      <c r="VBO550" s="39"/>
      <c r="VBP550" s="39"/>
      <c r="VBQ550" s="39"/>
      <c r="VBR550" s="39"/>
      <c r="VBS550" s="39"/>
      <c r="VBT550" s="39"/>
      <c r="VBU550" s="39"/>
      <c r="VBV550" s="39"/>
      <c r="VBW550" s="39"/>
      <c r="VBX550" s="39"/>
      <c r="VBY550" s="39"/>
      <c r="VBZ550" s="39"/>
      <c r="VCA550" s="39"/>
      <c r="VCB550" s="39"/>
      <c r="VCC550" s="39"/>
      <c r="VCD550" s="39"/>
      <c r="VCE550" s="39"/>
      <c r="VCF550" s="39"/>
      <c r="VCG550" s="39"/>
      <c r="VCH550" s="39"/>
      <c r="VCI550" s="39"/>
      <c r="VCJ550" s="39"/>
      <c r="VCK550" s="39"/>
      <c r="VCL550" s="39"/>
      <c r="VCM550" s="39"/>
      <c r="VCN550" s="39"/>
      <c r="VCO550" s="39"/>
      <c r="VCP550" s="39"/>
      <c r="VCQ550" s="39"/>
      <c r="VCR550" s="39"/>
      <c r="VCS550" s="39"/>
      <c r="VCT550" s="39"/>
      <c r="VCU550" s="39"/>
      <c r="VCV550" s="39"/>
      <c r="VCW550" s="39"/>
      <c r="VCX550" s="39"/>
      <c r="VCY550" s="39"/>
      <c r="VCZ550" s="39"/>
      <c r="VDA550" s="39"/>
      <c r="VDB550" s="39"/>
      <c r="VDC550" s="39"/>
      <c r="VDD550" s="39"/>
      <c r="VDE550" s="39"/>
      <c r="VDF550" s="39"/>
      <c r="VDG550" s="39"/>
      <c r="VDH550" s="39"/>
      <c r="VDI550" s="39"/>
      <c r="VDJ550" s="39"/>
      <c r="VDK550" s="39"/>
      <c r="VDL550" s="39"/>
      <c r="VDM550" s="39"/>
      <c r="VDN550" s="39"/>
      <c r="VDO550" s="39"/>
      <c r="VDP550" s="39"/>
      <c r="VDQ550" s="39"/>
      <c r="VDR550" s="39"/>
      <c r="VDS550" s="39"/>
      <c r="VDT550" s="39"/>
      <c r="VDU550" s="39"/>
      <c r="VDV550" s="39"/>
      <c r="VDW550" s="39"/>
      <c r="VDX550" s="39"/>
      <c r="VDY550" s="39"/>
      <c r="VDZ550" s="39"/>
      <c r="VEA550" s="39"/>
      <c r="VEB550" s="39"/>
      <c r="VEC550" s="39"/>
      <c r="VED550" s="39"/>
      <c r="VEE550" s="39"/>
      <c r="VEF550" s="39"/>
      <c r="VEG550" s="39"/>
      <c r="VEH550" s="39"/>
      <c r="VEI550" s="39"/>
      <c r="VEJ550" s="39"/>
      <c r="VEK550" s="39"/>
      <c r="VEL550" s="39"/>
      <c r="VEM550" s="39"/>
      <c r="VEN550" s="39"/>
      <c r="VEO550" s="39"/>
      <c r="VEP550" s="39"/>
      <c r="VEQ550" s="39"/>
      <c r="VER550" s="39"/>
      <c r="VES550" s="39"/>
      <c r="VET550" s="39"/>
      <c r="VEU550" s="39"/>
      <c r="VEV550" s="39"/>
      <c r="VEW550" s="39"/>
      <c r="VEX550" s="39"/>
      <c r="VEY550" s="39"/>
      <c r="VEZ550" s="39"/>
      <c r="VFA550" s="39"/>
      <c r="VFB550" s="39"/>
      <c r="VFC550" s="39"/>
      <c r="VFD550" s="39"/>
      <c r="VFE550" s="39"/>
      <c r="VFF550" s="39"/>
      <c r="VFG550" s="39"/>
      <c r="VFH550" s="39"/>
      <c r="VFI550" s="39"/>
      <c r="VFJ550" s="39"/>
      <c r="VFK550" s="39"/>
      <c r="VFL550" s="39"/>
      <c r="VFM550" s="39"/>
      <c r="VFN550" s="39"/>
      <c r="VFO550" s="39"/>
      <c r="VFP550" s="39"/>
      <c r="VFQ550" s="39"/>
      <c r="VFR550" s="39"/>
      <c r="VFS550" s="39"/>
      <c r="VFT550" s="39"/>
      <c r="VFU550" s="39"/>
      <c r="VFV550" s="39"/>
      <c r="VFW550" s="39"/>
      <c r="VFX550" s="39"/>
      <c r="VFY550" s="39"/>
      <c r="VFZ550" s="39"/>
      <c r="VGA550" s="39"/>
      <c r="VGB550" s="39"/>
      <c r="VGC550" s="39"/>
      <c r="VGD550" s="39"/>
      <c r="VGE550" s="39"/>
      <c r="VGF550" s="39"/>
      <c r="VGG550" s="39"/>
      <c r="VGH550" s="39"/>
      <c r="VGI550" s="39"/>
      <c r="VGJ550" s="39"/>
      <c r="VGK550" s="39"/>
      <c r="VGL550" s="39"/>
      <c r="VGM550" s="39"/>
      <c r="VGN550" s="39"/>
      <c r="VGO550" s="39"/>
      <c r="VGP550" s="39"/>
      <c r="VGQ550" s="39"/>
      <c r="VGR550" s="39"/>
      <c r="VGS550" s="39"/>
      <c r="VGT550" s="39"/>
      <c r="VGU550" s="39"/>
      <c r="VGV550" s="39"/>
      <c r="VGW550" s="39"/>
      <c r="VGX550" s="39"/>
      <c r="VGY550" s="39"/>
      <c r="VGZ550" s="39"/>
      <c r="VHA550" s="39"/>
      <c r="VHB550" s="39"/>
      <c r="VHC550" s="39"/>
      <c r="VHD550" s="39"/>
      <c r="VHE550" s="39"/>
      <c r="VHF550" s="39"/>
      <c r="VHG550" s="39"/>
      <c r="VHH550" s="39"/>
      <c r="VHI550" s="39"/>
      <c r="VHJ550" s="39"/>
      <c r="VHK550" s="39"/>
      <c r="VHL550" s="39"/>
      <c r="VHM550" s="39"/>
      <c r="VHN550" s="39"/>
      <c r="VHO550" s="39"/>
      <c r="VHP550" s="39"/>
      <c r="VHQ550" s="39"/>
      <c r="VHR550" s="39"/>
      <c r="VHS550" s="39"/>
      <c r="VHT550" s="39"/>
      <c r="VHU550" s="39"/>
      <c r="VHV550" s="39"/>
      <c r="VHW550" s="39"/>
      <c r="VHX550" s="39"/>
      <c r="VHY550" s="39"/>
      <c r="VHZ550" s="39"/>
      <c r="VIA550" s="39"/>
      <c r="VIB550" s="39"/>
      <c r="VIC550" s="39"/>
      <c r="VID550" s="39"/>
      <c r="VIE550" s="39"/>
      <c r="VIF550" s="39"/>
      <c r="VIG550" s="39"/>
      <c r="VIH550" s="39"/>
      <c r="VII550" s="39"/>
      <c r="VIJ550" s="39"/>
      <c r="VIK550" s="39"/>
      <c r="VIL550" s="39"/>
      <c r="VIM550" s="39"/>
      <c r="VIN550" s="39"/>
      <c r="VIO550" s="39"/>
      <c r="VIP550" s="39"/>
      <c r="VIQ550" s="39"/>
      <c r="VIR550" s="39"/>
      <c r="VIS550" s="39"/>
      <c r="VIT550" s="39"/>
      <c r="VIU550" s="39"/>
      <c r="VIV550" s="39"/>
      <c r="VIW550" s="39"/>
      <c r="VIX550" s="39"/>
      <c r="VIY550" s="39"/>
      <c r="VIZ550" s="39"/>
      <c r="VJA550" s="39"/>
      <c r="VJB550" s="39"/>
      <c r="VJC550" s="39"/>
      <c r="VJD550" s="39"/>
      <c r="VJE550" s="39"/>
      <c r="VJF550" s="39"/>
      <c r="VJG550" s="39"/>
      <c r="VJH550" s="39"/>
      <c r="VJI550" s="39"/>
      <c r="VJJ550" s="39"/>
      <c r="VJK550" s="39"/>
      <c r="VJL550" s="39"/>
      <c r="VJM550" s="39"/>
      <c r="VJN550" s="39"/>
      <c r="VJO550" s="39"/>
      <c r="VJP550" s="39"/>
      <c r="VJQ550" s="39"/>
      <c r="VJR550" s="39"/>
      <c r="VJS550" s="39"/>
      <c r="VJT550" s="39"/>
      <c r="VJU550" s="39"/>
      <c r="VJV550" s="39"/>
      <c r="VJW550" s="39"/>
      <c r="VJX550" s="39"/>
      <c r="VJY550" s="39"/>
      <c r="VJZ550" s="39"/>
      <c r="VKA550" s="39"/>
      <c r="VKB550" s="39"/>
      <c r="VKC550" s="39"/>
      <c r="VKD550" s="39"/>
      <c r="VKE550" s="39"/>
      <c r="VKF550" s="39"/>
      <c r="VKG550" s="39"/>
      <c r="VKH550" s="39"/>
      <c r="VKI550" s="39"/>
      <c r="VKJ550" s="39"/>
      <c r="VKK550" s="39"/>
      <c r="VKL550" s="39"/>
      <c r="VKM550" s="39"/>
      <c r="VKN550" s="39"/>
      <c r="VKO550" s="39"/>
      <c r="VKP550" s="39"/>
      <c r="VKQ550" s="39"/>
      <c r="VKR550" s="39"/>
      <c r="VKS550" s="39"/>
      <c r="VKT550" s="39"/>
      <c r="VKU550" s="39"/>
      <c r="VKV550" s="39"/>
      <c r="VKW550" s="39"/>
      <c r="VKX550" s="39"/>
      <c r="VKY550" s="39"/>
      <c r="VKZ550" s="39"/>
      <c r="VLA550" s="39"/>
      <c r="VLB550" s="39"/>
      <c r="VLC550" s="39"/>
      <c r="VLD550" s="39"/>
      <c r="VLE550" s="39"/>
      <c r="VLF550" s="39"/>
      <c r="VLG550" s="39"/>
      <c r="VLH550" s="39"/>
      <c r="VLI550" s="39"/>
      <c r="VLJ550" s="39"/>
      <c r="VLK550" s="39"/>
      <c r="VLL550" s="39"/>
      <c r="VLM550" s="39"/>
      <c r="VLN550" s="39"/>
      <c r="VLO550" s="39"/>
      <c r="VLP550" s="39"/>
      <c r="VLQ550" s="39"/>
      <c r="VLR550" s="39"/>
      <c r="VLS550" s="39"/>
      <c r="VLT550" s="39"/>
      <c r="VLU550" s="39"/>
      <c r="VLV550" s="39"/>
      <c r="VLW550" s="39"/>
      <c r="VLX550" s="39"/>
      <c r="VLY550" s="39"/>
      <c r="VLZ550" s="39"/>
      <c r="VMA550" s="39"/>
      <c r="VMB550" s="39"/>
      <c r="VMC550" s="39"/>
      <c r="VMD550" s="39"/>
      <c r="VME550" s="39"/>
      <c r="VMF550" s="39"/>
      <c r="VMG550" s="39"/>
      <c r="VMH550" s="39"/>
      <c r="VMI550" s="39"/>
      <c r="VMJ550" s="39"/>
      <c r="VMK550" s="39"/>
      <c r="VML550" s="39"/>
      <c r="VMM550" s="39"/>
      <c r="VMN550" s="39"/>
      <c r="VMO550" s="39"/>
      <c r="VMP550" s="39"/>
      <c r="VMQ550" s="39"/>
      <c r="VMR550" s="39"/>
      <c r="VMS550" s="39"/>
      <c r="VMT550" s="39"/>
      <c r="VMU550" s="39"/>
      <c r="VMV550" s="39"/>
      <c r="VMW550" s="39"/>
      <c r="VMX550" s="39"/>
      <c r="VMY550" s="39"/>
      <c r="VMZ550" s="39"/>
      <c r="VNA550" s="39"/>
      <c r="VNB550" s="39"/>
      <c r="VNC550" s="39"/>
      <c r="VND550" s="39"/>
      <c r="VNE550" s="39"/>
      <c r="VNF550" s="39"/>
      <c r="VNG550" s="39"/>
      <c r="VNH550" s="39"/>
      <c r="VNI550" s="39"/>
      <c r="VNJ550" s="39"/>
      <c r="VNK550" s="39"/>
      <c r="VNL550" s="39"/>
      <c r="VNM550" s="39"/>
      <c r="VNN550" s="39"/>
      <c r="VNO550" s="39"/>
      <c r="VNP550" s="39"/>
      <c r="VNQ550" s="39"/>
      <c r="VNR550" s="39"/>
      <c r="VNS550" s="39"/>
      <c r="VNT550" s="39"/>
      <c r="VNU550" s="39"/>
      <c r="VNV550" s="39"/>
      <c r="VNW550" s="39"/>
      <c r="VNX550" s="39"/>
      <c r="VNY550" s="39"/>
      <c r="VNZ550" s="39"/>
      <c r="VOA550" s="39"/>
      <c r="VOB550" s="39"/>
      <c r="VOC550" s="39"/>
      <c r="VOD550" s="39"/>
      <c r="VOE550" s="39"/>
      <c r="VOF550" s="39"/>
      <c r="VOG550" s="39"/>
      <c r="VOH550" s="39"/>
      <c r="VOI550" s="39"/>
      <c r="VOJ550" s="39"/>
      <c r="VOK550" s="39"/>
      <c r="VOL550" s="39"/>
      <c r="VOM550" s="39"/>
      <c r="VON550" s="39"/>
      <c r="VOO550" s="39"/>
      <c r="VOP550" s="39"/>
      <c r="VOQ550" s="39"/>
      <c r="VOR550" s="39"/>
      <c r="VOS550" s="39"/>
      <c r="VOT550" s="39"/>
      <c r="VOU550" s="39"/>
      <c r="VOV550" s="39"/>
      <c r="VOW550" s="39"/>
      <c r="VOX550" s="39"/>
      <c r="VOY550" s="39"/>
      <c r="VOZ550" s="39"/>
      <c r="VPA550" s="39"/>
      <c r="VPB550" s="39"/>
      <c r="VPC550" s="39"/>
      <c r="VPD550" s="39"/>
      <c r="VPE550" s="39"/>
      <c r="VPF550" s="39"/>
      <c r="VPG550" s="39"/>
      <c r="VPH550" s="39"/>
      <c r="VPI550" s="39"/>
      <c r="VPJ550" s="39"/>
      <c r="VPK550" s="39"/>
      <c r="VPL550" s="39"/>
      <c r="VPM550" s="39"/>
      <c r="VPN550" s="39"/>
      <c r="VPO550" s="39"/>
      <c r="VPP550" s="39"/>
      <c r="VPQ550" s="39"/>
      <c r="VPR550" s="39"/>
      <c r="VPS550" s="39"/>
      <c r="VPT550" s="39"/>
      <c r="VPU550" s="39"/>
      <c r="VPV550" s="39"/>
      <c r="VPW550" s="39"/>
      <c r="VPX550" s="39"/>
      <c r="VPY550" s="39"/>
      <c r="VPZ550" s="39"/>
      <c r="VQA550" s="39"/>
      <c r="VQB550" s="39"/>
      <c r="VQC550" s="39"/>
      <c r="VQD550" s="39"/>
      <c r="VQE550" s="39"/>
      <c r="VQF550" s="39"/>
      <c r="VQG550" s="39"/>
      <c r="VQH550" s="39"/>
      <c r="VQI550" s="39"/>
      <c r="VQJ550" s="39"/>
      <c r="VQK550" s="39"/>
      <c r="VQL550" s="39"/>
      <c r="VQM550" s="39"/>
      <c r="VQN550" s="39"/>
      <c r="VQO550" s="39"/>
      <c r="VQP550" s="39"/>
      <c r="VQQ550" s="39"/>
      <c r="VQR550" s="39"/>
      <c r="VQS550" s="39"/>
      <c r="VQT550" s="39"/>
      <c r="VQU550" s="39"/>
      <c r="VQV550" s="39"/>
      <c r="VQW550" s="39"/>
      <c r="VQX550" s="39"/>
      <c r="VQY550" s="39"/>
      <c r="VQZ550" s="39"/>
      <c r="VRA550" s="39"/>
      <c r="VRB550" s="39"/>
      <c r="VRC550" s="39"/>
      <c r="VRD550" s="39"/>
      <c r="VRE550" s="39"/>
      <c r="VRF550" s="39"/>
      <c r="VRG550" s="39"/>
      <c r="VRH550" s="39"/>
      <c r="VRI550" s="39"/>
      <c r="VRJ550" s="39"/>
      <c r="VRK550" s="39"/>
      <c r="VRL550" s="39"/>
      <c r="VRM550" s="39"/>
      <c r="VRN550" s="39"/>
      <c r="VRO550" s="39"/>
      <c r="VRP550" s="39"/>
      <c r="VRQ550" s="39"/>
      <c r="VRR550" s="39"/>
      <c r="VRS550" s="39"/>
      <c r="VRT550" s="39"/>
      <c r="VRU550" s="39"/>
      <c r="VRV550" s="39"/>
      <c r="VRW550" s="39"/>
      <c r="VRX550" s="39"/>
      <c r="VRY550" s="39"/>
      <c r="VRZ550" s="39"/>
      <c r="VSA550" s="39"/>
      <c r="VSB550" s="39"/>
      <c r="VSC550" s="39"/>
      <c r="VSD550" s="39"/>
      <c r="VSE550" s="39"/>
      <c r="VSF550" s="39"/>
      <c r="VSG550" s="39"/>
      <c r="VSH550" s="39"/>
      <c r="VSI550" s="39"/>
      <c r="VSJ550" s="39"/>
      <c r="VSK550" s="39"/>
      <c r="VSL550" s="39"/>
      <c r="VSM550" s="39"/>
      <c r="VSN550" s="39"/>
      <c r="VSO550" s="39"/>
      <c r="VSP550" s="39"/>
      <c r="VSQ550" s="39"/>
      <c r="VSR550" s="39"/>
      <c r="VSS550" s="39"/>
      <c r="VST550" s="39"/>
      <c r="VSU550" s="39"/>
      <c r="VSV550" s="39"/>
      <c r="VSW550" s="39"/>
      <c r="VSX550" s="39"/>
      <c r="VSY550" s="39"/>
      <c r="VSZ550" s="39"/>
      <c r="VTA550" s="39"/>
      <c r="VTB550" s="39"/>
      <c r="VTC550" s="39"/>
      <c r="VTD550" s="39"/>
      <c r="VTE550" s="39"/>
      <c r="VTF550" s="39"/>
      <c r="VTG550" s="39"/>
      <c r="VTH550" s="39"/>
      <c r="VTI550" s="39"/>
      <c r="VTJ550" s="39"/>
      <c r="VTK550" s="39"/>
      <c r="VTL550" s="39"/>
      <c r="VTM550" s="39"/>
      <c r="VTN550" s="39"/>
      <c r="VTO550" s="39"/>
      <c r="VTP550" s="39"/>
      <c r="VTQ550" s="39"/>
      <c r="VTR550" s="39"/>
      <c r="VTS550" s="39"/>
      <c r="VTT550" s="39"/>
      <c r="VTU550" s="39"/>
      <c r="VTV550" s="39"/>
      <c r="VTW550" s="39"/>
      <c r="VTX550" s="39"/>
      <c r="VTY550" s="39"/>
      <c r="VTZ550" s="39"/>
      <c r="VUA550" s="39"/>
      <c r="VUB550" s="39"/>
      <c r="VUC550" s="39"/>
      <c r="VUD550" s="39"/>
      <c r="VUE550" s="39"/>
      <c r="VUF550" s="39"/>
      <c r="VUG550" s="39"/>
      <c r="VUH550" s="39"/>
      <c r="VUI550" s="39"/>
      <c r="VUJ550" s="39"/>
      <c r="VUK550" s="39"/>
      <c r="VUL550" s="39"/>
      <c r="VUM550" s="39"/>
      <c r="VUN550" s="39"/>
      <c r="VUO550" s="39"/>
      <c r="VUP550" s="39"/>
      <c r="VUQ550" s="39"/>
      <c r="VUR550" s="39"/>
      <c r="VUS550" s="39"/>
      <c r="VUT550" s="39"/>
      <c r="VUU550" s="39"/>
      <c r="VUV550" s="39"/>
      <c r="VUW550" s="39"/>
      <c r="VUX550" s="39"/>
      <c r="VUY550" s="39"/>
      <c r="VUZ550" s="39"/>
      <c r="VVA550" s="39"/>
      <c r="VVB550" s="39"/>
      <c r="VVC550" s="39"/>
      <c r="VVD550" s="39"/>
      <c r="VVE550" s="39"/>
      <c r="VVF550" s="39"/>
      <c r="VVG550" s="39"/>
      <c r="VVH550" s="39"/>
      <c r="VVI550" s="39"/>
      <c r="VVJ550" s="39"/>
      <c r="VVK550" s="39"/>
      <c r="VVL550" s="39"/>
      <c r="VVM550" s="39"/>
      <c r="VVN550" s="39"/>
      <c r="VVO550" s="39"/>
      <c r="VVP550" s="39"/>
      <c r="VVQ550" s="39"/>
      <c r="VVR550" s="39"/>
      <c r="VVS550" s="39"/>
      <c r="VVT550" s="39"/>
      <c r="VVU550" s="39"/>
      <c r="VVV550" s="39"/>
      <c r="VVW550" s="39"/>
      <c r="VVX550" s="39"/>
      <c r="VVY550" s="39"/>
      <c r="VVZ550" s="39"/>
      <c r="VWA550" s="39"/>
      <c r="VWB550" s="39"/>
      <c r="VWC550" s="39"/>
      <c r="VWD550" s="39"/>
      <c r="VWE550" s="39"/>
      <c r="VWF550" s="39"/>
      <c r="VWG550" s="39"/>
      <c r="VWH550" s="39"/>
      <c r="VWI550" s="39"/>
      <c r="VWJ550" s="39"/>
      <c r="VWK550" s="39"/>
      <c r="VWL550" s="39"/>
      <c r="VWM550" s="39"/>
      <c r="VWN550" s="39"/>
      <c r="VWO550" s="39"/>
      <c r="VWP550" s="39"/>
      <c r="VWQ550" s="39"/>
      <c r="VWR550" s="39"/>
      <c r="VWS550" s="39"/>
      <c r="VWT550" s="39"/>
      <c r="VWU550" s="39"/>
      <c r="VWV550" s="39"/>
      <c r="VWW550" s="39"/>
      <c r="VWX550" s="39"/>
      <c r="VWY550" s="39"/>
      <c r="VWZ550" s="39"/>
      <c r="VXA550" s="39"/>
      <c r="VXB550" s="39"/>
      <c r="VXC550" s="39"/>
      <c r="VXD550" s="39"/>
      <c r="VXE550" s="39"/>
      <c r="VXF550" s="39"/>
      <c r="VXG550" s="39"/>
      <c r="VXH550" s="39"/>
      <c r="VXI550" s="39"/>
      <c r="VXJ550" s="39"/>
      <c r="VXK550" s="39"/>
      <c r="VXL550" s="39"/>
      <c r="VXM550" s="39"/>
      <c r="VXN550" s="39"/>
      <c r="VXO550" s="39"/>
      <c r="VXP550" s="39"/>
      <c r="VXQ550" s="39"/>
      <c r="VXR550" s="39"/>
      <c r="VXS550" s="39"/>
      <c r="VXT550" s="39"/>
      <c r="VXU550" s="39"/>
      <c r="VXV550" s="39"/>
      <c r="VXW550" s="39"/>
      <c r="VXX550" s="39"/>
      <c r="VXY550" s="39"/>
      <c r="VXZ550" s="39"/>
      <c r="VYA550" s="39"/>
      <c r="VYB550" s="39"/>
      <c r="VYC550" s="39"/>
      <c r="VYD550" s="39"/>
      <c r="VYE550" s="39"/>
      <c r="VYF550" s="39"/>
      <c r="VYG550" s="39"/>
      <c r="VYH550" s="39"/>
      <c r="VYI550" s="39"/>
      <c r="VYJ550" s="39"/>
      <c r="VYK550" s="39"/>
      <c r="VYL550" s="39"/>
      <c r="VYM550" s="39"/>
      <c r="VYN550" s="39"/>
      <c r="VYO550" s="39"/>
      <c r="VYP550" s="39"/>
      <c r="VYQ550" s="39"/>
      <c r="VYR550" s="39"/>
      <c r="VYS550" s="39"/>
      <c r="VYT550" s="39"/>
      <c r="VYU550" s="39"/>
      <c r="VYV550" s="39"/>
      <c r="VYW550" s="39"/>
      <c r="VYX550" s="39"/>
      <c r="VYY550" s="39"/>
      <c r="VYZ550" s="39"/>
      <c r="VZA550" s="39"/>
      <c r="VZB550" s="39"/>
      <c r="VZC550" s="39"/>
      <c r="VZD550" s="39"/>
      <c r="VZE550" s="39"/>
      <c r="VZF550" s="39"/>
      <c r="VZG550" s="39"/>
      <c r="VZH550" s="39"/>
      <c r="VZI550" s="39"/>
      <c r="VZJ550" s="39"/>
      <c r="VZK550" s="39"/>
      <c r="VZL550" s="39"/>
      <c r="VZM550" s="39"/>
      <c r="VZN550" s="39"/>
      <c r="VZO550" s="39"/>
      <c r="VZP550" s="39"/>
      <c r="VZQ550" s="39"/>
      <c r="VZR550" s="39"/>
      <c r="VZS550" s="39"/>
      <c r="VZT550" s="39"/>
      <c r="VZU550" s="39"/>
      <c r="VZV550" s="39"/>
      <c r="VZW550" s="39"/>
      <c r="VZX550" s="39"/>
      <c r="VZY550" s="39"/>
      <c r="VZZ550" s="39"/>
      <c r="WAA550" s="39"/>
      <c r="WAB550" s="39"/>
      <c r="WAC550" s="39"/>
      <c r="WAD550" s="39"/>
      <c r="WAE550" s="39"/>
      <c r="WAF550" s="39"/>
      <c r="WAG550" s="39"/>
      <c r="WAH550" s="39"/>
      <c r="WAI550" s="39"/>
      <c r="WAJ550" s="39"/>
      <c r="WAK550" s="39"/>
      <c r="WAL550" s="39"/>
      <c r="WAM550" s="39"/>
      <c r="WAN550" s="39"/>
      <c r="WAO550" s="39"/>
      <c r="WAP550" s="39"/>
      <c r="WAQ550" s="39"/>
      <c r="WAR550" s="39"/>
      <c r="WAS550" s="39"/>
      <c r="WAT550" s="39"/>
      <c r="WAU550" s="39"/>
      <c r="WAV550" s="39"/>
      <c r="WAW550" s="39"/>
      <c r="WAX550" s="39"/>
      <c r="WAY550" s="39"/>
      <c r="WAZ550" s="39"/>
      <c r="WBA550" s="39"/>
      <c r="WBB550" s="39"/>
      <c r="WBC550" s="39"/>
      <c r="WBD550" s="39"/>
      <c r="WBE550" s="39"/>
      <c r="WBF550" s="39"/>
      <c r="WBG550" s="39"/>
      <c r="WBH550" s="39"/>
      <c r="WBI550" s="39"/>
      <c r="WBJ550" s="39"/>
      <c r="WBK550" s="39"/>
      <c r="WBL550" s="39"/>
      <c r="WBM550" s="39"/>
      <c r="WBN550" s="39"/>
      <c r="WBO550" s="39"/>
      <c r="WBP550" s="39"/>
      <c r="WBQ550" s="39"/>
      <c r="WBR550" s="39"/>
      <c r="WBS550" s="39"/>
      <c r="WBT550" s="39"/>
      <c r="WBU550" s="39"/>
      <c r="WBV550" s="39"/>
      <c r="WBW550" s="39"/>
      <c r="WBX550" s="39"/>
      <c r="WBY550" s="39"/>
      <c r="WBZ550" s="39"/>
      <c r="WCA550" s="39"/>
      <c r="WCB550" s="39"/>
      <c r="WCC550" s="39"/>
      <c r="WCD550" s="39"/>
      <c r="WCE550" s="39"/>
      <c r="WCF550" s="39"/>
      <c r="WCG550" s="39"/>
      <c r="WCH550" s="39"/>
      <c r="WCI550" s="39"/>
      <c r="WCJ550" s="39"/>
      <c r="WCK550" s="39"/>
      <c r="WCL550" s="39"/>
      <c r="WCM550" s="39"/>
      <c r="WCN550" s="39"/>
      <c r="WCO550" s="39"/>
      <c r="WCP550" s="39"/>
      <c r="WCQ550" s="39"/>
      <c r="WCR550" s="39"/>
      <c r="WCS550" s="39"/>
      <c r="WCT550" s="39"/>
      <c r="WCU550" s="39"/>
      <c r="WCV550" s="39"/>
      <c r="WCW550" s="39"/>
      <c r="WCX550" s="39"/>
      <c r="WCY550" s="39"/>
      <c r="WCZ550" s="39"/>
      <c r="WDA550" s="39"/>
      <c r="WDB550" s="39"/>
      <c r="WDC550" s="39"/>
      <c r="WDD550" s="39"/>
      <c r="WDE550" s="39"/>
      <c r="WDF550" s="39"/>
      <c r="WDG550" s="39"/>
      <c r="WDH550" s="39"/>
      <c r="WDI550" s="39"/>
      <c r="WDJ550" s="39"/>
      <c r="WDK550" s="39"/>
      <c r="WDL550" s="39"/>
      <c r="WDM550" s="39"/>
      <c r="WDN550" s="39"/>
      <c r="WDO550" s="39"/>
      <c r="WDP550" s="39"/>
      <c r="WDQ550" s="39"/>
      <c r="WDR550" s="39"/>
      <c r="WDS550" s="39"/>
      <c r="WDT550" s="39"/>
      <c r="WDU550" s="39"/>
      <c r="WDV550" s="39"/>
      <c r="WDW550" s="39"/>
      <c r="WDX550" s="39"/>
      <c r="WDY550" s="39"/>
      <c r="WDZ550" s="39"/>
      <c r="WEA550" s="39"/>
      <c r="WEB550" s="39"/>
      <c r="WEC550" s="39"/>
      <c r="WED550" s="39"/>
      <c r="WEE550" s="39"/>
      <c r="WEF550" s="39"/>
      <c r="WEG550" s="39"/>
      <c r="WEH550" s="39"/>
      <c r="WEI550" s="39"/>
      <c r="WEJ550" s="39"/>
      <c r="WEK550" s="39"/>
      <c r="WEL550" s="39"/>
      <c r="WEM550" s="39"/>
      <c r="WEN550" s="39"/>
      <c r="WEO550" s="39"/>
      <c r="WEP550" s="39"/>
      <c r="WEQ550" s="39"/>
      <c r="WER550" s="39"/>
      <c r="WES550" s="39"/>
      <c r="WET550" s="39"/>
      <c r="WEU550" s="39"/>
      <c r="WEV550" s="39"/>
      <c r="WEW550" s="39"/>
      <c r="WEX550" s="39"/>
      <c r="WEY550" s="39"/>
      <c r="WEZ550" s="39"/>
      <c r="WFA550" s="39"/>
      <c r="WFB550" s="39"/>
      <c r="WFC550" s="39"/>
      <c r="WFD550" s="39"/>
      <c r="WFE550" s="39"/>
      <c r="WFF550" s="39"/>
      <c r="WFG550" s="39"/>
      <c r="WFH550" s="39"/>
      <c r="WFI550" s="39"/>
      <c r="WFJ550" s="39"/>
      <c r="WFK550" s="39"/>
      <c r="WFL550" s="39"/>
      <c r="WFM550" s="39"/>
      <c r="WFN550" s="39"/>
      <c r="WFO550" s="39"/>
      <c r="WFP550" s="39"/>
      <c r="WFQ550" s="39"/>
      <c r="WFR550" s="39"/>
      <c r="WFS550" s="39"/>
      <c r="WFT550" s="39"/>
      <c r="WFU550" s="39"/>
      <c r="WFV550" s="39"/>
      <c r="WFW550" s="39"/>
      <c r="WFX550" s="39"/>
      <c r="WFY550" s="39"/>
      <c r="WFZ550" s="39"/>
      <c r="WGA550" s="39"/>
      <c r="WGB550" s="39"/>
      <c r="WGC550" s="39"/>
      <c r="WGD550" s="39"/>
      <c r="WGE550" s="39"/>
      <c r="WGF550" s="39"/>
      <c r="WGG550" s="39"/>
      <c r="WGH550" s="39"/>
      <c r="WGI550" s="39"/>
      <c r="WGJ550" s="39"/>
      <c r="WGK550" s="39"/>
      <c r="WGL550" s="39"/>
      <c r="WGM550" s="39"/>
      <c r="WGN550" s="39"/>
      <c r="WGO550" s="39"/>
      <c r="WGP550" s="39"/>
      <c r="WGQ550" s="39"/>
      <c r="WGR550" s="39"/>
      <c r="WGS550" s="39"/>
      <c r="WGT550" s="39"/>
      <c r="WGU550" s="39"/>
      <c r="WGV550" s="39"/>
      <c r="WGW550" s="39"/>
      <c r="WGX550" s="39"/>
      <c r="WGY550" s="39"/>
      <c r="WGZ550" s="39"/>
      <c r="WHA550" s="39"/>
      <c r="WHB550" s="39"/>
      <c r="WHC550" s="39"/>
      <c r="WHD550" s="39"/>
      <c r="WHE550" s="39"/>
      <c r="WHF550" s="39"/>
      <c r="WHG550" s="39"/>
      <c r="WHH550" s="39"/>
      <c r="WHI550" s="39"/>
      <c r="WHJ550" s="39"/>
      <c r="WHK550" s="39"/>
      <c r="WHL550" s="39"/>
      <c r="WHM550" s="39"/>
      <c r="WHN550" s="39"/>
      <c r="WHO550" s="39"/>
      <c r="WHP550" s="39"/>
      <c r="WHQ550" s="39"/>
      <c r="WHR550" s="39"/>
      <c r="WHS550" s="39"/>
      <c r="WHT550" s="39"/>
      <c r="WHU550" s="39"/>
      <c r="WHV550" s="39"/>
      <c r="WHW550" s="39"/>
      <c r="WHX550" s="39"/>
      <c r="WHY550" s="39"/>
      <c r="WHZ550" s="39"/>
      <c r="WIA550" s="39"/>
      <c r="WIB550" s="39"/>
      <c r="WIC550" s="39"/>
      <c r="WID550" s="39"/>
      <c r="WIE550" s="39"/>
      <c r="WIF550" s="39"/>
      <c r="WIG550" s="39"/>
      <c r="WIH550" s="39"/>
      <c r="WII550" s="39"/>
      <c r="WIJ550" s="39"/>
      <c r="WIK550" s="39"/>
      <c r="WIL550" s="39"/>
      <c r="WIM550" s="39"/>
      <c r="WIN550" s="39"/>
      <c r="WIO550" s="39"/>
      <c r="WIP550" s="39"/>
      <c r="WIQ550" s="39"/>
      <c r="WIR550" s="39"/>
      <c r="WIS550" s="39"/>
      <c r="WIT550" s="39"/>
      <c r="WIU550" s="39"/>
      <c r="WIV550" s="39"/>
      <c r="WIW550" s="39"/>
      <c r="WIX550" s="39"/>
      <c r="WIY550" s="39"/>
      <c r="WIZ550" s="39"/>
      <c r="WJA550" s="39"/>
      <c r="WJB550" s="39"/>
      <c r="WJC550" s="39"/>
      <c r="WJD550" s="39"/>
      <c r="WJE550" s="39"/>
      <c r="WJF550" s="39"/>
      <c r="WJG550" s="39"/>
      <c r="WJH550" s="39"/>
      <c r="WJI550" s="39"/>
      <c r="WJJ550" s="39"/>
      <c r="WJK550" s="39"/>
      <c r="WJL550" s="39"/>
      <c r="WJM550" s="39"/>
      <c r="WJN550" s="39"/>
      <c r="WJO550" s="39"/>
      <c r="WJP550" s="39"/>
      <c r="WJQ550" s="39"/>
      <c r="WJR550" s="39"/>
      <c r="WJS550" s="39"/>
      <c r="WJT550" s="39"/>
      <c r="WJU550" s="39"/>
      <c r="WJV550" s="39"/>
      <c r="WJW550" s="39"/>
      <c r="WJX550" s="39"/>
      <c r="WJY550" s="39"/>
      <c r="WJZ550" s="39"/>
      <c r="WKA550" s="39"/>
      <c r="WKB550" s="39"/>
      <c r="WKC550" s="39"/>
      <c r="WKD550" s="39"/>
      <c r="WKE550" s="39"/>
      <c r="WKF550" s="39"/>
      <c r="WKG550" s="39"/>
      <c r="WKH550" s="39"/>
      <c r="WKI550" s="39"/>
      <c r="WKJ550" s="39"/>
      <c r="WKK550" s="39"/>
      <c r="WKL550" s="39"/>
      <c r="WKM550" s="39"/>
      <c r="WKN550" s="39"/>
      <c r="WKO550" s="39"/>
      <c r="WKP550" s="39"/>
      <c r="WKQ550" s="39"/>
      <c r="WKR550" s="39"/>
      <c r="WKS550" s="39"/>
      <c r="WKT550" s="39"/>
      <c r="WKU550" s="39"/>
      <c r="WKV550" s="39"/>
      <c r="WKW550" s="39"/>
      <c r="WKX550" s="39"/>
      <c r="WKY550" s="39"/>
      <c r="WKZ550" s="39"/>
      <c r="WLA550" s="39"/>
      <c r="WLB550" s="39"/>
      <c r="WLC550" s="39"/>
      <c r="WLD550" s="39"/>
      <c r="WLE550" s="39"/>
      <c r="WLF550" s="39"/>
      <c r="WLG550" s="39"/>
      <c r="WLH550" s="39"/>
      <c r="WLI550" s="39"/>
      <c r="WLJ550" s="39"/>
      <c r="WLK550" s="39"/>
      <c r="WLL550" s="39"/>
      <c r="WLM550" s="39"/>
      <c r="WLN550" s="39"/>
      <c r="WLO550" s="39"/>
      <c r="WLP550" s="39"/>
      <c r="WLQ550" s="39"/>
      <c r="WLR550" s="39"/>
      <c r="WLS550" s="39"/>
      <c r="WLT550" s="39"/>
      <c r="WLU550" s="39"/>
      <c r="WLV550" s="39"/>
      <c r="WLW550" s="39"/>
      <c r="WLX550" s="39"/>
      <c r="WLY550" s="39"/>
      <c r="WLZ550" s="39"/>
      <c r="WMA550" s="39"/>
      <c r="WMB550" s="39"/>
      <c r="WMC550" s="39"/>
      <c r="WMD550" s="39"/>
      <c r="WME550" s="39"/>
      <c r="WMF550" s="39"/>
      <c r="WMG550" s="39"/>
      <c r="WMH550" s="39"/>
      <c r="WMI550" s="39"/>
      <c r="WMJ550" s="39"/>
      <c r="WMK550" s="39"/>
      <c r="WML550" s="39"/>
      <c r="WMM550" s="39"/>
      <c r="WMN550" s="39"/>
      <c r="WMO550" s="39"/>
      <c r="WMP550" s="39"/>
      <c r="WMQ550" s="39"/>
      <c r="WMR550" s="39"/>
      <c r="WMS550" s="39"/>
      <c r="WMT550" s="39"/>
      <c r="WMU550" s="39"/>
      <c r="WMV550" s="39"/>
      <c r="WMW550" s="39"/>
      <c r="WMX550" s="39"/>
      <c r="WMY550" s="39"/>
      <c r="WMZ550" s="39"/>
      <c r="WNA550" s="39"/>
      <c r="WNB550" s="39"/>
      <c r="WNC550" s="39"/>
      <c r="WND550" s="39"/>
      <c r="WNE550" s="39"/>
      <c r="WNF550" s="39"/>
      <c r="WNG550" s="39"/>
      <c r="WNH550" s="39"/>
      <c r="WNI550" s="39"/>
      <c r="WNJ550" s="39"/>
      <c r="WNK550" s="39"/>
      <c r="WNL550" s="39"/>
      <c r="WNM550" s="39"/>
      <c r="WNN550" s="39"/>
      <c r="WNO550" s="39"/>
      <c r="WNP550" s="39"/>
      <c r="WNQ550" s="39"/>
      <c r="WNR550" s="39"/>
      <c r="WNS550" s="39"/>
      <c r="WNT550" s="39"/>
      <c r="WNU550" s="39"/>
      <c r="WNV550" s="39"/>
      <c r="WNW550" s="39"/>
      <c r="WNX550" s="39"/>
      <c r="WNY550" s="39"/>
      <c r="WNZ550" s="39"/>
      <c r="WOA550" s="39"/>
      <c r="WOB550" s="39"/>
      <c r="WOC550" s="39"/>
      <c r="WOD550" s="39"/>
      <c r="WOE550" s="39"/>
      <c r="WOF550" s="39"/>
      <c r="WOG550" s="39"/>
      <c r="WOH550" s="39"/>
      <c r="WOI550" s="39"/>
      <c r="WOJ550" s="39"/>
      <c r="WOK550" s="39"/>
      <c r="WOL550" s="39"/>
      <c r="WOM550" s="39"/>
      <c r="WON550" s="39"/>
      <c r="WOO550" s="39"/>
      <c r="WOP550" s="39"/>
      <c r="WOQ550" s="39"/>
      <c r="WOR550" s="39"/>
      <c r="WOS550" s="39"/>
      <c r="WOT550" s="39"/>
      <c r="WOU550" s="39"/>
      <c r="WOV550" s="39"/>
      <c r="WOW550" s="39"/>
      <c r="WOX550" s="39"/>
      <c r="WOY550" s="39"/>
      <c r="WOZ550" s="39"/>
      <c r="WPA550" s="39"/>
      <c r="WPB550" s="39"/>
      <c r="WPC550" s="39"/>
      <c r="WPD550" s="39"/>
      <c r="WPE550" s="39"/>
      <c r="WPF550" s="39"/>
      <c r="WPG550" s="39"/>
      <c r="WPH550" s="39"/>
      <c r="WPI550" s="39"/>
      <c r="WPJ550" s="39"/>
      <c r="WPK550" s="39"/>
      <c r="WPL550" s="39"/>
      <c r="WPM550" s="39"/>
      <c r="WPN550" s="39"/>
      <c r="WPO550" s="39"/>
      <c r="WPP550" s="39"/>
      <c r="WPQ550" s="39"/>
      <c r="WPR550" s="39"/>
      <c r="WPS550" s="39"/>
      <c r="WPT550" s="39"/>
      <c r="WPU550" s="39"/>
      <c r="WPV550" s="39"/>
      <c r="WPW550" s="39"/>
      <c r="WPX550" s="39"/>
      <c r="WPY550" s="39"/>
      <c r="WPZ550" s="39"/>
      <c r="WQA550" s="39"/>
      <c r="WQB550" s="39"/>
      <c r="WQC550" s="39"/>
      <c r="WQD550" s="39"/>
      <c r="WQE550" s="39"/>
      <c r="WQF550" s="39"/>
      <c r="WQG550" s="39"/>
      <c r="WQH550" s="39"/>
      <c r="WQI550" s="39"/>
      <c r="WQJ550" s="39"/>
      <c r="WQK550" s="39"/>
      <c r="WQL550" s="39"/>
      <c r="WQM550" s="39"/>
      <c r="WQN550" s="39"/>
      <c r="WQO550" s="39"/>
      <c r="WQP550" s="39"/>
      <c r="WQQ550" s="39"/>
      <c r="WQR550" s="39"/>
      <c r="WQS550" s="39"/>
      <c r="WQT550" s="39"/>
      <c r="WQU550" s="39"/>
      <c r="WQV550" s="39"/>
      <c r="WQW550" s="39"/>
      <c r="WQX550" s="39"/>
      <c r="WQY550" s="39"/>
      <c r="WQZ550" s="39"/>
      <c r="WRA550" s="39"/>
      <c r="WRB550" s="39"/>
      <c r="WRC550" s="39"/>
      <c r="WRD550" s="39"/>
      <c r="WRE550" s="39"/>
      <c r="WRF550" s="39"/>
      <c r="WRG550" s="39"/>
      <c r="WRH550" s="39"/>
      <c r="WRI550" s="39"/>
      <c r="WRJ550" s="39"/>
      <c r="WRK550" s="39"/>
      <c r="WRL550" s="39"/>
      <c r="WRM550" s="39"/>
      <c r="WRN550" s="39"/>
      <c r="WRO550" s="39"/>
      <c r="WRP550" s="39"/>
      <c r="WRQ550" s="39"/>
      <c r="WRR550" s="39"/>
      <c r="WRS550" s="39"/>
      <c r="WRT550" s="39"/>
      <c r="WRU550" s="39"/>
      <c r="WRV550" s="39"/>
      <c r="WRW550" s="39"/>
      <c r="WRX550" s="39"/>
      <c r="WRY550" s="39"/>
      <c r="WRZ550" s="39"/>
      <c r="WSA550" s="39"/>
      <c r="WSB550" s="39"/>
      <c r="WSC550" s="39"/>
      <c r="WSD550" s="39"/>
      <c r="WSE550" s="39"/>
      <c r="WSF550" s="39"/>
      <c r="WSG550" s="39"/>
      <c r="WSH550" s="39"/>
      <c r="WSI550" s="39"/>
      <c r="WSJ550" s="39"/>
      <c r="WSK550" s="39"/>
      <c r="WSL550" s="39"/>
      <c r="WSM550" s="39"/>
      <c r="WSN550" s="39"/>
      <c r="WSO550" s="39"/>
      <c r="WSP550" s="39"/>
      <c r="WSQ550" s="39"/>
      <c r="WSR550" s="39"/>
      <c r="WSS550" s="39"/>
      <c r="WST550" s="39"/>
      <c r="WSU550" s="39"/>
      <c r="WSV550" s="39"/>
      <c r="WSW550" s="39"/>
      <c r="WSX550" s="39"/>
      <c r="WSY550" s="39"/>
      <c r="WSZ550" s="39"/>
      <c r="WTA550" s="39"/>
      <c r="WTB550" s="39"/>
      <c r="WTC550" s="39"/>
      <c r="WTD550" s="39"/>
      <c r="WTE550" s="39"/>
      <c r="WTF550" s="39"/>
      <c r="WTG550" s="39"/>
      <c r="WTH550" s="39"/>
      <c r="WTI550" s="39"/>
      <c r="WTJ550" s="39"/>
      <c r="WTK550" s="39"/>
      <c r="WTL550" s="39"/>
      <c r="WTM550" s="39"/>
      <c r="WTN550" s="39"/>
      <c r="WTO550" s="39"/>
      <c r="WTP550" s="39"/>
      <c r="WTQ550" s="39"/>
      <c r="WTR550" s="39"/>
      <c r="WTS550" s="39"/>
      <c r="WTT550" s="39"/>
      <c r="WTU550" s="39"/>
      <c r="WTV550" s="39"/>
      <c r="WTW550" s="39"/>
      <c r="WTX550" s="39"/>
      <c r="WTY550" s="39"/>
      <c r="WTZ550" s="39"/>
      <c r="WUA550" s="39"/>
      <c r="WUB550" s="39"/>
      <c r="WUC550" s="39"/>
      <c r="WUD550" s="39"/>
      <c r="WUE550" s="39"/>
      <c r="WUF550" s="39"/>
      <c r="WUG550" s="39"/>
      <c r="WUH550" s="39"/>
      <c r="WUI550" s="39"/>
      <c r="WUJ550" s="39"/>
      <c r="WUK550" s="39"/>
      <c r="WUL550" s="39"/>
      <c r="WUM550" s="39"/>
      <c r="WUN550" s="39"/>
      <c r="WUO550" s="39"/>
      <c r="WUP550" s="39"/>
      <c r="WUQ550" s="39"/>
      <c r="WUR550" s="39"/>
      <c r="WUS550" s="39"/>
      <c r="WUT550" s="39"/>
      <c r="WUU550" s="39"/>
      <c r="WUV550" s="39"/>
      <c r="WUW550" s="39"/>
      <c r="WUX550" s="39"/>
      <c r="WUY550" s="39"/>
      <c r="WUZ550" s="39"/>
      <c r="WVA550" s="39"/>
      <c r="WVB550" s="39"/>
      <c r="WVC550" s="39"/>
      <c r="WVD550" s="39"/>
      <c r="WVE550" s="39"/>
      <c r="WVF550" s="39"/>
      <c r="WVG550" s="39"/>
      <c r="WVH550" s="39"/>
      <c r="WVI550" s="39"/>
      <c r="WVJ550" s="39"/>
      <c r="WVK550" s="39"/>
      <c r="WVL550" s="39"/>
      <c r="WVM550" s="39"/>
      <c r="WVN550" s="39"/>
      <c r="WVO550" s="39"/>
      <c r="WVP550" s="39"/>
      <c r="WVQ550" s="39"/>
      <c r="WVR550" s="39"/>
      <c r="WVS550" s="39"/>
      <c r="WVT550" s="39"/>
      <c r="WVU550" s="39"/>
      <c r="WVV550" s="39"/>
      <c r="WVW550" s="39"/>
      <c r="WVX550" s="39"/>
      <c r="WVY550" s="39"/>
      <c r="WVZ550" s="39"/>
      <c r="WWA550" s="39"/>
      <c r="WWB550" s="39"/>
      <c r="WWC550" s="39"/>
      <c r="WWD550" s="39"/>
      <c r="WWE550" s="39"/>
      <c r="WWF550" s="39"/>
      <c r="WWG550" s="39"/>
      <c r="WWH550" s="39"/>
      <c r="WWI550" s="39"/>
      <c r="WWJ550" s="39"/>
      <c r="WWK550" s="39"/>
      <c r="WWL550" s="39"/>
      <c r="WWM550" s="39"/>
      <c r="WWN550" s="39"/>
      <c r="WWO550" s="39"/>
      <c r="WWP550" s="39"/>
      <c r="WWQ550" s="39"/>
      <c r="WWR550" s="39"/>
      <c r="WWS550" s="39"/>
      <c r="WWT550" s="39"/>
      <c r="WWU550" s="39"/>
      <c r="WWV550" s="39"/>
      <c r="WWW550" s="39"/>
      <c r="WWX550" s="39"/>
      <c r="WWY550" s="39"/>
      <c r="WWZ550" s="39"/>
      <c r="WXA550" s="39"/>
      <c r="WXB550" s="39"/>
      <c r="WXC550" s="39"/>
      <c r="WXD550" s="39"/>
      <c r="WXE550" s="39"/>
      <c r="WXF550" s="39"/>
      <c r="WXG550" s="39"/>
      <c r="WXH550" s="39"/>
      <c r="WXI550" s="39"/>
      <c r="WXJ550" s="39"/>
      <c r="WXK550" s="39"/>
      <c r="WXL550" s="39"/>
      <c r="WXM550" s="39"/>
      <c r="WXN550" s="39"/>
      <c r="WXO550" s="39"/>
      <c r="WXP550" s="39"/>
      <c r="WXQ550" s="39"/>
      <c r="WXR550" s="39"/>
      <c r="WXS550" s="39"/>
      <c r="WXT550" s="39"/>
      <c r="WXU550" s="39"/>
      <c r="WXV550" s="39"/>
      <c r="WXW550" s="39"/>
      <c r="WXX550" s="39"/>
      <c r="WXY550" s="39"/>
      <c r="WXZ550" s="39"/>
      <c r="WYA550" s="39"/>
      <c r="WYB550" s="39"/>
      <c r="WYC550" s="39"/>
      <c r="WYD550" s="39"/>
      <c r="WYE550" s="39"/>
      <c r="WYF550" s="39"/>
      <c r="WYG550" s="39"/>
      <c r="WYH550" s="39"/>
      <c r="WYI550" s="39"/>
      <c r="WYJ550" s="39"/>
      <c r="WYK550" s="39"/>
      <c r="WYL550" s="39"/>
      <c r="WYM550" s="39"/>
      <c r="WYN550" s="39"/>
      <c r="WYO550" s="39"/>
      <c r="WYP550" s="39"/>
      <c r="WYQ550" s="39"/>
      <c r="WYR550" s="39"/>
      <c r="WYS550" s="39"/>
      <c r="WYT550" s="39"/>
      <c r="WYU550" s="39"/>
      <c r="WYV550" s="39"/>
      <c r="WYW550" s="39"/>
      <c r="WYX550" s="39"/>
      <c r="WYY550" s="39"/>
      <c r="WYZ550" s="39"/>
      <c r="WZA550" s="39"/>
      <c r="WZB550" s="39"/>
      <c r="WZC550" s="39"/>
      <c r="WZD550" s="39"/>
      <c r="WZE550" s="39"/>
      <c r="WZF550" s="39"/>
      <c r="WZG550" s="39"/>
      <c r="WZH550" s="39"/>
      <c r="WZI550" s="39"/>
      <c r="WZJ550" s="39"/>
      <c r="WZK550" s="39"/>
      <c r="WZL550" s="39"/>
      <c r="WZM550" s="39"/>
      <c r="WZN550" s="39"/>
      <c r="WZO550" s="39"/>
      <c r="WZP550" s="39"/>
      <c r="WZQ550" s="39"/>
      <c r="WZR550" s="39"/>
      <c r="WZS550" s="39"/>
      <c r="WZT550" s="39"/>
      <c r="WZU550" s="39"/>
      <c r="WZV550" s="39"/>
      <c r="WZW550" s="39"/>
      <c r="WZX550" s="39"/>
      <c r="WZY550" s="39"/>
      <c r="WZZ550" s="39"/>
      <c r="XAA550" s="39"/>
      <c r="XAB550" s="39"/>
      <c r="XAC550" s="39"/>
      <c r="XAD550" s="39"/>
      <c r="XAE550" s="39"/>
      <c r="XAF550" s="39"/>
      <c r="XAG550" s="39"/>
      <c r="XAH550" s="39"/>
      <c r="XAI550" s="39"/>
      <c r="XAJ550" s="39"/>
      <c r="XAK550" s="39"/>
      <c r="XAL550" s="39"/>
      <c r="XAM550" s="39"/>
      <c r="XAN550" s="39"/>
      <c r="XAO550" s="39"/>
      <c r="XAP550" s="39"/>
      <c r="XAQ550" s="39"/>
      <c r="XAR550" s="39"/>
      <c r="XAS550" s="39"/>
      <c r="XAT550" s="39"/>
      <c r="XAU550" s="39"/>
      <c r="XAV550" s="39"/>
      <c r="XAW550" s="39"/>
      <c r="XAX550" s="39"/>
      <c r="XAY550" s="39"/>
      <c r="XAZ550" s="39"/>
      <c r="XBA550" s="39"/>
      <c r="XBB550" s="39"/>
      <c r="XBC550" s="39"/>
      <c r="XBD550" s="39"/>
      <c r="XBE550" s="39"/>
      <c r="XBF550" s="39"/>
      <c r="XBG550" s="39"/>
      <c r="XBH550" s="39"/>
      <c r="XBI550" s="39"/>
      <c r="XBJ550" s="39"/>
      <c r="XBK550" s="39"/>
      <c r="XBL550" s="39"/>
      <c r="XBM550" s="39"/>
      <c r="XBN550" s="39"/>
      <c r="XBO550" s="39"/>
      <c r="XBP550" s="39"/>
      <c r="XBQ550" s="39"/>
      <c r="XBR550" s="39"/>
      <c r="XBS550" s="39"/>
      <c r="XBT550" s="39"/>
      <c r="XBU550" s="39"/>
      <c r="XBV550" s="39"/>
      <c r="XBW550" s="39"/>
      <c r="XBX550" s="39"/>
      <c r="XBY550" s="39"/>
      <c r="XBZ550" s="39"/>
      <c r="XCA550" s="39"/>
      <c r="XCB550" s="39"/>
      <c r="XCC550" s="39"/>
      <c r="XCD550" s="39"/>
      <c r="XCE550" s="39"/>
      <c r="XCF550" s="39"/>
      <c r="XCG550" s="39"/>
      <c r="XCH550" s="39"/>
      <c r="XCI550" s="39"/>
      <c r="XCJ550" s="39"/>
      <c r="XCK550" s="39"/>
      <c r="XCL550" s="39"/>
      <c r="XCM550" s="39"/>
      <c r="XCN550" s="39"/>
      <c r="XCO550" s="39"/>
      <c r="XCP550" s="39"/>
    </row>
    <row r="551" spans="1:16318" s="142" customFormat="1" ht="15.75" customHeight="1" x14ac:dyDescent="0.25">
      <c r="A551" s="87" t="s">
        <v>1017</v>
      </c>
      <c r="B551" s="49" t="s">
        <v>1018</v>
      </c>
      <c r="C551" s="158"/>
      <c r="D551" s="130">
        <f>D552</f>
        <v>10974.75</v>
      </c>
      <c r="E551" s="130">
        <f>E552</f>
        <v>10974.75</v>
      </c>
      <c r="F551" s="279">
        <f t="shared" si="137"/>
        <v>100</v>
      </c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/>
      <c r="AF551" s="39"/>
      <c r="AG551" s="39"/>
      <c r="AH551" s="39"/>
      <c r="AI551" s="39"/>
      <c r="AJ551" s="39"/>
      <c r="AK551" s="39"/>
      <c r="AL551" s="39"/>
      <c r="AM551" s="39"/>
      <c r="AN551" s="39"/>
      <c r="AO551" s="39"/>
      <c r="AP551" s="39"/>
      <c r="AQ551" s="39"/>
      <c r="AR551" s="39"/>
      <c r="AS551" s="39"/>
      <c r="AT551" s="39"/>
      <c r="AU551" s="39"/>
      <c r="AV551" s="39"/>
      <c r="AW551" s="39"/>
      <c r="AX551" s="39"/>
      <c r="AY551" s="39"/>
      <c r="AZ551" s="39"/>
      <c r="BA551" s="39"/>
      <c r="BB551" s="39"/>
      <c r="BC551" s="39"/>
      <c r="BD551" s="39"/>
      <c r="BE551" s="39"/>
      <c r="BF551" s="39"/>
      <c r="BG551" s="39"/>
      <c r="BH551" s="39"/>
      <c r="BI551" s="39"/>
      <c r="BJ551" s="39"/>
      <c r="BK551" s="39"/>
      <c r="BL551" s="39"/>
      <c r="BM551" s="39"/>
      <c r="BN551" s="39"/>
      <c r="BO551" s="39"/>
      <c r="BP551" s="39"/>
      <c r="BQ551" s="39"/>
      <c r="BR551" s="39"/>
      <c r="BS551" s="39"/>
      <c r="BT551" s="39"/>
      <c r="BU551" s="39"/>
      <c r="BV551" s="39"/>
      <c r="BW551" s="39"/>
      <c r="BX551" s="39"/>
      <c r="BY551" s="39"/>
      <c r="BZ551" s="39"/>
      <c r="CA551" s="39"/>
      <c r="CB551" s="39"/>
      <c r="CC551" s="39"/>
      <c r="CD551" s="39"/>
      <c r="CE551" s="39"/>
      <c r="CF551" s="39"/>
      <c r="CG551" s="39"/>
      <c r="CH551" s="39"/>
      <c r="CI551" s="39"/>
      <c r="CJ551" s="39"/>
      <c r="CK551" s="39"/>
      <c r="CL551" s="39"/>
      <c r="CM551" s="39"/>
      <c r="CN551" s="39"/>
      <c r="CO551" s="39"/>
      <c r="CP551" s="39"/>
      <c r="CQ551" s="39"/>
      <c r="CR551" s="39"/>
      <c r="CS551" s="39"/>
      <c r="CT551" s="39"/>
      <c r="CU551" s="39"/>
      <c r="CV551" s="39"/>
      <c r="CW551" s="39"/>
      <c r="CX551" s="39"/>
      <c r="CY551" s="39"/>
      <c r="CZ551" s="39"/>
      <c r="DA551" s="39"/>
      <c r="DB551" s="39"/>
      <c r="DC551" s="39"/>
      <c r="DD551" s="39"/>
      <c r="DE551" s="39"/>
      <c r="DF551" s="39"/>
      <c r="DG551" s="39"/>
      <c r="DH551" s="39"/>
      <c r="DI551" s="39"/>
      <c r="DJ551" s="39"/>
      <c r="DK551" s="39"/>
      <c r="DL551" s="39"/>
      <c r="DM551" s="39"/>
      <c r="DN551" s="39"/>
      <c r="DO551" s="39"/>
      <c r="DP551" s="39"/>
      <c r="DQ551" s="39"/>
      <c r="DR551" s="39"/>
      <c r="DS551" s="39"/>
      <c r="DT551" s="39"/>
      <c r="DU551" s="39"/>
      <c r="DV551" s="39"/>
      <c r="DW551" s="39"/>
      <c r="DX551" s="39"/>
      <c r="DY551" s="39"/>
      <c r="DZ551" s="39"/>
      <c r="EA551" s="39"/>
      <c r="EB551" s="39"/>
      <c r="EC551" s="39"/>
      <c r="ED551" s="39"/>
      <c r="EE551" s="39"/>
      <c r="EF551" s="39"/>
      <c r="EG551" s="39"/>
      <c r="EH551" s="39"/>
      <c r="EI551" s="39"/>
      <c r="EJ551" s="39"/>
      <c r="EK551" s="39"/>
      <c r="EL551" s="39"/>
      <c r="EM551" s="39"/>
      <c r="EN551" s="39"/>
      <c r="EO551" s="39"/>
      <c r="EP551" s="39"/>
      <c r="EQ551" s="39"/>
      <c r="ER551" s="39"/>
      <c r="ES551" s="39"/>
      <c r="ET551" s="39"/>
      <c r="EU551" s="39"/>
      <c r="EV551" s="39"/>
      <c r="EW551" s="39"/>
      <c r="EX551" s="39"/>
      <c r="EY551" s="39"/>
      <c r="EZ551" s="39"/>
      <c r="FA551" s="39"/>
      <c r="FB551" s="39"/>
      <c r="FC551" s="39"/>
      <c r="FD551" s="39"/>
      <c r="FE551" s="39"/>
      <c r="FF551" s="39"/>
      <c r="FG551" s="39"/>
      <c r="FH551" s="39"/>
      <c r="FI551" s="39"/>
      <c r="FJ551" s="39"/>
      <c r="FK551" s="39"/>
      <c r="FL551" s="39"/>
      <c r="FM551" s="39"/>
      <c r="FN551" s="39"/>
      <c r="FO551" s="39"/>
      <c r="FP551" s="39"/>
      <c r="FQ551" s="39"/>
      <c r="FR551" s="39"/>
      <c r="FS551" s="39"/>
      <c r="FT551" s="39"/>
      <c r="FU551" s="39"/>
      <c r="FV551" s="39"/>
      <c r="FW551" s="39"/>
      <c r="FX551" s="39"/>
      <c r="FY551" s="39"/>
      <c r="FZ551" s="39"/>
      <c r="GA551" s="39"/>
      <c r="GB551" s="39"/>
      <c r="GC551" s="39"/>
      <c r="GD551" s="39"/>
      <c r="GE551" s="39"/>
      <c r="GF551" s="39"/>
      <c r="GG551" s="39"/>
      <c r="GH551" s="39"/>
      <c r="GI551" s="39"/>
      <c r="GJ551" s="39"/>
      <c r="GK551" s="39"/>
      <c r="GL551" s="39"/>
      <c r="GM551" s="39"/>
      <c r="GN551" s="39"/>
      <c r="GO551" s="39"/>
      <c r="GP551" s="39"/>
      <c r="GQ551" s="39"/>
      <c r="GR551" s="39"/>
      <c r="GS551" s="39"/>
      <c r="GT551" s="39"/>
      <c r="GU551" s="39"/>
      <c r="GV551" s="39"/>
      <c r="GW551" s="39"/>
      <c r="GX551" s="39"/>
      <c r="GY551" s="39"/>
      <c r="GZ551" s="39"/>
      <c r="HA551" s="39"/>
      <c r="HB551" s="39"/>
      <c r="HC551" s="39"/>
      <c r="HD551" s="39"/>
      <c r="HE551" s="39"/>
      <c r="HF551" s="39"/>
      <c r="HG551" s="39"/>
      <c r="HH551" s="39"/>
      <c r="HI551" s="39"/>
      <c r="HJ551" s="39"/>
      <c r="HK551" s="39"/>
      <c r="HL551" s="39"/>
      <c r="HM551" s="39"/>
      <c r="HN551" s="39"/>
      <c r="HO551" s="39"/>
      <c r="HP551" s="39"/>
      <c r="HQ551" s="39"/>
      <c r="HR551" s="39"/>
      <c r="HS551" s="39"/>
      <c r="HT551" s="39"/>
      <c r="HU551" s="39"/>
      <c r="HV551" s="39"/>
      <c r="HW551" s="39"/>
      <c r="HX551" s="39"/>
      <c r="HY551" s="39"/>
      <c r="HZ551" s="39"/>
      <c r="IA551" s="39"/>
      <c r="IB551" s="39"/>
      <c r="IC551" s="39"/>
      <c r="ID551" s="39"/>
      <c r="IE551" s="39"/>
      <c r="IF551" s="39"/>
      <c r="IG551" s="39"/>
      <c r="IH551" s="39"/>
      <c r="II551" s="39"/>
      <c r="IJ551" s="39"/>
      <c r="IK551" s="39"/>
      <c r="IL551" s="39"/>
      <c r="IM551" s="39"/>
      <c r="IN551" s="39"/>
      <c r="IO551" s="39"/>
      <c r="IP551" s="39"/>
      <c r="IQ551" s="39"/>
      <c r="IR551" s="39"/>
      <c r="IS551" s="39"/>
      <c r="IT551" s="39"/>
      <c r="IU551" s="39"/>
      <c r="IV551" s="39"/>
      <c r="IW551" s="39"/>
      <c r="IX551" s="39"/>
      <c r="IY551" s="39"/>
      <c r="IZ551" s="39"/>
      <c r="JA551" s="39"/>
      <c r="JB551" s="39"/>
      <c r="JC551" s="39"/>
      <c r="JD551" s="39"/>
      <c r="JE551" s="39"/>
      <c r="JF551" s="39"/>
      <c r="JG551" s="39"/>
      <c r="JH551" s="39"/>
      <c r="JI551" s="39"/>
      <c r="JJ551" s="39"/>
      <c r="JK551" s="39"/>
      <c r="JL551" s="39"/>
      <c r="JM551" s="39"/>
      <c r="JN551" s="39"/>
      <c r="JO551" s="39"/>
      <c r="JP551" s="39"/>
      <c r="JQ551" s="39"/>
      <c r="JR551" s="39"/>
      <c r="JS551" s="39"/>
      <c r="JT551" s="39"/>
      <c r="JU551" s="39"/>
      <c r="JV551" s="39"/>
      <c r="JW551" s="39"/>
      <c r="JX551" s="39"/>
      <c r="JY551" s="39"/>
      <c r="JZ551" s="39"/>
      <c r="KA551" s="39"/>
      <c r="KB551" s="39"/>
      <c r="KC551" s="39"/>
      <c r="KD551" s="39"/>
      <c r="KE551" s="39"/>
      <c r="KF551" s="39"/>
      <c r="KG551" s="39"/>
      <c r="KH551" s="39"/>
      <c r="KI551" s="39"/>
      <c r="KJ551" s="39"/>
      <c r="KK551" s="39"/>
      <c r="KL551" s="39"/>
      <c r="KM551" s="39"/>
      <c r="KN551" s="39"/>
      <c r="KO551" s="39"/>
      <c r="KP551" s="39"/>
      <c r="KQ551" s="39"/>
      <c r="KR551" s="39"/>
      <c r="KS551" s="39"/>
      <c r="KT551" s="39"/>
      <c r="KU551" s="39"/>
      <c r="KV551" s="39"/>
      <c r="KW551" s="39"/>
      <c r="KX551" s="39"/>
      <c r="KY551" s="39"/>
      <c r="KZ551" s="39"/>
      <c r="LA551" s="39"/>
      <c r="LB551" s="39"/>
      <c r="LC551" s="39"/>
      <c r="LD551" s="39"/>
      <c r="LE551" s="39"/>
      <c r="LF551" s="39"/>
      <c r="LG551" s="39"/>
      <c r="LH551" s="39"/>
      <c r="LI551" s="39"/>
      <c r="LJ551" s="39"/>
      <c r="LK551" s="39"/>
      <c r="LL551" s="39"/>
      <c r="LM551" s="39"/>
      <c r="LN551" s="39"/>
      <c r="LO551" s="39"/>
      <c r="LP551" s="39"/>
      <c r="LQ551" s="39"/>
      <c r="LR551" s="39"/>
      <c r="LS551" s="39"/>
      <c r="LT551" s="39"/>
      <c r="LU551" s="39"/>
      <c r="LV551" s="39"/>
      <c r="LW551" s="39"/>
      <c r="LX551" s="39"/>
      <c r="LY551" s="39"/>
      <c r="LZ551" s="39"/>
      <c r="MA551" s="39"/>
      <c r="MB551" s="39"/>
      <c r="MC551" s="39"/>
      <c r="MD551" s="39"/>
      <c r="ME551" s="39"/>
      <c r="MF551" s="39"/>
      <c r="MG551" s="39"/>
      <c r="MH551" s="39"/>
      <c r="MI551" s="39"/>
      <c r="MJ551" s="39"/>
      <c r="MK551" s="39"/>
      <c r="ML551" s="39"/>
      <c r="MM551" s="39"/>
      <c r="MN551" s="39"/>
      <c r="MO551" s="39"/>
      <c r="MP551" s="39"/>
      <c r="MQ551" s="39"/>
      <c r="MR551" s="39"/>
      <c r="MS551" s="39"/>
      <c r="MT551" s="39"/>
      <c r="MU551" s="39"/>
      <c r="MV551" s="39"/>
      <c r="MW551" s="39"/>
      <c r="MX551" s="39"/>
      <c r="MY551" s="39"/>
      <c r="MZ551" s="39"/>
      <c r="NA551" s="39"/>
      <c r="NB551" s="39"/>
      <c r="NC551" s="39"/>
      <c r="ND551" s="39"/>
      <c r="NE551" s="39"/>
      <c r="NF551" s="39"/>
      <c r="NG551" s="39"/>
      <c r="NH551" s="39"/>
      <c r="NI551" s="39"/>
      <c r="NJ551" s="39"/>
      <c r="NK551" s="39"/>
      <c r="NL551" s="39"/>
      <c r="NM551" s="39"/>
      <c r="NN551" s="39"/>
      <c r="NO551" s="39"/>
      <c r="NP551" s="39"/>
      <c r="NQ551" s="39"/>
      <c r="NR551" s="39"/>
      <c r="NS551" s="39"/>
      <c r="NT551" s="39"/>
      <c r="NU551" s="39"/>
      <c r="NV551" s="39"/>
      <c r="NW551" s="39"/>
      <c r="NX551" s="39"/>
      <c r="NY551" s="39"/>
      <c r="NZ551" s="39"/>
      <c r="OA551" s="39"/>
      <c r="OB551" s="39"/>
      <c r="OC551" s="39"/>
      <c r="OD551" s="39"/>
      <c r="OE551" s="39"/>
      <c r="OF551" s="39"/>
      <c r="OG551" s="39"/>
      <c r="OH551" s="39"/>
      <c r="OI551" s="39"/>
      <c r="OJ551" s="39"/>
      <c r="OK551" s="39"/>
      <c r="OL551" s="39"/>
      <c r="OM551" s="39"/>
      <c r="ON551" s="39"/>
      <c r="OO551" s="39"/>
      <c r="OP551" s="39"/>
      <c r="OQ551" s="39"/>
      <c r="OR551" s="39"/>
      <c r="OS551" s="39"/>
      <c r="OT551" s="39"/>
      <c r="OU551" s="39"/>
      <c r="OV551" s="39"/>
      <c r="OW551" s="39"/>
      <c r="OX551" s="39"/>
      <c r="OY551" s="39"/>
      <c r="OZ551" s="39"/>
      <c r="PA551" s="39"/>
      <c r="PB551" s="39"/>
      <c r="PC551" s="39"/>
      <c r="PD551" s="39"/>
      <c r="PE551" s="39"/>
      <c r="PF551" s="39"/>
      <c r="PG551" s="39"/>
      <c r="PH551" s="39"/>
      <c r="PI551" s="39"/>
      <c r="PJ551" s="39"/>
      <c r="PK551" s="39"/>
      <c r="PL551" s="39"/>
      <c r="PM551" s="39"/>
      <c r="PN551" s="39"/>
      <c r="PO551" s="39"/>
      <c r="PP551" s="39"/>
      <c r="PQ551" s="39"/>
      <c r="PR551" s="39"/>
      <c r="PS551" s="39"/>
      <c r="PT551" s="39"/>
      <c r="PU551" s="39"/>
      <c r="PV551" s="39"/>
      <c r="PW551" s="39"/>
      <c r="PX551" s="39"/>
      <c r="PY551" s="39"/>
      <c r="PZ551" s="39"/>
      <c r="QA551" s="39"/>
      <c r="QB551" s="39"/>
      <c r="QC551" s="39"/>
      <c r="QD551" s="39"/>
      <c r="QE551" s="39"/>
      <c r="QF551" s="39"/>
      <c r="QG551" s="39"/>
      <c r="QH551" s="39"/>
      <c r="QI551" s="39"/>
      <c r="QJ551" s="39"/>
      <c r="QK551" s="39"/>
      <c r="QL551" s="39"/>
      <c r="QM551" s="39"/>
      <c r="QN551" s="39"/>
      <c r="QO551" s="39"/>
      <c r="QP551" s="39"/>
      <c r="QQ551" s="39"/>
      <c r="QR551" s="39"/>
      <c r="QS551" s="39"/>
      <c r="QT551" s="39"/>
      <c r="QU551" s="39"/>
      <c r="QV551" s="39"/>
      <c r="QW551" s="39"/>
      <c r="QX551" s="39"/>
      <c r="QY551" s="39"/>
      <c r="QZ551" s="39"/>
      <c r="RA551" s="39"/>
      <c r="RB551" s="39"/>
      <c r="RC551" s="39"/>
      <c r="RD551" s="39"/>
      <c r="RE551" s="39"/>
      <c r="RF551" s="39"/>
      <c r="RG551" s="39"/>
      <c r="RH551" s="39"/>
      <c r="RI551" s="39"/>
      <c r="RJ551" s="39"/>
      <c r="RK551" s="39"/>
      <c r="RL551" s="39"/>
      <c r="RM551" s="39"/>
      <c r="RN551" s="39"/>
      <c r="RO551" s="39"/>
      <c r="RP551" s="39"/>
      <c r="RQ551" s="39"/>
      <c r="RR551" s="39"/>
      <c r="RS551" s="39"/>
      <c r="RT551" s="39"/>
      <c r="RU551" s="39"/>
      <c r="RV551" s="39"/>
      <c r="RW551" s="39"/>
      <c r="RX551" s="39"/>
      <c r="RY551" s="39"/>
      <c r="RZ551" s="39"/>
      <c r="SA551" s="39"/>
      <c r="SB551" s="39"/>
      <c r="SC551" s="39"/>
      <c r="SD551" s="39"/>
      <c r="SE551" s="39"/>
      <c r="SF551" s="39"/>
      <c r="SG551" s="39"/>
      <c r="SH551" s="39"/>
      <c r="SI551" s="39"/>
      <c r="SJ551" s="39"/>
      <c r="SK551" s="39"/>
      <c r="SL551" s="39"/>
      <c r="SM551" s="39"/>
      <c r="SN551" s="39"/>
      <c r="SO551" s="39"/>
      <c r="SP551" s="39"/>
      <c r="SQ551" s="39"/>
      <c r="SR551" s="39"/>
      <c r="SS551" s="39"/>
      <c r="ST551" s="39"/>
      <c r="SU551" s="39"/>
      <c r="SV551" s="39"/>
      <c r="SW551" s="39"/>
      <c r="SX551" s="39"/>
      <c r="SY551" s="39"/>
      <c r="SZ551" s="39"/>
      <c r="TA551" s="39"/>
      <c r="TB551" s="39"/>
      <c r="TC551" s="39"/>
      <c r="TD551" s="39"/>
      <c r="TE551" s="39"/>
      <c r="TF551" s="39"/>
      <c r="TG551" s="39"/>
      <c r="TH551" s="39"/>
      <c r="TI551" s="39"/>
      <c r="TJ551" s="39"/>
      <c r="TK551" s="39"/>
      <c r="TL551" s="39"/>
      <c r="TM551" s="39"/>
      <c r="TN551" s="39"/>
      <c r="TO551" s="39"/>
      <c r="TP551" s="39"/>
      <c r="TQ551" s="39"/>
      <c r="TR551" s="39"/>
      <c r="TS551" s="39"/>
      <c r="TT551" s="39"/>
      <c r="TU551" s="39"/>
      <c r="TV551" s="39"/>
      <c r="TW551" s="39"/>
      <c r="TX551" s="39"/>
      <c r="TY551" s="39"/>
      <c r="TZ551" s="39"/>
      <c r="UA551" s="39"/>
      <c r="UB551" s="39"/>
      <c r="UC551" s="39"/>
      <c r="UD551" s="39"/>
      <c r="UE551" s="39"/>
      <c r="UF551" s="39"/>
      <c r="UG551" s="39"/>
      <c r="UH551" s="39"/>
      <c r="UI551" s="39"/>
      <c r="UJ551" s="39"/>
      <c r="UK551" s="39"/>
      <c r="UL551" s="39"/>
      <c r="UM551" s="39"/>
      <c r="UN551" s="39"/>
      <c r="UO551" s="39"/>
      <c r="UP551" s="39"/>
      <c r="UQ551" s="39"/>
      <c r="UR551" s="39"/>
      <c r="US551" s="39"/>
      <c r="UT551" s="39"/>
      <c r="UU551" s="39"/>
      <c r="UV551" s="39"/>
      <c r="UW551" s="39"/>
      <c r="UX551" s="39"/>
      <c r="UY551" s="39"/>
      <c r="UZ551" s="39"/>
      <c r="VA551" s="39"/>
      <c r="VB551" s="39"/>
      <c r="VC551" s="39"/>
      <c r="VD551" s="39"/>
      <c r="VE551" s="39"/>
      <c r="VF551" s="39"/>
      <c r="VG551" s="39"/>
      <c r="VH551" s="39"/>
      <c r="VI551" s="39"/>
      <c r="VJ551" s="39"/>
      <c r="VK551" s="39"/>
      <c r="VL551" s="39"/>
      <c r="VM551" s="39"/>
      <c r="VN551" s="39"/>
      <c r="VO551" s="39"/>
      <c r="VP551" s="39"/>
      <c r="VQ551" s="39"/>
      <c r="VR551" s="39"/>
      <c r="VS551" s="39"/>
      <c r="VT551" s="39"/>
      <c r="VU551" s="39"/>
      <c r="VV551" s="39"/>
      <c r="VW551" s="39"/>
      <c r="VX551" s="39"/>
      <c r="VY551" s="39"/>
      <c r="VZ551" s="39"/>
      <c r="WA551" s="39"/>
      <c r="WB551" s="39"/>
      <c r="WC551" s="39"/>
      <c r="WD551" s="39"/>
      <c r="WE551" s="39"/>
      <c r="WF551" s="39"/>
      <c r="WG551" s="39"/>
      <c r="WH551" s="39"/>
      <c r="WI551" s="39"/>
      <c r="WJ551" s="39"/>
      <c r="WK551" s="39"/>
      <c r="WL551" s="39"/>
      <c r="WM551" s="39"/>
      <c r="WN551" s="39"/>
      <c r="WO551" s="39"/>
      <c r="WP551" s="39"/>
      <c r="WQ551" s="39"/>
      <c r="WR551" s="39"/>
      <c r="WS551" s="39"/>
      <c r="WT551" s="39"/>
      <c r="WU551" s="39"/>
      <c r="WV551" s="39"/>
      <c r="WW551" s="39"/>
      <c r="WX551" s="39"/>
      <c r="WY551" s="39"/>
      <c r="WZ551" s="39"/>
      <c r="XA551" s="39"/>
      <c r="XB551" s="39"/>
      <c r="XC551" s="39"/>
      <c r="XD551" s="39"/>
      <c r="XE551" s="39"/>
      <c r="XF551" s="39"/>
      <c r="XG551" s="39"/>
      <c r="XH551" s="39"/>
      <c r="XI551" s="39"/>
      <c r="XJ551" s="39"/>
      <c r="XK551" s="39"/>
      <c r="XL551" s="39"/>
      <c r="XM551" s="39"/>
      <c r="XN551" s="39"/>
      <c r="XO551" s="39"/>
      <c r="XP551" s="39"/>
      <c r="XQ551" s="39"/>
      <c r="XR551" s="39"/>
      <c r="XS551" s="39"/>
      <c r="XT551" s="39"/>
      <c r="XU551" s="39"/>
      <c r="XV551" s="39"/>
      <c r="XW551" s="39"/>
      <c r="XX551" s="39"/>
      <c r="XY551" s="39"/>
      <c r="XZ551" s="39"/>
      <c r="YA551" s="39"/>
      <c r="YB551" s="39"/>
      <c r="YC551" s="39"/>
      <c r="YD551" s="39"/>
      <c r="YE551" s="39"/>
      <c r="YF551" s="39"/>
      <c r="YG551" s="39"/>
      <c r="YH551" s="39"/>
      <c r="YI551" s="39"/>
      <c r="YJ551" s="39"/>
      <c r="YK551" s="39"/>
      <c r="YL551" s="39"/>
      <c r="YM551" s="39"/>
      <c r="YN551" s="39"/>
      <c r="YO551" s="39"/>
      <c r="YP551" s="39"/>
      <c r="YQ551" s="39"/>
      <c r="YR551" s="39"/>
      <c r="YS551" s="39"/>
      <c r="YT551" s="39"/>
      <c r="YU551" s="39"/>
      <c r="YV551" s="39"/>
      <c r="YW551" s="39"/>
      <c r="YX551" s="39"/>
      <c r="YY551" s="39"/>
      <c r="YZ551" s="39"/>
      <c r="ZA551" s="39"/>
      <c r="ZB551" s="39"/>
      <c r="ZC551" s="39"/>
      <c r="ZD551" s="39"/>
      <c r="ZE551" s="39"/>
      <c r="ZF551" s="39"/>
      <c r="ZG551" s="39"/>
      <c r="ZH551" s="39"/>
      <c r="ZI551" s="39"/>
      <c r="ZJ551" s="39"/>
      <c r="ZK551" s="39"/>
      <c r="ZL551" s="39"/>
      <c r="ZM551" s="39"/>
      <c r="ZN551" s="39"/>
      <c r="ZO551" s="39"/>
      <c r="ZP551" s="39"/>
      <c r="ZQ551" s="39"/>
      <c r="ZR551" s="39"/>
      <c r="ZS551" s="39"/>
      <c r="ZT551" s="39"/>
      <c r="ZU551" s="39"/>
      <c r="ZV551" s="39"/>
      <c r="ZW551" s="39"/>
      <c r="ZX551" s="39"/>
      <c r="ZY551" s="39"/>
      <c r="ZZ551" s="39"/>
      <c r="AAA551" s="39"/>
      <c r="AAB551" s="39"/>
      <c r="AAC551" s="39"/>
      <c r="AAD551" s="39"/>
      <c r="AAE551" s="39"/>
      <c r="AAF551" s="39"/>
      <c r="AAG551" s="39"/>
      <c r="AAH551" s="39"/>
      <c r="AAI551" s="39"/>
      <c r="AAJ551" s="39"/>
      <c r="AAK551" s="39"/>
      <c r="AAL551" s="39"/>
      <c r="AAM551" s="39"/>
      <c r="AAN551" s="39"/>
      <c r="AAO551" s="39"/>
      <c r="AAP551" s="39"/>
      <c r="AAQ551" s="39"/>
      <c r="AAR551" s="39"/>
      <c r="AAS551" s="39"/>
      <c r="AAT551" s="39"/>
      <c r="AAU551" s="39"/>
      <c r="AAV551" s="39"/>
      <c r="AAW551" s="39"/>
      <c r="AAX551" s="39"/>
      <c r="AAY551" s="39"/>
      <c r="AAZ551" s="39"/>
      <c r="ABA551" s="39"/>
      <c r="ABB551" s="39"/>
      <c r="ABC551" s="39"/>
      <c r="ABD551" s="39"/>
      <c r="ABE551" s="39"/>
      <c r="ABF551" s="39"/>
      <c r="ABG551" s="39"/>
      <c r="ABH551" s="39"/>
      <c r="ABI551" s="39"/>
      <c r="ABJ551" s="39"/>
      <c r="ABK551" s="39"/>
      <c r="ABL551" s="39"/>
      <c r="ABM551" s="39"/>
      <c r="ABN551" s="39"/>
      <c r="ABO551" s="39"/>
      <c r="ABP551" s="39"/>
      <c r="ABQ551" s="39"/>
      <c r="ABR551" s="39"/>
      <c r="ABS551" s="39"/>
      <c r="ABT551" s="39"/>
      <c r="ABU551" s="39"/>
      <c r="ABV551" s="39"/>
      <c r="ABW551" s="39"/>
      <c r="ABX551" s="39"/>
      <c r="ABY551" s="39"/>
      <c r="ABZ551" s="39"/>
      <c r="ACA551" s="39"/>
      <c r="ACB551" s="39"/>
      <c r="ACC551" s="39"/>
      <c r="ACD551" s="39"/>
      <c r="ACE551" s="39"/>
      <c r="ACF551" s="39"/>
      <c r="ACG551" s="39"/>
      <c r="ACH551" s="39"/>
      <c r="ACI551" s="39"/>
      <c r="ACJ551" s="39"/>
      <c r="ACK551" s="39"/>
      <c r="ACL551" s="39"/>
      <c r="ACM551" s="39"/>
      <c r="ACN551" s="39"/>
      <c r="ACO551" s="39"/>
      <c r="ACP551" s="39"/>
      <c r="ACQ551" s="39"/>
      <c r="ACR551" s="39"/>
      <c r="ACS551" s="39"/>
      <c r="ACT551" s="39"/>
      <c r="ACU551" s="39"/>
      <c r="ACV551" s="39"/>
      <c r="ACW551" s="39"/>
      <c r="ACX551" s="39"/>
      <c r="ACY551" s="39"/>
      <c r="ACZ551" s="39"/>
      <c r="ADA551" s="39"/>
      <c r="ADB551" s="39"/>
      <c r="ADC551" s="39"/>
      <c r="ADD551" s="39"/>
      <c r="ADE551" s="39"/>
      <c r="ADF551" s="39"/>
      <c r="ADG551" s="39"/>
      <c r="ADH551" s="39"/>
      <c r="ADI551" s="39"/>
      <c r="ADJ551" s="39"/>
      <c r="ADK551" s="39"/>
      <c r="ADL551" s="39"/>
      <c r="ADM551" s="39"/>
      <c r="ADN551" s="39"/>
      <c r="ADO551" s="39"/>
      <c r="ADP551" s="39"/>
      <c r="ADQ551" s="39"/>
      <c r="ADR551" s="39"/>
      <c r="ADS551" s="39"/>
      <c r="ADT551" s="39"/>
      <c r="ADU551" s="39"/>
      <c r="ADV551" s="39"/>
      <c r="ADW551" s="39"/>
      <c r="ADX551" s="39"/>
      <c r="ADY551" s="39"/>
      <c r="ADZ551" s="39"/>
      <c r="AEA551" s="39"/>
      <c r="AEB551" s="39"/>
      <c r="AEC551" s="39"/>
      <c r="AED551" s="39"/>
      <c r="AEE551" s="39"/>
      <c r="AEF551" s="39"/>
      <c r="AEG551" s="39"/>
      <c r="AEH551" s="39"/>
      <c r="AEI551" s="39"/>
      <c r="AEJ551" s="39"/>
      <c r="AEK551" s="39"/>
      <c r="AEL551" s="39"/>
      <c r="AEM551" s="39"/>
      <c r="AEN551" s="39"/>
      <c r="AEO551" s="39"/>
      <c r="AEP551" s="39"/>
      <c r="AEQ551" s="39"/>
      <c r="AER551" s="39"/>
      <c r="AES551" s="39"/>
      <c r="AET551" s="39"/>
      <c r="AEU551" s="39"/>
      <c r="AEV551" s="39"/>
      <c r="AEW551" s="39"/>
      <c r="AEX551" s="39"/>
      <c r="AEY551" s="39"/>
      <c r="AEZ551" s="39"/>
      <c r="AFA551" s="39"/>
      <c r="AFB551" s="39"/>
      <c r="AFC551" s="39"/>
      <c r="AFD551" s="39"/>
      <c r="AFE551" s="39"/>
      <c r="AFF551" s="39"/>
      <c r="AFG551" s="39"/>
      <c r="AFH551" s="39"/>
      <c r="AFI551" s="39"/>
      <c r="AFJ551" s="39"/>
      <c r="AFK551" s="39"/>
      <c r="AFL551" s="39"/>
      <c r="AFM551" s="39"/>
      <c r="AFN551" s="39"/>
      <c r="AFO551" s="39"/>
      <c r="AFP551" s="39"/>
      <c r="AFQ551" s="39"/>
      <c r="AFR551" s="39"/>
      <c r="AFS551" s="39"/>
      <c r="AFT551" s="39"/>
      <c r="AFU551" s="39"/>
      <c r="AFV551" s="39"/>
      <c r="AFW551" s="39"/>
      <c r="AFX551" s="39"/>
      <c r="AFY551" s="39"/>
      <c r="AFZ551" s="39"/>
      <c r="AGA551" s="39"/>
      <c r="AGB551" s="39"/>
      <c r="AGC551" s="39"/>
      <c r="AGD551" s="39"/>
      <c r="AGE551" s="39"/>
      <c r="AGF551" s="39"/>
      <c r="AGG551" s="39"/>
      <c r="AGH551" s="39"/>
      <c r="AGI551" s="39"/>
      <c r="AGJ551" s="39"/>
      <c r="AGK551" s="39"/>
      <c r="AGL551" s="39"/>
      <c r="AGM551" s="39"/>
      <c r="AGN551" s="39"/>
      <c r="AGO551" s="39"/>
      <c r="AGP551" s="39"/>
      <c r="AGQ551" s="39"/>
      <c r="AGR551" s="39"/>
      <c r="AGS551" s="39"/>
      <c r="AGT551" s="39"/>
      <c r="AGU551" s="39"/>
      <c r="AGV551" s="39"/>
      <c r="AGW551" s="39"/>
      <c r="AGX551" s="39"/>
      <c r="AGY551" s="39"/>
      <c r="AGZ551" s="39"/>
      <c r="AHA551" s="39"/>
      <c r="AHB551" s="39"/>
      <c r="AHC551" s="39"/>
      <c r="AHD551" s="39"/>
      <c r="AHE551" s="39"/>
      <c r="AHF551" s="39"/>
      <c r="AHG551" s="39"/>
      <c r="AHH551" s="39"/>
      <c r="AHI551" s="39"/>
      <c r="AHJ551" s="39"/>
      <c r="AHK551" s="39"/>
      <c r="AHL551" s="39"/>
      <c r="AHM551" s="39"/>
      <c r="AHN551" s="39"/>
      <c r="AHO551" s="39"/>
      <c r="AHP551" s="39"/>
      <c r="AHQ551" s="39"/>
      <c r="AHR551" s="39"/>
      <c r="AHS551" s="39"/>
      <c r="AHT551" s="39"/>
      <c r="AHU551" s="39"/>
      <c r="AHV551" s="39"/>
      <c r="AHW551" s="39"/>
      <c r="AHX551" s="39"/>
      <c r="AHY551" s="39"/>
      <c r="AHZ551" s="39"/>
      <c r="AIA551" s="39"/>
      <c r="AIB551" s="39"/>
      <c r="AIC551" s="39"/>
      <c r="AID551" s="39"/>
      <c r="AIE551" s="39"/>
      <c r="AIF551" s="39"/>
      <c r="AIG551" s="39"/>
      <c r="AIH551" s="39"/>
      <c r="AII551" s="39"/>
      <c r="AIJ551" s="39"/>
      <c r="AIK551" s="39"/>
      <c r="AIL551" s="39"/>
      <c r="AIM551" s="39"/>
      <c r="AIN551" s="39"/>
      <c r="AIO551" s="39"/>
      <c r="AIP551" s="39"/>
      <c r="AIQ551" s="39"/>
      <c r="AIR551" s="39"/>
      <c r="AIS551" s="39"/>
      <c r="AIT551" s="39"/>
      <c r="AIU551" s="39"/>
      <c r="AIV551" s="39"/>
      <c r="AIW551" s="39"/>
      <c r="AIX551" s="39"/>
      <c r="AIY551" s="39"/>
      <c r="AIZ551" s="39"/>
      <c r="AJA551" s="39"/>
      <c r="AJB551" s="39"/>
      <c r="AJC551" s="39"/>
      <c r="AJD551" s="39"/>
      <c r="AJE551" s="39"/>
      <c r="AJF551" s="39"/>
      <c r="AJG551" s="39"/>
      <c r="AJH551" s="39"/>
      <c r="AJI551" s="39"/>
      <c r="AJJ551" s="39"/>
      <c r="AJK551" s="39"/>
      <c r="AJL551" s="39"/>
      <c r="AJM551" s="39"/>
      <c r="AJN551" s="39"/>
      <c r="AJO551" s="39"/>
      <c r="AJP551" s="39"/>
      <c r="AJQ551" s="39"/>
      <c r="AJR551" s="39"/>
      <c r="AJS551" s="39"/>
      <c r="AJT551" s="39"/>
      <c r="AJU551" s="39"/>
      <c r="AJV551" s="39"/>
      <c r="AJW551" s="39"/>
      <c r="AJX551" s="39"/>
      <c r="AJY551" s="39"/>
      <c r="AJZ551" s="39"/>
      <c r="AKA551" s="39"/>
      <c r="AKB551" s="39"/>
      <c r="AKC551" s="39"/>
      <c r="AKD551" s="39"/>
      <c r="AKE551" s="39"/>
      <c r="AKF551" s="39"/>
      <c r="AKG551" s="39"/>
      <c r="AKH551" s="39"/>
      <c r="AKI551" s="39"/>
      <c r="AKJ551" s="39"/>
      <c r="AKK551" s="39"/>
      <c r="AKL551" s="39"/>
      <c r="AKM551" s="39"/>
      <c r="AKN551" s="39"/>
      <c r="AKO551" s="39"/>
      <c r="AKP551" s="39"/>
      <c r="AKQ551" s="39"/>
      <c r="AKR551" s="39"/>
      <c r="AKS551" s="39"/>
      <c r="AKT551" s="39"/>
      <c r="AKU551" s="39"/>
      <c r="AKV551" s="39"/>
      <c r="AKW551" s="39"/>
      <c r="AKX551" s="39"/>
      <c r="AKY551" s="39"/>
      <c r="AKZ551" s="39"/>
      <c r="ALA551" s="39"/>
      <c r="ALB551" s="39"/>
      <c r="ALC551" s="39"/>
      <c r="ALD551" s="39"/>
      <c r="ALE551" s="39"/>
      <c r="ALF551" s="39"/>
      <c r="ALG551" s="39"/>
      <c r="ALH551" s="39"/>
      <c r="ALI551" s="39"/>
      <c r="ALJ551" s="39"/>
      <c r="ALK551" s="39"/>
      <c r="ALL551" s="39"/>
      <c r="ALM551" s="39"/>
      <c r="ALN551" s="39"/>
      <c r="ALO551" s="39"/>
      <c r="ALP551" s="39"/>
      <c r="ALQ551" s="39"/>
      <c r="ALR551" s="39"/>
      <c r="ALS551" s="39"/>
      <c r="ALT551" s="39"/>
      <c r="ALU551" s="39"/>
      <c r="ALV551" s="39"/>
      <c r="ALW551" s="39"/>
      <c r="ALX551" s="39"/>
      <c r="ALY551" s="39"/>
      <c r="ALZ551" s="39"/>
      <c r="AMA551" s="39"/>
      <c r="AMB551" s="39"/>
      <c r="AMC551" s="39"/>
      <c r="AMD551" s="39"/>
      <c r="AME551" s="39"/>
      <c r="AMF551" s="39"/>
      <c r="AMG551" s="39"/>
      <c r="AMH551" s="39"/>
      <c r="AMI551" s="39"/>
      <c r="AMJ551" s="39"/>
      <c r="AMK551" s="39"/>
      <c r="AML551" s="39"/>
      <c r="AMM551" s="39"/>
      <c r="AMN551" s="39"/>
      <c r="AMO551" s="39"/>
      <c r="AMP551" s="39"/>
      <c r="AMQ551" s="39"/>
      <c r="AMR551" s="39"/>
      <c r="AMS551" s="39"/>
      <c r="AMT551" s="39"/>
      <c r="AMU551" s="39"/>
      <c r="AMV551" s="39"/>
      <c r="AMW551" s="39"/>
      <c r="AMX551" s="39"/>
      <c r="AMY551" s="39"/>
      <c r="AMZ551" s="39"/>
      <c r="ANA551" s="39"/>
      <c r="ANB551" s="39"/>
      <c r="ANC551" s="39"/>
      <c r="AND551" s="39"/>
      <c r="ANE551" s="39"/>
      <c r="ANF551" s="39"/>
      <c r="ANG551" s="39"/>
      <c r="ANH551" s="39"/>
      <c r="ANI551" s="39"/>
      <c r="ANJ551" s="39"/>
      <c r="ANK551" s="39"/>
      <c r="ANL551" s="39"/>
      <c r="ANM551" s="39"/>
      <c r="ANN551" s="39"/>
      <c r="ANO551" s="39"/>
      <c r="ANP551" s="39"/>
      <c r="ANQ551" s="39"/>
      <c r="ANR551" s="39"/>
      <c r="ANS551" s="39"/>
      <c r="ANT551" s="39"/>
      <c r="ANU551" s="39"/>
      <c r="ANV551" s="39"/>
      <c r="ANW551" s="39"/>
      <c r="ANX551" s="39"/>
      <c r="ANY551" s="39"/>
      <c r="ANZ551" s="39"/>
      <c r="AOA551" s="39"/>
      <c r="AOB551" s="39"/>
      <c r="AOC551" s="39"/>
      <c r="AOD551" s="39"/>
      <c r="AOE551" s="39"/>
      <c r="AOF551" s="39"/>
      <c r="AOG551" s="39"/>
      <c r="AOH551" s="39"/>
      <c r="AOI551" s="39"/>
      <c r="AOJ551" s="39"/>
      <c r="AOK551" s="39"/>
      <c r="AOL551" s="39"/>
      <c r="AOM551" s="39"/>
      <c r="AON551" s="39"/>
      <c r="AOO551" s="39"/>
      <c r="AOP551" s="39"/>
      <c r="AOQ551" s="39"/>
      <c r="AOR551" s="39"/>
      <c r="AOS551" s="39"/>
      <c r="AOT551" s="39"/>
      <c r="AOU551" s="39"/>
      <c r="AOV551" s="39"/>
      <c r="AOW551" s="39"/>
      <c r="AOX551" s="39"/>
      <c r="AOY551" s="39"/>
      <c r="AOZ551" s="39"/>
      <c r="APA551" s="39"/>
      <c r="APB551" s="39"/>
      <c r="APC551" s="39"/>
      <c r="APD551" s="39"/>
      <c r="APE551" s="39"/>
      <c r="APF551" s="39"/>
      <c r="APG551" s="39"/>
      <c r="APH551" s="39"/>
      <c r="API551" s="39"/>
      <c r="APJ551" s="39"/>
      <c r="APK551" s="39"/>
      <c r="APL551" s="39"/>
      <c r="APM551" s="39"/>
      <c r="APN551" s="39"/>
      <c r="APO551" s="39"/>
      <c r="APP551" s="39"/>
      <c r="APQ551" s="39"/>
      <c r="APR551" s="39"/>
      <c r="APS551" s="39"/>
      <c r="APT551" s="39"/>
      <c r="APU551" s="39"/>
      <c r="APV551" s="39"/>
      <c r="APW551" s="39"/>
      <c r="APX551" s="39"/>
      <c r="APY551" s="39"/>
      <c r="APZ551" s="39"/>
      <c r="AQA551" s="39"/>
      <c r="AQB551" s="39"/>
      <c r="AQC551" s="39"/>
      <c r="AQD551" s="39"/>
      <c r="AQE551" s="39"/>
      <c r="AQF551" s="39"/>
      <c r="AQG551" s="39"/>
      <c r="AQH551" s="39"/>
      <c r="AQI551" s="39"/>
      <c r="AQJ551" s="39"/>
      <c r="AQK551" s="39"/>
      <c r="AQL551" s="39"/>
      <c r="AQM551" s="39"/>
      <c r="AQN551" s="39"/>
      <c r="AQO551" s="39"/>
      <c r="AQP551" s="39"/>
      <c r="AQQ551" s="39"/>
      <c r="AQR551" s="39"/>
      <c r="AQS551" s="39"/>
      <c r="AQT551" s="39"/>
      <c r="AQU551" s="39"/>
      <c r="AQV551" s="39"/>
      <c r="AQW551" s="39"/>
      <c r="AQX551" s="39"/>
      <c r="AQY551" s="39"/>
      <c r="AQZ551" s="39"/>
      <c r="ARA551" s="39"/>
      <c r="ARB551" s="39"/>
      <c r="ARC551" s="39"/>
      <c r="ARD551" s="39"/>
      <c r="ARE551" s="39"/>
      <c r="ARF551" s="39"/>
      <c r="ARG551" s="39"/>
      <c r="ARH551" s="39"/>
      <c r="ARI551" s="39"/>
      <c r="ARJ551" s="39"/>
      <c r="ARK551" s="39"/>
      <c r="ARL551" s="39"/>
      <c r="ARM551" s="39"/>
      <c r="ARN551" s="39"/>
      <c r="ARO551" s="39"/>
      <c r="ARP551" s="39"/>
      <c r="ARQ551" s="39"/>
      <c r="ARR551" s="39"/>
      <c r="ARS551" s="39"/>
      <c r="ART551" s="39"/>
      <c r="ARU551" s="39"/>
      <c r="ARV551" s="39"/>
      <c r="ARW551" s="39"/>
      <c r="ARX551" s="39"/>
      <c r="ARY551" s="39"/>
      <c r="ARZ551" s="39"/>
      <c r="ASA551" s="39"/>
      <c r="ASB551" s="39"/>
      <c r="ASC551" s="39"/>
      <c r="ASD551" s="39"/>
      <c r="ASE551" s="39"/>
      <c r="ASF551" s="39"/>
      <c r="ASG551" s="39"/>
      <c r="ASH551" s="39"/>
      <c r="ASI551" s="39"/>
      <c r="ASJ551" s="39"/>
      <c r="ASK551" s="39"/>
      <c r="ASL551" s="39"/>
      <c r="ASM551" s="39"/>
      <c r="ASN551" s="39"/>
      <c r="ASO551" s="39"/>
      <c r="ASP551" s="39"/>
      <c r="ASQ551" s="39"/>
      <c r="ASR551" s="39"/>
      <c r="ASS551" s="39"/>
      <c r="AST551" s="39"/>
      <c r="ASU551" s="39"/>
      <c r="ASV551" s="39"/>
      <c r="ASW551" s="39"/>
      <c r="ASX551" s="39"/>
      <c r="ASY551" s="39"/>
      <c r="ASZ551" s="39"/>
      <c r="ATA551" s="39"/>
      <c r="ATB551" s="39"/>
      <c r="ATC551" s="39"/>
      <c r="ATD551" s="39"/>
      <c r="ATE551" s="39"/>
      <c r="ATF551" s="39"/>
      <c r="ATG551" s="39"/>
      <c r="ATH551" s="39"/>
      <c r="ATI551" s="39"/>
      <c r="ATJ551" s="39"/>
      <c r="ATK551" s="39"/>
      <c r="ATL551" s="39"/>
      <c r="ATM551" s="39"/>
      <c r="ATN551" s="39"/>
      <c r="ATO551" s="39"/>
      <c r="ATP551" s="39"/>
      <c r="ATQ551" s="39"/>
      <c r="ATR551" s="39"/>
      <c r="ATS551" s="39"/>
      <c r="ATT551" s="39"/>
      <c r="ATU551" s="39"/>
      <c r="ATV551" s="39"/>
      <c r="ATW551" s="39"/>
      <c r="ATX551" s="39"/>
      <c r="ATY551" s="39"/>
      <c r="ATZ551" s="39"/>
      <c r="AUA551" s="39"/>
      <c r="AUB551" s="39"/>
      <c r="AUC551" s="39"/>
      <c r="AUD551" s="39"/>
      <c r="AUE551" s="39"/>
      <c r="AUF551" s="39"/>
      <c r="AUG551" s="39"/>
      <c r="AUH551" s="39"/>
      <c r="AUI551" s="39"/>
      <c r="AUJ551" s="39"/>
      <c r="AUK551" s="39"/>
      <c r="AUL551" s="39"/>
      <c r="AUM551" s="39"/>
      <c r="AUN551" s="39"/>
      <c r="AUO551" s="39"/>
      <c r="AUP551" s="39"/>
      <c r="AUQ551" s="39"/>
      <c r="AUR551" s="39"/>
      <c r="AUS551" s="39"/>
      <c r="AUT551" s="39"/>
      <c r="AUU551" s="39"/>
      <c r="AUV551" s="39"/>
      <c r="AUW551" s="39"/>
      <c r="AUX551" s="39"/>
      <c r="AUY551" s="39"/>
      <c r="AUZ551" s="39"/>
      <c r="AVA551" s="39"/>
      <c r="AVB551" s="39"/>
      <c r="AVC551" s="39"/>
      <c r="AVD551" s="39"/>
      <c r="AVE551" s="39"/>
      <c r="AVF551" s="39"/>
      <c r="AVG551" s="39"/>
      <c r="AVH551" s="39"/>
      <c r="AVI551" s="39"/>
      <c r="AVJ551" s="39"/>
      <c r="AVK551" s="39"/>
      <c r="AVL551" s="39"/>
      <c r="AVM551" s="39"/>
      <c r="AVN551" s="39"/>
      <c r="AVO551" s="39"/>
      <c r="AVP551" s="39"/>
      <c r="AVQ551" s="39"/>
      <c r="AVR551" s="39"/>
      <c r="AVS551" s="39"/>
      <c r="AVT551" s="39"/>
      <c r="AVU551" s="39"/>
      <c r="AVV551" s="39"/>
      <c r="AVW551" s="39"/>
      <c r="AVX551" s="39"/>
      <c r="AVY551" s="39"/>
      <c r="AVZ551" s="39"/>
      <c r="AWA551" s="39"/>
      <c r="AWB551" s="39"/>
      <c r="AWC551" s="39"/>
      <c r="AWD551" s="39"/>
      <c r="AWE551" s="39"/>
      <c r="AWF551" s="39"/>
      <c r="AWG551" s="39"/>
      <c r="AWH551" s="39"/>
      <c r="AWI551" s="39"/>
      <c r="AWJ551" s="39"/>
      <c r="AWK551" s="39"/>
      <c r="AWL551" s="39"/>
      <c r="AWM551" s="39"/>
      <c r="AWN551" s="39"/>
      <c r="AWO551" s="39"/>
      <c r="AWP551" s="39"/>
      <c r="AWQ551" s="39"/>
      <c r="AWR551" s="39"/>
      <c r="AWS551" s="39"/>
      <c r="AWT551" s="39"/>
      <c r="AWU551" s="39"/>
      <c r="AWV551" s="39"/>
      <c r="AWW551" s="39"/>
      <c r="AWX551" s="39"/>
      <c r="AWY551" s="39"/>
      <c r="AWZ551" s="39"/>
      <c r="AXA551" s="39"/>
      <c r="AXB551" s="39"/>
      <c r="AXC551" s="39"/>
      <c r="AXD551" s="39"/>
      <c r="AXE551" s="39"/>
      <c r="AXF551" s="39"/>
      <c r="AXG551" s="39"/>
      <c r="AXH551" s="39"/>
      <c r="AXI551" s="39"/>
      <c r="AXJ551" s="39"/>
      <c r="AXK551" s="39"/>
      <c r="AXL551" s="39"/>
      <c r="AXM551" s="39"/>
      <c r="AXN551" s="39"/>
      <c r="AXO551" s="39"/>
      <c r="AXP551" s="39"/>
      <c r="AXQ551" s="39"/>
      <c r="AXR551" s="39"/>
      <c r="AXS551" s="39"/>
      <c r="AXT551" s="39"/>
      <c r="AXU551" s="39"/>
      <c r="AXV551" s="39"/>
      <c r="AXW551" s="39"/>
      <c r="AXX551" s="39"/>
      <c r="AXY551" s="39"/>
      <c r="AXZ551" s="39"/>
      <c r="AYA551" s="39"/>
      <c r="AYB551" s="39"/>
      <c r="AYC551" s="39"/>
      <c r="AYD551" s="39"/>
      <c r="AYE551" s="39"/>
      <c r="AYF551" s="39"/>
      <c r="AYG551" s="39"/>
      <c r="AYH551" s="39"/>
      <c r="AYI551" s="39"/>
      <c r="AYJ551" s="39"/>
      <c r="AYK551" s="39"/>
      <c r="AYL551" s="39"/>
      <c r="AYM551" s="39"/>
      <c r="AYN551" s="39"/>
      <c r="AYO551" s="39"/>
      <c r="AYP551" s="39"/>
      <c r="AYQ551" s="39"/>
      <c r="AYR551" s="39"/>
      <c r="AYS551" s="39"/>
      <c r="AYT551" s="39"/>
      <c r="AYU551" s="39"/>
      <c r="AYV551" s="39"/>
      <c r="AYW551" s="39"/>
      <c r="AYX551" s="39"/>
      <c r="AYY551" s="39"/>
      <c r="AYZ551" s="39"/>
      <c r="AZA551" s="39"/>
      <c r="AZB551" s="39"/>
      <c r="AZC551" s="39"/>
      <c r="AZD551" s="39"/>
      <c r="AZE551" s="39"/>
      <c r="AZF551" s="39"/>
      <c r="AZG551" s="39"/>
      <c r="AZH551" s="39"/>
      <c r="AZI551" s="39"/>
      <c r="AZJ551" s="39"/>
      <c r="AZK551" s="39"/>
      <c r="AZL551" s="39"/>
      <c r="AZM551" s="39"/>
      <c r="AZN551" s="39"/>
      <c r="AZO551" s="39"/>
      <c r="AZP551" s="39"/>
      <c r="AZQ551" s="39"/>
      <c r="AZR551" s="39"/>
      <c r="AZS551" s="39"/>
      <c r="AZT551" s="39"/>
      <c r="AZU551" s="39"/>
      <c r="AZV551" s="39"/>
      <c r="AZW551" s="39"/>
      <c r="AZX551" s="39"/>
      <c r="AZY551" s="39"/>
      <c r="AZZ551" s="39"/>
      <c r="BAA551" s="39"/>
      <c r="BAB551" s="39"/>
      <c r="BAC551" s="39"/>
      <c r="BAD551" s="39"/>
      <c r="BAE551" s="39"/>
      <c r="BAF551" s="39"/>
      <c r="BAG551" s="39"/>
      <c r="BAH551" s="39"/>
      <c r="BAI551" s="39"/>
      <c r="BAJ551" s="39"/>
      <c r="BAK551" s="39"/>
      <c r="BAL551" s="39"/>
      <c r="BAM551" s="39"/>
      <c r="BAN551" s="39"/>
      <c r="BAO551" s="39"/>
      <c r="BAP551" s="39"/>
      <c r="BAQ551" s="39"/>
      <c r="BAR551" s="39"/>
      <c r="BAS551" s="39"/>
      <c r="BAT551" s="39"/>
      <c r="BAU551" s="39"/>
      <c r="BAV551" s="39"/>
      <c r="BAW551" s="39"/>
      <c r="BAX551" s="39"/>
      <c r="BAY551" s="39"/>
      <c r="BAZ551" s="39"/>
      <c r="BBA551" s="39"/>
      <c r="BBB551" s="39"/>
      <c r="BBC551" s="39"/>
      <c r="BBD551" s="39"/>
      <c r="BBE551" s="39"/>
      <c r="BBF551" s="39"/>
      <c r="BBG551" s="39"/>
      <c r="BBH551" s="39"/>
      <c r="BBI551" s="39"/>
      <c r="BBJ551" s="39"/>
      <c r="BBK551" s="39"/>
      <c r="BBL551" s="39"/>
      <c r="BBM551" s="39"/>
      <c r="BBN551" s="39"/>
      <c r="BBO551" s="39"/>
      <c r="BBP551" s="39"/>
      <c r="BBQ551" s="39"/>
      <c r="BBR551" s="39"/>
      <c r="BBS551" s="39"/>
      <c r="BBT551" s="39"/>
      <c r="BBU551" s="39"/>
      <c r="BBV551" s="39"/>
      <c r="BBW551" s="39"/>
      <c r="BBX551" s="39"/>
      <c r="BBY551" s="39"/>
      <c r="BBZ551" s="39"/>
      <c r="BCA551" s="39"/>
      <c r="BCB551" s="39"/>
      <c r="BCC551" s="39"/>
      <c r="BCD551" s="39"/>
      <c r="BCE551" s="39"/>
      <c r="BCF551" s="39"/>
      <c r="BCG551" s="39"/>
      <c r="BCH551" s="39"/>
      <c r="BCI551" s="39"/>
      <c r="BCJ551" s="39"/>
      <c r="BCK551" s="39"/>
      <c r="BCL551" s="39"/>
      <c r="BCM551" s="39"/>
      <c r="BCN551" s="39"/>
      <c r="BCO551" s="39"/>
      <c r="BCP551" s="39"/>
      <c r="BCQ551" s="39"/>
      <c r="BCR551" s="39"/>
      <c r="BCS551" s="39"/>
      <c r="BCT551" s="39"/>
      <c r="BCU551" s="39"/>
      <c r="BCV551" s="39"/>
      <c r="BCW551" s="39"/>
      <c r="BCX551" s="39"/>
      <c r="BCY551" s="39"/>
      <c r="BCZ551" s="39"/>
      <c r="BDA551" s="39"/>
      <c r="BDB551" s="39"/>
      <c r="BDC551" s="39"/>
      <c r="BDD551" s="39"/>
      <c r="BDE551" s="39"/>
      <c r="BDF551" s="39"/>
      <c r="BDG551" s="39"/>
      <c r="BDH551" s="39"/>
      <c r="BDI551" s="39"/>
      <c r="BDJ551" s="39"/>
      <c r="BDK551" s="39"/>
      <c r="BDL551" s="39"/>
      <c r="BDM551" s="39"/>
      <c r="BDN551" s="39"/>
      <c r="BDO551" s="39"/>
      <c r="BDP551" s="39"/>
      <c r="BDQ551" s="39"/>
      <c r="BDR551" s="39"/>
      <c r="BDS551" s="39"/>
      <c r="BDT551" s="39"/>
      <c r="BDU551" s="39"/>
      <c r="BDV551" s="39"/>
      <c r="BDW551" s="39"/>
      <c r="BDX551" s="39"/>
      <c r="BDY551" s="39"/>
      <c r="BDZ551" s="39"/>
      <c r="BEA551" s="39"/>
      <c r="BEB551" s="39"/>
      <c r="BEC551" s="39"/>
      <c r="BED551" s="39"/>
      <c r="BEE551" s="39"/>
      <c r="BEF551" s="39"/>
      <c r="BEG551" s="39"/>
      <c r="BEH551" s="39"/>
      <c r="BEI551" s="39"/>
      <c r="BEJ551" s="39"/>
      <c r="BEK551" s="39"/>
      <c r="BEL551" s="39"/>
      <c r="BEM551" s="39"/>
      <c r="BEN551" s="39"/>
      <c r="BEO551" s="39"/>
      <c r="BEP551" s="39"/>
      <c r="BEQ551" s="39"/>
      <c r="BER551" s="39"/>
      <c r="BES551" s="39"/>
      <c r="BET551" s="39"/>
      <c r="BEU551" s="39"/>
      <c r="BEV551" s="39"/>
      <c r="BEW551" s="39"/>
      <c r="BEX551" s="39"/>
      <c r="BEY551" s="39"/>
      <c r="BEZ551" s="39"/>
      <c r="BFA551" s="39"/>
      <c r="BFB551" s="39"/>
      <c r="BFC551" s="39"/>
      <c r="BFD551" s="39"/>
      <c r="BFE551" s="39"/>
      <c r="BFF551" s="39"/>
      <c r="BFG551" s="39"/>
      <c r="BFH551" s="39"/>
      <c r="BFI551" s="39"/>
      <c r="BFJ551" s="39"/>
      <c r="BFK551" s="39"/>
      <c r="BFL551" s="39"/>
      <c r="BFM551" s="39"/>
      <c r="BFN551" s="39"/>
      <c r="BFO551" s="39"/>
      <c r="BFP551" s="39"/>
      <c r="BFQ551" s="39"/>
      <c r="BFR551" s="39"/>
      <c r="BFS551" s="39"/>
      <c r="BFT551" s="39"/>
      <c r="BFU551" s="39"/>
      <c r="BFV551" s="39"/>
      <c r="BFW551" s="39"/>
      <c r="BFX551" s="39"/>
      <c r="BFY551" s="39"/>
      <c r="BFZ551" s="39"/>
      <c r="BGA551" s="39"/>
      <c r="BGB551" s="39"/>
      <c r="BGC551" s="39"/>
      <c r="BGD551" s="39"/>
      <c r="BGE551" s="39"/>
      <c r="BGF551" s="39"/>
      <c r="BGG551" s="39"/>
      <c r="BGH551" s="39"/>
      <c r="BGI551" s="39"/>
      <c r="BGJ551" s="39"/>
      <c r="BGK551" s="39"/>
      <c r="BGL551" s="39"/>
      <c r="BGM551" s="39"/>
      <c r="BGN551" s="39"/>
      <c r="BGO551" s="39"/>
      <c r="BGP551" s="39"/>
      <c r="BGQ551" s="39"/>
      <c r="BGR551" s="39"/>
      <c r="BGS551" s="39"/>
      <c r="BGT551" s="39"/>
      <c r="BGU551" s="39"/>
      <c r="BGV551" s="39"/>
      <c r="BGW551" s="39"/>
      <c r="BGX551" s="39"/>
      <c r="BGY551" s="39"/>
      <c r="BGZ551" s="39"/>
      <c r="BHA551" s="39"/>
      <c r="BHB551" s="39"/>
      <c r="BHC551" s="39"/>
      <c r="BHD551" s="39"/>
      <c r="BHE551" s="39"/>
      <c r="BHF551" s="39"/>
      <c r="BHG551" s="39"/>
      <c r="BHH551" s="39"/>
      <c r="BHI551" s="39"/>
      <c r="BHJ551" s="39"/>
      <c r="BHK551" s="39"/>
      <c r="BHL551" s="39"/>
      <c r="BHM551" s="39"/>
      <c r="BHN551" s="39"/>
      <c r="BHO551" s="39"/>
      <c r="BHP551" s="39"/>
      <c r="BHQ551" s="39"/>
      <c r="BHR551" s="39"/>
      <c r="BHS551" s="39"/>
      <c r="BHT551" s="39"/>
      <c r="BHU551" s="39"/>
      <c r="BHV551" s="39"/>
      <c r="BHW551" s="39"/>
      <c r="BHX551" s="39"/>
      <c r="BHY551" s="39"/>
      <c r="BHZ551" s="39"/>
      <c r="BIA551" s="39"/>
      <c r="BIB551" s="39"/>
      <c r="BIC551" s="39"/>
      <c r="BID551" s="39"/>
      <c r="BIE551" s="39"/>
      <c r="BIF551" s="39"/>
      <c r="BIG551" s="39"/>
      <c r="BIH551" s="39"/>
      <c r="BII551" s="39"/>
      <c r="BIJ551" s="39"/>
      <c r="BIK551" s="39"/>
      <c r="BIL551" s="39"/>
      <c r="BIM551" s="39"/>
      <c r="BIN551" s="39"/>
      <c r="BIO551" s="39"/>
      <c r="BIP551" s="39"/>
      <c r="BIQ551" s="39"/>
      <c r="BIR551" s="39"/>
      <c r="BIS551" s="39"/>
      <c r="BIT551" s="39"/>
      <c r="BIU551" s="39"/>
      <c r="BIV551" s="39"/>
      <c r="BIW551" s="39"/>
      <c r="BIX551" s="39"/>
      <c r="BIY551" s="39"/>
      <c r="BIZ551" s="39"/>
      <c r="BJA551" s="39"/>
      <c r="BJB551" s="39"/>
      <c r="BJC551" s="39"/>
      <c r="BJD551" s="39"/>
      <c r="BJE551" s="39"/>
      <c r="BJF551" s="39"/>
      <c r="BJG551" s="39"/>
      <c r="BJH551" s="39"/>
      <c r="BJI551" s="39"/>
      <c r="BJJ551" s="39"/>
      <c r="BJK551" s="39"/>
      <c r="BJL551" s="39"/>
      <c r="BJM551" s="39"/>
      <c r="BJN551" s="39"/>
      <c r="BJO551" s="39"/>
      <c r="BJP551" s="39"/>
      <c r="BJQ551" s="39"/>
      <c r="BJR551" s="39"/>
      <c r="BJS551" s="39"/>
      <c r="BJT551" s="39"/>
      <c r="BJU551" s="39"/>
      <c r="BJV551" s="39"/>
      <c r="BJW551" s="39"/>
      <c r="BJX551" s="39"/>
      <c r="BJY551" s="39"/>
      <c r="BJZ551" s="39"/>
      <c r="BKA551" s="39"/>
      <c r="BKB551" s="39"/>
      <c r="BKC551" s="39"/>
      <c r="BKD551" s="39"/>
      <c r="BKE551" s="39"/>
      <c r="BKF551" s="39"/>
      <c r="BKG551" s="39"/>
      <c r="BKH551" s="39"/>
      <c r="BKI551" s="39"/>
      <c r="BKJ551" s="39"/>
      <c r="BKK551" s="39"/>
      <c r="BKL551" s="39"/>
      <c r="BKM551" s="39"/>
      <c r="BKN551" s="39"/>
      <c r="BKO551" s="39"/>
      <c r="BKP551" s="39"/>
      <c r="BKQ551" s="39"/>
      <c r="BKR551" s="39"/>
      <c r="BKS551" s="39"/>
      <c r="BKT551" s="39"/>
      <c r="BKU551" s="39"/>
      <c r="BKV551" s="39"/>
      <c r="BKW551" s="39"/>
      <c r="BKX551" s="39"/>
      <c r="BKY551" s="39"/>
      <c r="BKZ551" s="39"/>
      <c r="BLA551" s="39"/>
      <c r="BLB551" s="39"/>
      <c r="BLC551" s="39"/>
      <c r="BLD551" s="39"/>
      <c r="BLE551" s="39"/>
      <c r="BLF551" s="39"/>
      <c r="BLG551" s="39"/>
      <c r="BLH551" s="39"/>
      <c r="BLI551" s="39"/>
      <c r="BLJ551" s="39"/>
      <c r="BLK551" s="39"/>
      <c r="BLL551" s="39"/>
      <c r="BLM551" s="39"/>
      <c r="BLN551" s="39"/>
      <c r="BLO551" s="39"/>
      <c r="BLP551" s="39"/>
      <c r="BLQ551" s="39"/>
      <c r="BLR551" s="39"/>
      <c r="BLS551" s="39"/>
      <c r="BLT551" s="39"/>
      <c r="BLU551" s="39"/>
      <c r="BLV551" s="39"/>
      <c r="BLW551" s="39"/>
      <c r="BLX551" s="39"/>
      <c r="BLY551" s="39"/>
      <c r="BLZ551" s="39"/>
      <c r="BMA551" s="39"/>
      <c r="BMB551" s="39"/>
      <c r="BMC551" s="39"/>
      <c r="BMD551" s="39"/>
      <c r="BME551" s="39"/>
      <c r="BMF551" s="39"/>
      <c r="BMG551" s="39"/>
      <c r="BMH551" s="39"/>
      <c r="BMI551" s="39"/>
      <c r="BMJ551" s="39"/>
      <c r="BMK551" s="39"/>
      <c r="BML551" s="39"/>
      <c r="BMM551" s="39"/>
      <c r="BMN551" s="39"/>
      <c r="BMO551" s="39"/>
      <c r="BMP551" s="39"/>
      <c r="BMQ551" s="39"/>
      <c r="BMR551" s="39"/>
      <c r="BMS551" s="39"/>
      <c r="BMT551" s="39"/>
      <c r="BMU551" s="39"/>
      <c r="BMV551" s="39"/>
      <c r="BMW551" s="39"/>
      <c r="BMX551" s="39"/>
      <c r="BMY551" s="39"/>
      <c r="BMZ551" s="39"/>
      <c r="BNA551" s="39"/>
      <c r="BNB551" s="39"/>
      <c r="BNC551" s="39"/>
      <c r="BND551" s="39"/>
      <c r="BNE551" s="39"/>
      <c r="BNF551" s="39"/>
      <c r="BNG551" s="39"/>
      <c r="BNH551" s="39"/>
      <c r="BNI551" s="39"/>
      <c r="BNJ551" s="39"/>
      <c r="BNK551" s="39"/>
      <c r="BNL551" s="39"/>
      <c r="BNM551" s="39"/>
      <c r="BNN551" s="39"/>
      <c r="BNO551" s="39"/>
      <c r="BNP551" s="39"/>
      <c r="BNQ551" s="39"/>
      <c r="BNR551" s="39"/>
      <c r="BNS551" s="39"/>
      <c r="BNT551" s="39"/>
      <c r="BNU551" s="39"/>
      <c r="BNV551" s="39"/>
      <c r="BNW551" s="39"/>
      <c r="BNX551" s="39"/>
      <c r="BNY551" s="39"/>
      <c r="BNZ551" s="39"/>
      <c r="BOA551" s="39"/>
      <c r="BOB551" s="39"/>
      <c r="BOC551" s="39"/>
      <c r="BOD551" s="39"/>
      <c r="BOE551" s="39"/>
      <c r="BOF551" s="39"/>
      <c r="BOG551" s="39"/>
      <c r="BOH551" s="39"/>
      <c r="BOI551" s="39"/>
      <c r="BOJ551" s="39"/>
      <c r="BOK551" s="39"/>
      <c r="BOL551" s="39"/>
      <c r="BOM551" s="39"/>
      <c r="BON551" s="39"/>
      <c r="BOO551" s="39"/>
      <c r="BOP551" s="39"/>
      <c r="BOQ551" s="39"/>
      <c r="BOR551" s="39"/>
      <c r="BOS551" s="39"/>
      <c r="BOT551" s="39"/>
      <c r="BOU551" s="39"/>
      <c r="BOV551" s="39"/>
      <c r="BOW551" s="39"/>
      <c r="BOX551" s="39"/>
      <c r="BOY551" s="39"/>
      <c r="BOZ551" s="39"/>
      <c r="BPA551" s="39"/>
      <c r="BPB551" s="39"/>
      <c r="BPC551" s="39"/>
      <c r="BPD551" s="39"/>
      <c r="BPE551" s="39"/>
      <c r="BPF551" s="39"/>
      <c r="BPG551" s="39"/>
      <c r="BPH551" s="39"/>
      <c r="BPI551" s="39"/>
      <c r="BPJ551" s="39"/>
      <c r="BPK551" s="39"/>
      <c r="BPL551" s="39"/>
      <c r="BPM551" s="39"/>
      <c r="BPN551" s="39"/>
      <c r="BPO551" s="39"/>
      <c r="BPP551" s="39"/>
      <c r="BPQ551" s="39"/>
      <c r="BPR551" s="39"/>
      <c r="BPS551" s="39"/>
      <c r="BPT551" s="39"/>
      <c r="BPU551" s="39"/>
      <c r="BPV551" s="39"/>
      <c r="BPW551" s="39"/>
      <c r="BPX551" s="39"/>
      <c r="BPY551" s="39"/>
      <c r="BPZ551" s="39"/>
      <c r="BQA551" s="39"/>
      <c r="BQB551" s="39"/>
      <c r="BQC551" s="39"/>
      <c r="BQD551" s="39"/>
      <c r="BQE551" s="39"/>
      <c r="BQF551" s="39"/>
      <c r="BQG551" s="39"/>
      <c r="BQH551" s="39"/>
      <c r="BQI551" s="39"/>
      <c r="BQJ551" s="39"/>
      <c r="BQK551" s="39"/>
      <c r="BQL551" s="39"/>
      <c r="BQM551" s="39"/>
      <c r="BQN551" s="39"/>
      <c r="BQO551" s="39"/>
      <c r="BQP551" s="39"/>
      <c r="BQQ551" s="39"/>
      <c r="BQR551" s="39"/>
      <c r="BQS551" s="39"/>
      <c r="BQT551" s="39"/>
      <c r="BQU551" s="39"/>
      <c r="BQV551" s="39"/>
      <c r="BQW551" s="39"/>
      <c r="BQX551" s="39"/>
      <c r="BQY551" s="39"/>
      <c r="BQZ551" s="39"/>
      <c r="BRA551" s="39"/>
      <c r="BRB551" s="39"/>
      <c r="BRC551" s="39"/>
      <c r="BRD551" s="39"/>
      <c r="BRE551" s="39"/>
      <c r="BRF551" s="39"/>
      <c r="BRG551" s="39"/>
      <c r="BRH551" s="39"/>
      <c r="BRI551" s="39"/>
      <c r="BRJ551" s="39"/>
      <c r="BRK551" s="39"/>
      <c r="BRL551" s="39"/>
      <c r="BRM551" s="39"/>
      <c r="BRN551" s="39"/>
      <c r="BRO551" s="39"/>
      <c r="BRP551" s="39"/>
      <c r="BRQ551" s="39"/>
      <c r="BRR551" s="39"/>
      <c r="BRS551" s="39"/>
      <c r="BRT551" s="39"/>
      <c r="BRU551" s="39"/>
      <c r="BRV551" s="39"/>
      <c r="BRW551" s="39"/>
      <c r="BRX551" s="39"/>
      <c r="BRY551" s="39"/>
      <c r="BRZ551" s="39"/>
      <c r="BSA551" s="39"/>
      <c r="BSB551" s="39"/>
      <c r="BSC551" s="39"/>
      <c r="BSD551" s="39"/>
      <c r="BSE551" s="39"/>
      <c r="BSF551" s="39"/>
      <c r="BSG551" s="39"/>
      <c r="BSH551" s="39"/>
      <c r="BSI551" s="39"/>
      <c r="BSJ551" s="39"/>
      <c r="BSK551" s="39"/>
      <c r="BSL551" s="39"/>
      <c r="BSM551" s="39"/>
      <c r="BSN551" s="39"/>
      <c r="BSO551" s="39"/>
      <c r="BSP551" s="39"/>
      <c r="BSQ551" s="39"/>
      <c r="BSR551" s="39"/>
      <c r="BSS551" s="39"/>
      <c r="BST551" s="39"/>
      <c r="BSU551" s="39"/>
      <c r="BSV551" s="39"/>
      <c r="BSW551" s="39"/>
      <c r="BSX551" s="39"/>
      <c r="BSY551" s="39"/>
      <c r="BSZ551" s="39"/>
      <c r="BTA551" s="39"/>
      <c r="BTB551" s="39"/>
      <c r="BTC551" s="39"/>
      <c r="BTD551" s="39"/>
      <c r="BTE551" s="39"/>
      <c r="BTF551" s="39"/>
      <c r="BTG551" s="39"/>
      <c r="BTH551" s="39"/>
      <c r="BTI551" s="39"/>
      <c r="BTJ551" s="39"/>
      <c r="BTK551" s="39"/>
      <c r="BTL551" s="39"/>
      <c r="BTM551" s="39"/>
      <c r="BTN551" s="39"/>
      <c r="BTO551" s="39"/>
      <c r="BTP551" s="39"/>
      <c r="BTQ551" s="39"/>
      <c r="BTR551" s="39"/>
      <c r="BTS551" s="39"/>
      <c r="BTT551" s="39"/>
      <c r="BTU551" s="39"/>
      <c r="BTV551" s="39"/>
      <c r="BTW551" s="39"/>
      <c r="BTX551" s="39"/>
      <c r="BTY551" s="39"/>
      <c r="BTZ551" s="39"/>
      <c r="BUA551" s="39"/>
      <c r="BUB551" s="39"/>
      <c r="BUC551" s="39"/>
      <c r="BUD551" s="39"/>
      <c r="BUE551" s="39"/>
      <c r="BUF551" s="39"/>
      <c r="BUG551" s="39"/>
      <c r="BUH551" s="39"/>
      <c r="BUI551" s="39"/>
      <c r="BUJ551" s="39"/>
      <c r="BUK551" s="39"/>
      <c r="BUL551" s="39"/>
      <c r="BUM551" s="39"/>
      <c r="BUN551" s="39"/>
      <c r="BUO551" s="39"/>
      <c r="BUP551" s="39"/>
      <c r="BUQ551" s="39"/>
      <c r="BUR551" s="39"/>
      <c r="BUS551" s="39"/>
      <c r="BUT551" s="39"/>
      <c r="BUU551" s="39"/>
      <c r="BUV551" s="39"/>
      <c r="BUW551" s="39"/>
      <c r="BUX551" s="39"/>
      <c r="BUY551" s="39"/>
      <c r="BUZ551" s="39"/>
      <c r="BVA551" s="39"/>
      <c r="BVB551" s="39"/>
      <c r="BVC551" s="39"/>
      <c r="BVD551" s="39"/>
      <c r="BVE551" s="39"/>
      <c r="BVF551" s="39"/>
      <c r="BVG551" s="39"/>
      <c r="BVH551" s="39"/>
      <c r="BVI551" s="39"/>
      <c r="BVJ551" s="39"/>
      <c r="BVK551" s="39"/>
      <c r="BVL551" s="39"/>
      <c r="BVM551" s="39"/>
      <c r="BVN551" s="39"/>
      <c r="BVO551" s="39"/>
      <c r="BVP551" s="39"/>
      <c r="BVQ551" s="39"/>
      <c r="BVR551" s="39"/>
      <c r="BVS551" s="39"/>
      <c r="BVT551" s="39"/>
      <c r="BVU551" s="39"/>
      <c r="BVV551" s="39"/>
      <c r="BVW551" s="39"/>
      <c r="BVX551" s="39"/>
      <c r="BVY551" s="39"/>
      <c r="BVZ551" s="39"/>
      <c r="BWA551" s="39"/>
      <c r="BWB551" s="39"/>
      <c r="BWC551" s="39"/>
      <c r="BWD551" s="39"/>
      <c r="BWE551" s="39"/>
      <c r="BWF551" s="39"/>
      <c r="BWG551" s="39"/>
      <c r="BWH551" s="39"/>
      <c r="BWI551" s="39"/>
      <c r="BWJ551" s="39"/>
      <c r="BWK551" s="39"/>
      <c r="BWL551" s="39"/>
      <c r="BWM551" s="39"/>
      <c r="BWN551" s="39"/>
      <c r="BWO551" s="39"/>
      <c r="BWP551" s="39"/>
      <c r="BWQ551" s="39"/>
      <c r="BWR551" s="39"/>
      <c r="BWS551" s="39"/>
      <c r="BWT551" s="39"/>
      <c r="BWU551" s="39"/>
      <c r="BWV551" s="39"/>
      <c r="BWW551" s="39"/>
      <c r="BWX551" s="39"/>
      <c r="BWY551" s="39"/>
      <c r="BWZ551" s="39"/>
      <c r="BXA551" s="39"/>
      <c r="BXB551" s="39"/>
      <c r="BXC551" s="39"/>
      <c r="BXD551" s="39"/>
      <c r="BXE551" s="39"/>
      <c r="BXF551" s="39"/>
      <c r="BXG551" s="39"/>
      <c r="BXH551" s="39"/>
      <c r="BXI551" s="39"/>
      <c r="BXJ551" s="39"/>
      <c r="BXK551" s="39"/>
      <c r="BXL551" s="39"/>
      <c r="BXM551" s="39"/>
      <c r="BXN551" s="39"/>
      <c r="BXO551" s="39"/>
      <c r="BXP551" s="39"/>
      <c r="BXQ551" s="39"/>
      <c r="BXR551" s="39"/>
      <c r="BXS551" s="39"/>
      <c r="BXT551" s="39"/>
      <c r="BXU551" s="39"/>
      <c r="BXV551" s="39"/>
      <c r="BXW551" s="39"/>
      <c r="BXX551" s="39"/>
      <c r="BXY551" s="39"/>
      <c r="BXZ551" s="39"/>
      <c r="BYA551" s="39"/>
      <c r="BYB551" s="39"/>
      <c r="BYC551" s="39"/>
      <c r="BYD551" s="39"/>
      <c r="BYE551" s="39"/>
      <c r="BYF551" s="39"/>
      <c r="BYG551" s="39"/>
      <c r="BYH551" s="39"/>
      <c r="BYI551" s="39"/>
      <c r="BYJ551" s="39"/>
      <c r="BYK551" s="39"/>
      <c r="BYL551" s="39"/>
      <c r="BYM551" s="39"/>
      <c r="BYN551" s="39"/>
      <c r="BYO551" s="39"/>
      <c r="BYP551" s="39"/>
      <c r="BYQ551" s="39"/>
      <c r="BYR551" s="39"/>
      <c r="BYS551" s="39"/>
      <c r="BYT551" s="39"/>
      <c r="BYU551" s="39"/>
      <c r="BYV551" s="39"/>
      <c r="BYW551" s="39"/>
      <c r="BYX551" s="39"/>
      <c r="BYY551" s="39"/>
      <c r="BYZ551" s="39"/>
      <c r="BZA551" s="39"/>
      <c r="BZB551" s="39"/>
      <c r="BZC551" s="39"/>
      <c r="BZD551" s="39"/>
      <c r="BZE551" s="39"/>
      <c r="BZF551" s="39"/>
      <c r="BZG551" s="39"/>
      <c r="BZH551" s="39"/>
      <c r="BZI551" s="39"/>
      <c r="BZJ551" s="39"/>
      <c r="BZK551" s="39"/>
      <c r="BZL551" s="39"/>
      <c r="BZM551" s="39"/>
      <c r="BZN551" s="39"/>
      <c r="BZO551" s="39"/>
      <c r="BZP551" s="39"/>
      <c r="BZQ551" s="39"/>
      <c r="BZR551" s="39"/>
      <c r="BZS551" s="39"/>
      <c r="BZT551" s="39"/>
      <c r="BZU551" s="39"/>
      <c r="BZV551" s="39"/>
      <c r="BZW551" s="39"/>
      <c r="BZX551" s="39"/>
      <c r="BZY551" s="39"/>
      <c r="BZZ551" s="39"/>
      <c r="CAA551" s="39"/>
      <c r="CAB551" s="39"/>
      <c r="CAC551" s="39"/>
      <c r="CAD551" s="39"/>
      <c r="CAE551" s="39"/>
      <c r="CAF551" s="39"/>
      <c r="CAG551" s="39"/>
      <c r="CAH551" s="39"/>
      <c r="CAI551" s="39"/>
      <c r="CAJ551" s="39"/>
      <c r="CAK551" s="39"/>
      <c r="CAL551" s="39"/>
      <c r="CAM551" s="39"/>
      <c r="CAN551" s="39"/>
      <c r="CAO551" s="39"/>
      <c r="CAP551" s="39"/>
      <c r="CAQ551" s="39"/>
      <c r="CAR551" s="39"/>
      <c r="CAS551" s="39"/>
      <c r="CAT551" s="39"/>
      <c r="CAU551" s="39"/>
      <c r="CAV551" s="39"/>
      <c r="CAW551" s="39"/>
      <c r="CAX551" s="39"/>
      <c r="CAY551" s="39"/>
      <c r="CAZ551" s="39"/>
      <c r="CBA551" s="39"/>
      <c r="CBB551" s="39"/>
      <c r="CBC551" s="39"/>
      <c r="CBD551" s="39"/>
      <c r="CBE551" s="39"/>
      <c r="CBF551" s="39"/>
      <c r="CBG551" s="39"/>
      <c r="CBH551" s="39"/>
      <c r="CBI551" s="39"/>
      <c r="CBJ551" s="39"/>
      <c r="CBK551" s="39"/>
      <c r="CBL551" s="39"/>
      <c r="CBM551" s="39"/>
      <c r="CBN551" s="39"/>
      <c r="CBO551" s="39"/>
      <c r="CBP551" s="39"/>
      <c r="CBQ551" s="39"/>
      <c r="CBR551" s="39"/>
      <c r="CBS551" s="39"/>
      <c r="CBT551" s="39"/>
      <c r="CBU551" s="39"/>
      <c r="CBV551" s="39"/>
      <c r="CBW551" s="39"/>
      <c r="CBX551" s="39"/>
      <c r="CBY551" s="39"/>
      <c r="CBZ551" s="39"/>
      <c r="CCA551" s="39"/>
      <c r="CCB551" s="39"/>
      <c r="CCC551" s="39"/>
      <c r="CCD551" s="39"/>
      <c r="CCE551" s="39"/>
      <c r="CCF551" s="39"/>
      <c r="CCG551" s="39"/>
      <c r="CCH551" s="39"/>
      <c r="CCI551" s="39"/>
      <c r="CCJ551" s="39"/>
      <c r="CCK551" s="39"/>
      <c r="CCL551" s="39"/>
      <c r="CCM551" s="39"/>
      <c r="CCN551" s="39"/>
      <c r="CCO551" s="39"/>
      <c r="CCP551" s="39"/>
      <c r="CCQ551" s="39"/>
      <c r="CCR551" s="39"/>
      <c r="CCS551" s="39"/>
      <c r="CCT551" s="39"/>
      <c r="CCU551" s="39"/>
      <c r="CCV551" s="39"/>
      <c r="CCW551" s="39"/>
      <c r="CCX551" s="39"/>
      <c r="CCY551" s="39"/>
      <c r="CCZ551" s="39"/>
      <c r="CDA551" s="39"/>
      <c r="CDB551" s="39"/>
      <c r="CDC551" s="39"/>
      <c r="CDD551" s="39"/>
      <c r="CDE551" s="39"/>
      <c r="CDF551" s="39"/>
      <c r="CDG551" s="39"/>
      <c r="CDH551" s="39"/>
      <c r="CDI551" s="39"/>
      <c r="CDJ551" s="39"/>
      <c r="CDK551" s="39"/>
      <c r="CDL551" s="39"/>
      <c r="CDM551" s="39"/>
      <c r="CDN551" s="39"/>
      <c r="CDO551" s="39"/>
      <c r="CDP551" s="39"/>
      <c r="CDQ551" s="39"/>
      <c r="CDR551" s="39"/>
      <c r="CDS551" s="39"/>
      <c r="CDT551" s="39"/>
      <c r="CDU551" s="39"/>
      <c r="CDV551" s="39"/>
      <c r="CDW551" s="39"/>
      <c r="CDX551" s="39"/>
      <c r="CDY551" s="39"/>
      <c r="CDZ551" s="39"/>
      <c r="CEA551" s="39"/>
      <c r="CEB551" s="39"/>
      <c r="CEC551" s="39"/>
      <c r="CED551" s="39"/>
      <c r="CEE551" s="39"/>
      <c r="CEF551" s="39"/>
      <c r="CEG551" s="39"/>
      <c r="CEH551" s="39"/>
      <c r="CEI551" s="39"/>
      <c r="CEJ551" s="39"/>
      <c r="CEK551" s="39"/>
      <c r="CEL551" s="39"/>
      <c r="CEM551" s="39"/>
      <c r="CEN551" s="39"/>
      <c r="CEO551" s="39"/>
      <c r="CEP551" s="39"/>
      <c r="CEQ551" s="39"/>
      <c r="CER551" s="39"/>
      <c r="CES551" s="39"/>
      <c r="CET551" s="39"/>
      <c r="CEU551" s="39"/>
      <c r="CEV551" s="39"/>
      <c r="CEW551" s="39"/>
      <c r="CEX551" s="39"/>
      <c r="CEY551" s="39"/>
      <c r="CEZ551" s="39"/>
      <c r="CFA551" s="39"/>
      <c r="CFB551" s="39"/>
      <c r="CFC551" s="39"/>
      <c r="CFD551" s="39"/>
      <c r="CFE551" s="39"/>
      <c r="CFF551" s="39"/>
      <c r="CFG551" s="39"/>
      <c r="CFH551" s="39"/>
      <c r="CFI551" s="39"/>
      <c r="CFJ551" s="39"/>
      <c r="CFK551" s="39"/>
      <c r="CFL551" s="39"/>
      <c r="CFM551" s="39"/>
      <c r="CFN551" s="39"/>
      <c r="CFO551" s="39"/>
      <c r="CFP551" s="39"/>
      <c r="CFQ551" s="39"/>
      <c r="CFR551" s="39"/>
      <c r="CFS551" s="39"/>
      <c r="CFT551" s="39"/>
      <c r="CFU551" s="39"/>
      <c r="CFV551" s="39"/>
      <c r="CFW551" s="39"/>
      <c r="CFX551" s="39"/>
      <c r="CFY551" s="39"/>
      <c r="CFZ551" s="39"/>
      <c r="CGA551" s="39"/>
      <c r="CGB551" s="39"/>
      <c r="CGC551" s="39"/>
      <c r="CGD551" s="39"/>
      <c r="CGE551" s="39"/>
      <c r="CGF551" s="39"/>
      <c r="CGG551" s="39"/>
      <c r="CGH551" s="39"/>
      <c r="CGI551" s="39"/>
      <c r="CGJ551" s="39"/>
      <c r="CGK551" s="39"/>
      <c r="CGL551" s="39"/>
      <c r="CGM551" s="39"/>
      <c r="CGN551" s="39"/>
      <c r="CGO551" s="39"/>
      <c r="CGP551" s="39"/>
      <c r="CGQ551" s="39"/>
      <c r="CGR551" s="39"/>
      <c r="CGS551" s="39"/>
      <c r="CGT551" s="39"/>
      <c r="CGU551" s="39"/>
      <c r="CGV551" s="39"/>
      <c r="CGW551" s="39"/>
      <c r="CGX551" s="39"/>
      <c r="CGY551" s="39"/>
      <c r="CGZ551" s="39"/>
      <c r="CHA551" s="39"/>
      <c r="CHB551" s="39"/>
      <c r="CHC551" s="39"/>
      <c r="CHD551" s="39"/>
      <c r="CHE551" s="39"/>
      <c r="CHF551" s="39"/>
      <c r="CHG551" s="39"/>
      <c r="CHH551" s="39"/>
      <c r="CHI551" s="39"/>
      <c r="CHJ551" s="39"/>
      <c r="CHK551" s="39"/>
      <c r="CHL551" s="39"/>
      <c r="CHM551" s="39"/>
      <c r="CHN551" s="39"/>
      <c r="CHO551" s="39"/>
      <c r="CHP551" s="39"/>
      <c r="CHQ551" s="39"/>
      <c r="CHR551" s="39"/>
      <c r="CHS551" s="39"/>
      <c r="CHT551" s="39"/>
      <c r="CHU551" s="39"/>
      <c r="CHV551" s="39"/>
      <c r="CHW551" s="39"/>
      <c r="CHX551" s="39"/>
      <c r="CHY551" s="39"/>
      <c r="CHZ551" s="39"/>
      <c r="CIA551" s="39"/>
      <c r="CIB551" s="39"/>
      <c r="CIC551" s="39"/>
      <c r="CID551" s="39"/>
      <c r="CIE551" s="39"/>
      <c r="CIF551" s="39"/>
      <c r="CIG551" s="39"/>
      <c r="CIH551" s="39"/>
      <c r="CII551" s="39"/>
      <c r="CIJ551" s="39"/>
      <c r="CIK551" s="39"/>
      <c r="CIL551" s="39"/>
      <c r="CIM551" s="39"/>
      <c r="CIN551" s="39"/>
      <c r="CIO551" s="39"/>
      <c r="CIP551" s="39"/>
      <c r="CIQ551" s="39"/>
      <c r="CIR551" s="39"/>
      <c r="CIS551" s="39"/>
      <c r="CIT551" s="39"/>
      <c r="CIU551" s="39"/>
      <c r="CIV551" s="39"/>
      <c r="CIW551" s="39"/>
      <c r="CIX551" s="39"/>
      <c r="CIY551" s="39"/>
      <c r="CIZ551" s="39"/>
      <c r="CJA551" s="39"/>
      <c r="CJB551" s="39"/>
      <c r="CJC551" s="39"/>
      <c r="CJD551" s="39"/>
      <c r="CJE551" s="39"/>
      <c r="CJF551" s="39"/>
      <c r="CJG551" s="39"/>
      <c r="CJH551" s="39"/>
      <c r="CJI551" s="39"/>
      <c r="CJJ551" s="39"/>
      <c r="CJK551" s="39"/>
      <c r="CJL551" s="39"/>
      <c r="CJM551" s="39"/>
      <c r="CJN551" s="39"/>
      <c r="CJO551" s="39"/>
      <c r="CJP551" s="39"/>
      <c r="CJQ551" s="39"/>
      <c r="CJR551" s="39"/>
      <c r="CJS551" s="39"/>
      <c r="CJT551" s="39"/>
      <c r="CJU551" s="39"/>
      <c r="CJV551" s="39"/>
      <c r="CJW551" s="39"/>
      <c r="CJX551" s="39"/>
      <c r="CJY551" s="39"/>
      <c r="CJZ551" s="39"/>
      <c r="CKA551" s="39"/>
      <c r="CKB551" s="39"/>
      <c r="CKC551" s="39"/>
      <c r="CKD551" s="39"/>
      <c r="CKE551" s="39"/>
      <c r="CKF551" s="39"/>
      <c r="CKG551" s="39"/>
      <c r="CKH551" s="39"/>
      <c r="CKI551" s="39"/>
      <c r="CKJ551" s="39"/>
      <c r="CKK551" s="39"/>
      <c r="CKL551" s="39"/>
      <c r="CKM551" s="39"/>
      <c r="CKN551" s="39"/>
      <c r="CKO551" s="39"/>
      <c r="CKP551" s="39"/>
      <c r="CKQ551" s="39"/>
      <c r="CKR551" s="39"/>
      <c r="CKS551" s="39"/>
      <c r="CKT551" s="39"/>
      <c r="CKU551" s="39"/>
      <c r="CKV551" s="39"/>
      <c r="CKW551" s="39"/>
      <c r="CKX551" s="39"/>
      <c r="CKY551" s="39"/>
      <c r="CKZ551" s="39"/>
      <c r="CLA551" s="39"/>
      <c r="CLB551" s="39"/>
      <c r="CLC551" s="39"/>
      <c r="CLD551" s="39"/>
      <c r="CLE551" s="39"/>
      <c r="CLF551" s="39"/>
      <c r="CLG551" s="39"/>
      <c r="CLH551" s="39"/>
      <c r="CLI551" s="39"/>
      <c r="CLJ551" s="39"/>
      <c r="CLK551" s="39"/>
      <c r="CLL551" s="39"/>
      <c r="CLM551" s="39"/>
      <c r="CLN551" s="39"/>
      <c r="CLO551" s="39"/>
      <c r="CLP551" s="39"/>
      <c r="CLQ551" s="39"/>
      <c r="CLR551" s="39"/>
      <c r="CLS551" s="39"/>
      <c r="CLT551" s="39"/>
      <c r="CLU551" s="39"/>
      <c r="CLV551" s="39"/>
      <c r="CLW551" s="39"/>
      <c r="CLX551" s="39"/>
      <c r="CLY551" s="39"/>
      <c r="CLZ551" s="39"/>
      <c r="CMA551" s="39"/>
      <c r="CMB551" s="39"/>
      <c r="CMC551" s="39"/>
      <c r="CMD551" s="39"/>
      <c r="CME551" s="39"/>
      <c r="CMF551" s="39"/>
      <c r="CMG551" s="39"/>
      <c r="CMH551" s="39"/>
      <c r="CMI551" s="39"/>
      <c r="CMJ551" s="39"/>
      <c r="CMK551" s="39"/>
      <c r="CML551" s="39"/>
      <c r="CMM551" s="39"/>
      <c r="CMN551" s="39"/>
      <c r="CMO551" s="39"/>
      <c r="CMP551" s="39"/>
      <c r="CMQ551" s="39"/>
      <c r="CMR551" s="39"/>
      <c r="CMS551" s="39"/>
      <c r="CMT551" s="39"/>
      <c r="CMU551" s="39"/>
      <c r="CMV551" s="39"/>
      <c r="CMW551" s="39"/>
      <c r="CMX551" s="39"/>
      <c r="CMY551" s="39"/>
      <c r="CMZ551" s="39"/>
      <c r="CNA551" s="39"/>
      <c r="CNB551" s="39"/>
      <c r="CNC551" s="39"/>
      <c r="CND551" s="39"/>
      <c r="CNE551" s="39"/>
      <c r="CNF551" s="39"/>
      <c r="CNG551" s="39"/>
      <c r="CNH551" s="39"/>
      <c r="CNI551" s="39"/>
      <c r="CNJ551" s="39"/>
      <c r="CNK551" s="39"/>
      <c r="CNL551" s="39"/>
      <c r="CNM551" s="39"/>
      <c r="CNN551" s="39"/>
      <c r="CNO551" s="39"/>
      <c r="CNP551" s="39"/>
      <c r="CNQ551" s="39"/>
      <c r="CNR551" s="39"/>
      <c r="CNS551" s="39"/>
      <c r="CNT551" s="39"/>
      <c r="CNU551" s="39"/>
      <c r="CNV551" s="39"/>
      <c r="CNW551" s="39"/>
      <c r="CNX551" s="39"/>
      <c r="CNY551" s="39"/>
      <c r="CNZ551" s="39"/>
      <c r="COA551" s="39"/>
      <c r="COB551" s="39"/>
      <c r="COC551" s="39"/>
      <c r="COD551" s="39"/>
      <c r="COE551" s="39"/>
      <c r="COF551" s="39"/>
      <c r="COG551" s="39"/>
      <c r="COH551" s="39"/>
      <c r="COI551" s="39"/>
      <c r="COJ551" s="39"/>
      <c r="COK551" s="39"/>
      <c r="COL551" s="39"/>
      <c r="COM551" s="39"/>
      <c r="CON551" s="39"/>
      <c r="COO551" s="39"/>
      <c r="COP551" s="39"/>
      <c r="COQ551" s="39"/>
      <c r="COR551" s="39"/>
      <c r="COS551" s="39"/>
      <c r="COT551" s="39"/>
      <c r="COU551" s="39"/>
      <c r="COV551" s="39"/>
      <c r="COW551" s="39"/>
      <c r="COX551" s="39"/>
      <c r="COY551" s="39"/>
      <c r="COZ551" s="39"/>
      <c r="CPA551" s="39"/>
      <c r="CPB551" s="39"/>
      <c r="CPC551" s="39"/>
      <c r="CPD551" s="39"/>
      <c r="CPE551" s="39"/>
      <c r="CPF551" s="39"/>
      <c r="CPG551" s="39"/>
      <c r="CPH551" s="39"/>
      <c r="CPI551" s="39"/>
      <c r="CPJ551" s="39"/>
      <c r="CPK551" s="39"/>
      <c r="CPL551" s="39"/>
      <c r="CPM551" s="39"/>
      <c r="CPN551" s="39"/>
      <c r="CPO551" s="39"/>
      <c r="CPP551" s="39"/>
      <c r="CPQ551" s="39"/>
      <c r="CPR551" s="39"/>
      <c r="CPS551" s="39"/>
      <c r="CPT551" s="39"/>
      <c r="CPU551" s="39"/>
      <c r="CPV551" s="39"/>
      <c r="CPW551" s="39"/>
      <c r="CPX551" s="39"/>
      <c r="CPY551" s="39"/>
      <c r="CPZ551" s="39"/>
      <c r="CQA551" s="39"/>
      <c r="CQB551" s="39"/>
      <c r="CQC551" s="39"/>
      <c r="CQD551" s="39"/>
      <c r="CQE551" s="39"/>
      <c r="CQF551" s="39"/>
      <c r="CQG551" s="39"/>
      <c r="CQH551" s="39"/>
      <c r="CQI551" s="39"/>
      <c r="CQJ551" s="39"/>
      <c r="CQK551" s="39"/>
      <c r="CQL551" s="39"/>
      <c r="CQM551" s="39"/>
      <c r="CQN551" s="39"/>
      <c r="CQO551" s="39"/>
      <c r="CQP551" s="39"/>
      <c r="CQQ551" s="39"/>
      <c r="CQR551" s="39"/>
      <c r="CQS551" s="39"/>
      <c r="CQT551" s="39"/>
      <c r="CQU551" s="39"/>
      <c r="CQV551" s="39"/>
      <c r="CQW551" s="39"/>
      <c r="CQX551" s="39"/>
      <c r="CQY551" s="39"/>
      <c r="CQZ551" s="39"/>
      <c r="CRA551" s="39"/>
      <c r="CRB551" s="39"/>
      <c r="CRC551" s="39"/>
      <c r="CRD551" s="39"/>
      <c r="CRE551" s="39"/>
      <c r="CRF551" s="39"/>
      <c r="CRG551" s="39"/>
      <c r="CRH551" s="39"/>
      <c r="CRI551" s="39"/>
      <c r="CRJ551" s="39"/>
      <c r="CRK551" s="39"/>
      <c r="CRL551" s="39"/>
      <c r="CRM551" s="39"/>
      <c r="CRN551" s="39"/>
      <c r="CRO551" s="39"/>
      <c r="CRP551" s="39"/>
      <c r="CRQ551" s="39"/>
      <c r="CRR551" s="39"/>
      <c r="CRS551" s="39"/>
      <c r="CRT551" s="39"/>
      <c r="CRU551" s="39"/>
      <c r="CRV551" s="39"/>
      <c r="CRW551" s="39"/>
      <c r="CRX551" s="39"/>
      <c r="CRY551" s="39"/>
      <c r="CRZ551" s="39"/>
      <c r="CSA551" s="39"/>
      <c r="CSB551" s="39"/>
      <c r="CSC551" s="39"/>
      <c r="CSD551" s="39"/>
      <c r="CSE551" s="39"/>
      <c r="CSF551" s="39"/>
      <c r="CSG551" s="39"/>
      <c r="CSH551" s="39"/>
      <c r="CSI551" s="39"/>
      <c r="CSJ551" s="39"/>
      <c r="CSK551" s="39"/>
      <c r="CSL551" s="39"/>
      <c r="CSM551" s="39"/>
      <c r="CSN551" s="39"/>
      <c r="CSO551" s="39"/>
      <c r="CSP551" s="39"/>
      <c r="CSQ551" s="39"/>
      <c r="CSR551" s="39"/>
      <c r="CSS551" s="39"/>
      <c r="CST551" s="39"/>
      <c r="CSU551" s="39"/>
      <c r="CSV551" s="39"/>
      <c r="CSW551" s="39"/>
      <c r="CSX551" s="39"/>
      <c r="CSY551" s="39"/>
      <c r="CSZ551" s="39"/>
      <c r="CTA551" s="39"/>
      <c r="CTB551" s="39"/>
      <c r="CTC551" s="39"/>
      <c r="CTD551" s="39"/>
      <c r="CTE551" s="39"/>
      <c r="CTF551" s="39"/>
      <c r="CTG551" s="39"/>
      <c r="CTH551" s="39"/>
      <c r="CTI551" s="39"/>
      <c r="CTJ551" s="39"/>
      <c r="CTK551" s="39"/>
      <c r="CTL551" s="39"/>
      <c r="CTM551" s="39"/>
      <c r="CTN551" s="39"/>
      <c r="CTO551" s="39"/>
      <c r="CTP551" s="39"/>
      <c r="CTQ551" s="39"/>
      <c r="CTR551" s="39"/>
      <c r="CTS551" s="39"/>
      <c r="CTT551" s="39"/>
      <c r="CTU551" s="39"/>
      <c r="CTV551" s="39"/>
      <c r="CTW551" s="39"/>
      <c r="CTX551" s="39"/>
      <c r="CTY551" s="39"/>
      <c r="CTZ551" s="39"/>
      <c r="CUA551" s="39"/>
      <c r="CUB551" s="39"/>
      <c r="CUC551" s="39"/>
      <c r="CUD551" s="39"/>
      <c r="CUE551" s="39"/>
      <c r="CUF551" s="39"/>
      <c r="CUG551" s="39"/>
      <c r="CUH551" s="39"/>
      <c r="CUI551" s="39"/>
      <c r="CUJ551" s="39"/>
      <c r="CUK551" s="39"/>
      <c r="CUL551" s="39"/>
      <c r="CUM551" s="39"/>
      <c r="CUN551" s="39"/>
      <c r="CUO551" s="39"/>
      <c r="CUP551" s="39"/>
      <c r="CUQ551" s="39"/>
      <c r="CUR551" s="39"/>
      <c r="CUS551" s="39"/>
      <c r="CUT551" s="39"/>
      <c r="CUU551" s="39"/>
      <c r="CUV551" s="39"/>
      <c r="CUW551" s="39"/>
      <c r="CUX551" s="39"/>
      <c r="CUY551" s="39"/>
      <c r="CUZ551" s="39"/>
      <c r="CVA551" s="39"/>
      <c r="CVB551" s="39"/>
      <c r="CVC551" s="39"/>
      <c r="CVD551" s="39"/>
      <c r="CVE551" s="39"/>
      <c r="CVF551" s="39"/>
      <c r="CVG551" s="39"/>
      <c r="CVH551" s="39"/>
      <c r="CVI551" s="39"/>
      <c r="CVJ551" s="39"/>
      <c r="CVK551" s="39"/>
      <c r="CVL551" s="39"/>
      <c r="CVM551" s="39"/>
      <c r="CVN551" s="39"/>
      <c r="CVO551" s="39"/>
      <c r="CVP551" s="39"/>
      <c r="CVQ551" s="39"/>
      <c r="CVR551" s="39"/>
      <c r="CVS551" s="39"/>
      <c r="CVT551" s="39"/>
      <c r="CVU551" s="39"/>
      <c r="CVV551" s="39"/>
      <c r="CVW551" s="39"/>
      <c r="CVX551" s="39"/>
      <c r="CVY551" s="39"/>
      <c r="CVZ551" s="39"/>
      <c r="CWA551" s="39"/>
      <c r="CWB551" s="39"/>
      <c r="CWC551" s="39"/>
      <c r="CWD551" s="39"/>
      <c r="CWE551" s="39"/>
      <c r="CWF551" s="39"/>
      <c r="CWG551" s="39"/>
      <c r="CWH551" s="39"/>
      <c r="CWI551" s="39"/>
      <c r="CWJ551" s="39"/>
      <c r="CWK551" s="39"/>
      <c r="CWL551" s="39"/>
      <c r="CWM551" s="39"/>
      <c r="CWN551" s="39"/>
      <c r="CWO551" s="39"/>
      <c r="CWP551" s="39"/>
      <c r="CWQ551" s="39"/>
      <c r="CWR551" s="39"/>
      <c r="CWS551" s="39"/>
      <c r="CWT551" s="39"/>
      <c r="CWU551" s="39"/>
      <c r="CWV551" s="39"/>
      <c r="CWW551" s="39"/>
      <c r="CWX551" s="39"/>
      <c r="CWY551" s="39"/>
      <c r="CWZ551" s="39"/>
      <c r="CXA551" s="39"/>
      <c r="CXB551" s="39"/>
      <c r="CXC551" s="39"/>
      <c r="CXD551" s="39"/>
      <c r="CXE551" s="39"/>
      <c r="CXF551" s="39"/>
      <c r="CXG551" s="39"/>
      <c r="CXH551" s="39"/>
      <c r="CXI551" s="39"/>
      <c r="CXJ551" s="39"/>
      <c r="CXK551" s="39"/>
      <c r="CXL551" s="39"/>
      <c r="CXM551" s="39"/>
      <c r="CXN551" s="39"/>
      <c r="CXO551" s="39"/>
      <c r="CXP551" s="39"/>
      <c r="CXQ551" s="39"/>
      <c r="CXR551" s="39"/>
      <c r="CXS551" s="39"/>
      <c r="CXT551" s="39"/>
      <c r="CXU551" s="39"/>
      <c r="CXV551" s="39"/>
      <c r="CXW551" s="39"/>
      <c r="CXX551" s="39"/>
      <c r="CXY551" s="39"/>
      <c r="CXZ551" s="39"/>
      <c r="CYA551" s="39"/>
      <c r="CYB551" s="39"/>
      <c r="CYC551" s="39"/>
      <c r="CYD551" s="39"/>
      <c r="CYE551" s="39"/>
      <c r="CYF551" s="39"/>
      <c r="CYG551" s="39"/>
      <c r="CYH551" s="39"/>
      <c r="CYI551" s="39"/>
      <c r="CYJ551" s="39"/>
      <c r="CYK551" s="39"/>
      <c r="CYL551" s="39"/>
      <c r="CYM551" s="39"/>
      <c r="CYN551" s="39"/>
      <c r="CYO551" s="39"/>
      <c r="CYP551" s="39"/>
      <c r="CYQ551" s="39"/>
      <c r="CYR551" s="39"/>
      <c r="CYS551" s="39"/>
      <c r="CYT551" s="39"/>
      <c r="CYU551" s="39"/>
      <c r="CYV551" s="39"/>
      <c r="CYW551" s="39"/>
      <c r="CYX551" s="39"/>
      <c r="CYY551" s="39"/>
      <c r="CYZ551" s="39"/>
      <c r="CZA551" s="39"/>
      <c r="CZB551" s="39"/>
      <c r="CZC551" s="39"/>
      <c r="CZD551" s="39"/>
      <c r="CZE551" s="39"/>
      <c r="CZF551" s="39"/>
      <c r="CZG551" s="39"/>
      <c r="CZH551" s="39"/>
      <c r="CZI551" s="39"/>
      <c r="CZJ551" s="39"/>
      <c r="CZK551" s="39"/>
      <c r="CZL551" s="39"/>
      <c r="CZM551" s="39"/>
      <c r="CZN551" s="39"/>
      <c r="CZO551" s="39"/>
      <c r="CZP551" s="39"/>
      <c r="CZQ551" s="39"/>
      <c r="CZR551" s="39"/>
      <c r="CZS551" s="39"/>
      <c r="CZT551" s="39"/>
      <c r="CZU551" s="39"/>
      <c r="CZV551" s="39"/>
      <c r="CZW551" s="39"/>
      <c r="CZX551" s="39"/>
      <c r="CZY551" s="39"/>
      <c r="CZZ551" s="39"/>
      <c r="DAA551" s="39"/>
      <c r="DAB551" s="39"/>
      <c r="DAC551" s="39"/>
      <c r="DAD551" s="39"/>
      <c r="DAE551" s="39"/>
      <c r="DAF551" s="39"/>
      <c r="DAG551" s="39"/>
      <c r="DAH551" s="39"/>
      <c r="DAI551" s="39"/>
      <c r="DAJ551" s="39"/>
      <c r="DAK551" s="39"/>
      <c r="DAL551" s="39"/>
      <c r="DAM551" s="39"/>
      <c r="DAN551" s="39"/>
      <c r="DAO551" s="39"/>
      <c r="DAP551" s="39"/>
      <c r="DAQ551" s="39"/>
      <c r="DAR551" s="39"/>
      <c r="DAS551" s="39"/>
      <c r="DAT551" s="39"/>
      <c r="DAU551" s="39"/>
      <c r="DAV551" s="39"/>
      <c r="DAW551" s="39"/>
      <c r="DAX551" s="39"/>
      <c r="DAY551" s="39"/>
      <c r="DAZ551" s="39"/>
      <c r="DBA551" s="39"/>
      <c r="DBB551" s="39"/>
      <c r="DBC551" s="39"/>
      <c r="DBD551" s="39"/>
      <c r="DBE551" s="39"/>
      <c r="DBF551" s="39"/>
      <c r="DBG551" s="39"/>
      <c r="DBH551" s="39"/>
      <c r="DBI551" s="39"/>
      <c r="DBJ551" s="39"/>
      <c r="DBK551" s="39"/>
      <c r="DBL551" s="39"/>
      <c r="DBM551" s="39"/>
      <c r="DBN551" s="39"/>
      <c r="DBO551" s="39"/>
      <c r="DBP551" s="39"/>
      <c r="DBQ551" s="39"/>
      <c r="DBR551" s="39"/>
      <c r="DBS551" s="39"/>
      <c r="DBT551" s="39"/>
      <c r="DBU551" s="39"/>
      <c r="DBV551" s="39"/>
      <c r="DBW551" s="39"/>
      <c r="DBX551" s="39"/>
      <c r="DBY551" s="39"/>
      <c r="DBZ551" s="39"/>
      <c r="DCA551" s="39"/>
      <c r="DCB551" s="39"/>
      <c r="DCC551" s="39"/>
      <c r="DCD551" s="39"/>
      <c r="DCE551" s="39"/>
      <c r="DCF551" s="39"/>
      <c r="DCG551" s="39"/>
      <c r="DCH551" s="39"/>
      <c r="DCI551" s="39"/>
      <c r="DCJ551" s="39"/>
      <c r="DCK551" s="39"/>
      <c r="DCL551" s="39"/>
      <c r="DCM551" s="39"/>
      <c r="DCN551" s="39"/>
      <c r="DCO551" s="39"/>
      <c r="DCP551" s="39"/>
      <c r="DCQ551" s="39"/>
      <c r="DCR551" s="39"/>
      <c r="DCS551" s="39"/>
      <c r="DCT551" s="39"/>
      <c r="DCU551" s="39"/>
      <c r="DCV551" s="39"/>
      <c r="DCW551" s="39"/>
      <c r="DCX551" s="39"/>
      <c r="DCY551" s="39"/>
      <c r="DCZ551" s="39"/>
      <c r="DDA551" s="39"/>
      <c r="DDB551" s="39"/>
      <c r="DDC551" s="39"/>
      <c r="DDD551" s="39"/>
      <c r="DDE551" s="39"/>
      <c r="DDF551" s="39"/>
      <c r="DDG551" s="39"/>
      <c r="DDH551" s="39"/>
      <c r="DDI551" s="39"/>
      <c r="DDJ551" s="39"/>
      <c r="DDK551" s="39"/>
      <c r="DDL551" s="39"/>
      <c r="DDM551" s="39"/>
      <c r="DDN551" s="39"/>
      <c r="DDO551" s="39"/>
      <c r="DDP551" s="39"/>
      <c r="DDQ551" s="39"/>
      <c r="DDR551" s="39"/>
      <c r="DDS551" s="39"/>
      <c r="DDT551" s="39"/>
      <c r="DDU551" s="39"/>
      <c r="DDV551" s="39"/>
      <c r="DDW551" s="39"/>
      <c r="DDX551" s="39"/>
      <c r="DDY551" s="39"/>
      <c r="DDZ551" s="39"/>
      <c r="DEA551" s="39"/>
      <c r="DEB551" s="39"/>
      <c r="DEC551" s="39"/>
      <c r="DED551" s="39"/>
      <c r="DEE551" s="39"/>
      <c r="DEF551" s="39"/>
      <c r="DEG551" s="39"/>
      <c r="DEH551" s="39"/>
      <c r="DEI551" s="39"/>
      <c r="DEJ551" s="39"/>
      <c r="DEK551" s="39"/>
      <c r="DEL551" s="39"/>
      <c r="DEM551" s="39"/>
      <c r="DEN551" s="39"/>
      <c r="DEO551" s="39"/>
      <c r="DEP551" s="39"/>
      <c r="DEQ551" s="39"/>
      <c r="DER551" s="39"/>
      <c r="DES551" s="39"/>
      <c r="DET551" s="39"/>
      <c r="DEU551" s="39"/>
      <c r="DEV551" s="39"/>
      <c r="DEW551" s="39"/>
      <c r="DEX551" s="39"/>
      <c r="DEY551" s="39"/>
      <c r="DEZ551" s="39"/>
      <c r="DFA551" s="39"/>
      <c r="DFB551" s="39"/>
      <c r="DFC551" s="39"/>
      <c r="DFD551" s="39"/>
      <c r="DFE551" s="39"/>
      <c r="DFF551" s="39"/>
      <c r="DFG551" s="39"/>
      <c r="DFH551" s="39"/>
      <c r="DFI551" s="39"/>
      <c r="DFJ551" s="39"/>
      <c r="DFK551" s="39"/>
      <c r="DFL551" s="39"/>
      <c r="DFM551" s="39"/>
      <c r="DFN551" s="39"/>
      <c r="DFO551" s="39"/>
      <c r="DFP551" s="39"/>
      <c r="DFQ551" s="39"/>
      <c r="DFR551" s="39"/>
      <c r="DFS551" s="39"/>
      <c r="DFT551" s="39"/>
      <c r="DFU551" s="39"/>
      <c r="DFV551" s="39"/>
      <c r="DFW551" s="39"/>
      <c r="DFX551" s="39"/>
      <c r="DFY551" s="39"/>
      <c r="DFZ551" s="39"/>
      <c r="DGA551" s="39"/>
      <c r="DGB551" s="39"/>
      <c r="DGC551" s="39"/>
      <c r="DGD551" s="39"/>
      <c r="DGE551" s="39"/>
      <c r="DGF551" s="39"/>
      <c r="DGG551" s="39"/>
      <c r="DGH551" s="39"/>
      <c r="DGI551" s="39"/>
      <c r="DGJ551" s="39"/>
      <c r="DGK551" s="39"/>
      <c r="DGL551" s="39"/>
      <c r="DGM551" s="39"/>
      <c r="DGN551" s="39"/>
      <c r="DGO551" s="39"/>
      <c r="DGP551" s="39"/>
      <c r="DGQ551" s="39"/>
      <c r="DGR551" s="39"/>
      <c r="DGS551" s="39"/>
      <c r="DGT551" s="39"/>
      <c r="DGU551" s="39"/>
      <c r="DGV551" s="39"/>
      <c r="DGW551" s="39"/>
      <c r="DGX551" s="39"/>
      <c r="DGY551" s="39"/>
      <c r="DGZ551" s="39"/>
      <c r="DHA551" s="39"/>
      <c r="DHB551" s="39"/>
      <c r="DHC551" s="39"/>
      <c r="DHD551" s="39"/>
      <c r="DHE551" s="39"/>
      <c r="DHF551" s="39"/>
      <c r="DHG551" s="39"/>
      <c r="DHH551" s="39"/>
      <c r="DHI551" s="39"/>
      <c r="DHJ551" s="39"/>
      <c r="DHK551" s="39"/>
      <c r="DHL551" s="39"/>
      <c r="DHM551" s="39"/>
      <c r="DHN551" s="39"/>
      <c r="DHO551" s="39"/>
      <c r="DHP551" s="39"/>
      <c r="DHQ551" s="39"/>
      <c r="DHR551" s="39"/>
      <c r="DHS551" s="39"/>
      <c r="DHT551" s="39"/>
      <c r="DHU551" s="39"/>
      <c r="DHV551" s="39"/>
      <c r="DHW551" s="39"/>
      <c r="DHX551" s="39"/>
      <c r="DHY551" s="39"/>
      <c r="DHZ551" s="39"/>
      <c r="DIA551" s="39"/>
      <c r="DIB551" s="39"/>
      <c r="DIC551" s="39"/>
      <c r="DID551" s="39"/>
      <c r="DIE551" s="39"/>
      <c r="DIF551" s="39"/>
      <c r="DIG551" s="39"/>
      <c r="DIH551" s="39"/>
      <c r="DII551" s="39"/>
      <c r="DIJ551" s="39"/>
      <c r="DIK551" s="39"/>
      <c r="DIL551" s="39"/>
      <c r="DIM551" s="39"/>
      <c r="DIN551" s="39"/>
      <c r="DIO551" s="39"/>
      <c r="DIP551" s="39"/>
      <c r="DIQ551" s="39"/>
      <c r="DIR551" s="39"/>
      <c r="DIS551" s="39"/>
      <c r="DIT551" s="39"/>
      <c r="DIU551" s="39"/>
      <c r="DIV551" s="39"/>
      <c r="DIW551" s="39"/>
      <c r="DIX551" s="39"/>
      <c r="DIY551" s="39"/>
      <c r="DIZ551" s="39"/>
      <c r="DJA551" s="39"/>
      <c r="DJB551" s="39"/>
      <c r="DJC551" s="39"/>
      <c r="DJD551" s="39"/>
      <c r="DJE551" s="39"/>
      <c r="DJF551" s="39"/>
      <c r="DJG551" s="39"/>
      <c r="DJH551" s="39"/>
      <c r="DJI551" s="39"/>
      <c r="DJJ551" s="39"/>
      <c r="DJK551" s="39"/>
      <c r="DJL551" s="39"/>
      <c r="DJM551" s="39"/>
      <c r="DJN551" s="39"/>
      <c r="DJO551" s="39"/>
      <c r="DJP551" s="39"/>
      <c r="DJQ551" s="39"/>
      <c r="DJR551" s="39"/>
      <c r="DJS551" s="39"/>
      <c r="DJT551" s="39"/>
      <c r="DJU551" s="39"/>
      <c r="DJV551" s="39"/>
      <c r="DJW551" s="39"/>
      <c r="DJX551" s="39"/>
      <c r="DJY551" s="39"/>
      <c r="DJZ551" s="39"/>
      <c r="DKA551" s="39"/>
      <c r="DKB551" s="39"/>
      <c r="DKC551" s="39"/>
      <c r="DKD551" s="39"/>
      <c r="DKE551" s="39"/>
      <c r="DKF551" s="39"/>
      <c r="DKG551" s="39"/>
      <c r="DKH551" s="39"/>
      <c r="DKI551" s="39"/>
      <c r="DKJ551" s="39"/>
      <c r="DKK551" s="39"/>
      <c r="DKL551" s="39"/>
      <c r="DKM551" s="39"/>
      <c r="DKN551" s="39"/>
      <c r="DKO551" s="39"/>
      <c r="DKP551" s="39"/>
      <c r="DKQ551" s="39"/>
      <c r="DKR551" s="39"/>
      <c r="DKS551" s="39"/>
      <c r="DKT551" s="39"/>
      <c r="DKU551" s="39"/>
      <c r="DKV551" s="39"/>
      <c r="DKW551" s="39"/>
      <c r="DKX551" s="39"/>
      <c r="DKY551" s="39"/>
      <c r="DKZ551" s="39"/>
      <c r="DLA551" s="39"/>
      <c r="DLB551" s="39"/>
      <c r="DLC551" s="39"/>
      <c r="DLD551" s="39"/>
      <c r="DLE551" s="39"/>
      <c r="DLF551" s="39"/>
      <c r="DLG551" s="39"/>
      <c r="DLH551" s="39"/>
      <c r="DLI551" s="39"/>
      <c r="DLJ551" s="39"/>
      <c r="DLK551" s="39"/>
      <c r="DLL551" s="39"/>
      <c r="DLM551" s="39"/>
      <c r="DLN551" s="39"/>
      <c r="DLO551" s="39"/>
      <c r="DLP551" s="39"/>
      <c r="DLQ551" s="39"/>
      <c r="DLR551" s="39"/>
      <c r="DLS551" s="39"/>
      <c r="DLT551" s="39"/>
      <c r="DLU551" s="39"/>
      <c r="DLV551" s="39"/>
      <c r="DLW551" s="39"/>
      <c r="DLX551" s="39"/>
      <c r="DLY551" s="39"/>
      <c r="DLZ551" s="39"/>
      <c r="DMA551" s="39"/>
      <c r="DMB551" s="39"/>
      <c r="DMC551" s="39"/>
      <c r="DMD551" s="39"/>
      <c r="DME551" s="39"/>
      <c r="DMF551" s="39"/>
      <c r="DMG551" s="39"/>
      <c r="DMH551" s="39"/>
      <c r="DMI551" s="39"/>
      <c r="DMJ551" s="39"/>
      <c r="DMK551" s="39"/>
      <c r="DML551" s="39"/>
      <c r="DMM551" s="39"/>
      <c r="DMN551" s="39"/>
      <c r="DMO551" s="39"/>
      <c r="DMP551" s="39"/>
      <c r="DMQ551" s="39"/>
      <c r="DMR551" s="39"/>
      <c r="DMS551" s="39"/>
      <c r="DMT551" s="39"/>
      <c r="DMU551" s="39"/>
      <c r="DMV551" s="39"/>
      <c r="DMW551" s="39"/>
      <c r="DMX551" s="39"/>
      <c r="DMY551" s="39"/>
      <c r="DMZ551" s="39"/>
      <c r="DNA551" s="39"/>
      <c r="DNB551" s="39"/>
      <c r="DNC551" s="39"/>
      <c r="DND551" s="39"/>
      <c r="DNE551" s="39"/>
      <c r="DNF551" s="39"/>
      <c r="DNG551" s="39"/>
      <c r="DNH551" s="39"/>
      <c r="DNI551" s="39"/>
      <c r="DNJ551" s="39"/>
      <c r="DNK551" s="39"/>
      <c r="DNL551" s="39"/>
      <c r="DNM551" s="39"/>
      <c r="DNN551" s="39"/>
      <c r="DNO551" s="39"/>
      <c r="DNP551" s="39"/>
      <c r="DNQ551" s="39"/>
      <c r="DNR551" s="39"/>
      <c r="DNS551" s="39"/>
      <c r="DNT551" s="39"/>
      <c r="DNU551" s="39"/>
      <c r="DNV551" s="39"/>
      <c r="DNW551" s="39"/>
      <c r="DNX551" s="39"/>
      <c r="DNY551" s="39"/>
      <c r="DNZ551" s="39"/>
      <c r="DOA551" s="39"/>
      <c r="DOB551" s="39"/>
      <c r="DOC551" s="39"/>
      <c r="DOD551" s="39"/>
      <c r="DOE551" s="39"/>
      <c r="DOF551" s="39"/>
      <c r="DOG551" s="39"/>
      <c r="DOH551" s="39"/>
      <c r="DOI551" s="39"/>
      <c r="DOJ551" s="39"/>
      <c r="DOK551" s="39"/>
      <c r="DOL551" s="39"/>
      <c r="DOM551" s="39"/>
      <c r="DON551" s="39"/>
      <c r="DOO551" s="39"/>
      <c r="DOP551" s="39"/>
      <c r="DOQ551" s="39"/>
      <c r="DOR551" s="39"/>
      <c r="DOS551" s="39"/>
      <c r="DOT551" s="39"/>
      <c r="DOU551" s="39"/>
      <c r="DOV551" s="39"/>
      <c r="DOW551" s="39"/>
      <c r="DOX551" s="39"/>
      <c r="DOY551" s="39"/>
      <c r="DOZ551" s="39"/>
      <c r="DPA551" s="39"/>
      <c r="DPB551" s="39"/>
      <c r="DPC551" s="39"/>
      <c r="DPD551" s="39"/>
      <c r="DPE551" s="39"/>
      <c r="DPF551" s="39"/>
      <c r="DPG551" s="39"/>
      <c r="DPH551" s="39"/>
      <c r="DPI551" s="39"/>
      <c r="DPJ551" s="39"/>
      <c r="DPK551" s="39"/>
      <c r="DPL551" s="39"/>
      <c r="DPM551" s="39"/>
      <c r="DPN551" s="39"/>
      <c r="DPO551" s="39"/>
      <c r="DPP551" s="39"/>
      <c r="DPQ551" s="39"/>
      <c r="DPR551" s="39"/>
      <c r="DPS551" s="39"/>
      <c r="DPT551" s="39"/>
      <c r="DPU551" s="39"/>
      <c r="DPV551" s="39"/>
      <c r="DPW551" s="39"/>
      <c r="DPX551" s="39"/>
      <c r="DPY551" s="39"/>
      <c r="DPZ551" s="39"/>
      <c r="DQA551" s="39"/>
      <c r="DQB551" s="39"/>
      <c r="DQC551" s="39"/>
      <c r="DQD551" s="39"/>
      <c r="DQE551" s="39"/>
      <c r="DQF551" s="39"/>
      <c r="DQG551" s="39"/>
      <c r="DQH551" s="39"/>
      <c r="DQI551" s="39"/>
      <c r="DQJ551" s="39"/>
      <c r="DQK551" s="39"/>
      <c r="DQL551" s="39"/>
      <c r="DQM551" s="39"/>
      <c r="DQN551" s="39"/>
      <c r="DQO551" s="39"/>
      <c r="DQP551" s="39"/>
      <c r="DQQ551" s="39"/>
      <c r="DQR551" s="39"/>
      <c r="DQS551" s="39"/>
      <c r="DQT551" s="39"/>
      <c r="DQU551" s="39"/>
      <c r="DQV551" s="39"/>
      <c r="DQW551" s="39"/>
      <c r="DQX551" s="39"/>
      <c r="DQY551" s="39"/>
      <c r="DQZ551" s="39"/>
      <c r="DRA551" s="39"/>
      <c r="DRB551" s="39"/>
      <c r="DRC551" s="39"/>
      <c r="DRD551" s="39"/>
      <c r="DRE551" s="39"/>
      <c r="DRF551" s="39"/>
      <c r="DRG551" s="39"/>
      <c r="DRH551" s="39"/>
      <c r="DRI551" s="39"/>
      <c r="DRJ551" s="39"/>
      <c r="DRK551" s="39"/>
      <c r="DRL551" s="39"/>
      <c r="DRM551" s="39"/>
      <c r="DRN551" s="39"/>
      <c r="DRO551" s="39"/>
      <c r="DRP551" s="39"/>
      <c r="DRQ551" s="39"/>
      <c r="DRR551" s="39"/>
      <c r="DRS551" s="39"/>
      <c r="DRT551" s="39"/>
      <c r="DRU551" s="39"/>
      <c r="DRV551" s="39"/>
      <c r="DRW551" s="39"/>
      <c r="DRX551" s="39"/>
      <c r="DRY551" s="39"/>
      <c r="DRZ551" s="39"/>
      <c r="DSA551" s="39"/>
      <c r="DSB551" s="39"/>
      <c r="DSC551" s="39"/>
      <c r="DSD551" s="39"/>
      <c r="DSE551" s="39"/>
      <c r="DSF551" s="39"/>
      <c r="DSG551" s="39"/>
      <c r="DSH551" s="39"/>
      <c r="DSI551" s="39"/>
      <c r="DSJ551" s="39"/>
      <c r="DSK551" s="39"/>
      <c r="DSL551" s="39"/>
      <c r="DSM551" s="39"/>
      <c r="DSN551" s="39"/>
      <c r="DSO551" s="39"/>
      <c r="DSP551" s="39"/>
      <c r="DSQ551" s="39"/>
      <c r="DSR551" s="39"/>
      <c r="DSS551" s="39"/>
      <c r="DST551" s="39"/>
      <c r="DSU551" s="39"/>
      <c r="DSV551" s="39"/>
      <c r="DSW551" s="39"/>
      <c r="DSX551" s="39"/>
      <c r="DSY551" s="39"/>
      <c r="DSZ551" s="39"/>
      <c r="DTA551" s="39"/>
      <c r="DTB551" s="39"/>
      <c r="DTC551" s="39"/>
      <c r="DTD551" s="39"/>
      <c r="DTE551" s="39"/>
      <c r="DTF551" s="39"/>
      <c r="DTG551" s="39"/>
      <c r="DTH551" s="39"/>
      <c r="DTI551" s="39"/>
      <c r="DTJ551" s="39"/>
      <c r="DTK551" s="39"/>
      <c r="DTL551" s="39"/>
      <c r="DTM551" s="39"/>
      <c r="DTN551" s="39"/>
      <c r="DTO551" s="39"/>
      <c r="DTP551" s="39"/>
      <c r="DTQ551" s="39"/>
      <c r="DTR551" s="39"/>
      <c r="DTS551" s="39"/>
      <c r="DTT551" s="39"/>
      <c r="DTU551" s="39"/>
      <c r="DTV551" s="39"/>
      <c r="DTW551" s="39"/>
      <c r="DTX551" s="39"/>
      <c r="DTY551" s="39"/>
      <c r="DTZ551" s="39"/>
      <c r="DUA551" s="39"/>
      <c r="DUB551" s="39"/>
      <c r="DUC551" s="39"/>
      <c r="DUD551" s="39"/>
      <c r="DUE551" s="39"/>
      <c r="DUF551" s="39"/>
      <c r="DUG551" s="39"/>
      <c r="DUH551" s="39"/>
      <c r="DUI551" s="39"/>
      <c r="DUJ551" s="39"/>
      <c r="DUK551" s="39"/>
      <c r="DUL551" s="39"/>
      <c r="DUM551" s="39"/>
      <c r="DUN551" s="39"/>
      <c r="DUO551" s="39"/>
      <c r="DUP551" s="39"/>
      <c r="DUQ551" s="39"/>
      <c r="DUR551" s="39"/>
      <c r="DUS551" s="39"/>
      <c r="DUT551" s="39"/>
      <c r="DUU551" s="39"/>
      <c r="DUV551" s="39"/>
      <c r="DUW551" s="39"/>
      <c r="DUX551" s="39"/>
      <c r="DUY551" s="39"/>
      <c r="DUZ551" s="39"/>
      <c r="DVA551" s="39"/>
      <c r="DVB551" s="39"/>
      <c r="DVC551" s="39"/>
      <c r="DVD551" s="39"/>
      <c r="DVE551" s="39"/>
      <c r="DVF551" s="39"/>
      <c r="DVG551" s="39"/>
      <c r="DVH551" s="39"/>
      <c r="DVI551" s="39"/>
      <c r="DVJ551" s="39"/>
      <c r="DVK551" s="39"/>
      <c r="DVL551" s="39"/>
      <c r="DVM551" s="39"/>
      <c r="DVN551" s="39"/>
      <c r="DVO551" s="39"/>
      <c r="DVP551" s="39"/>
      <c r="DVQ551" s="39"/>
      <c r="DVR551" s="39"/>
      <c r="DVS551" s="39"/>
      <c r="DVT551" s="39"/>
      <c r="DVU551" s="39"/>
      <c r="DVV551" s="39"/>
      <c r="DVW551" s="39"/>
      <c r="DVX551" s="39"/>
      <c r="DVY551" s="39"/>
      <c r="DVZ551" s="39"/>
      <c r="DWA551" s="39"/>
      <c r="DWB551" s="39"/>
      <c r="DWC551" s="39"/>
      <c r="DWD551" s="39"/>
      <c r="DWE551" s="39"/>
      <c r="DWF551" s="39"/>
      <c r="DWG551" s="39"/>
      <c r="DWH551" s="39"/>
      <c r="DWI551" s="39"/>
      <c r="DWJ551" s="39"/>
      <c r="DWK551" s="39"/>
      <c r="DWL551" s="39"/>
      <c r="DWM551" s="39"/>
      <c r="DWN551" s="39"/>
      <c r="DWO551" s="39"/>
      <c r="DWP551" s="39"/>
      <c r="DWQ551" s="39"/>
      <c r="DWR551" s="39"/>
      <c r="DWS551" s="39"/>
      <c r="DWT551" s="39"/>
      <c r="DWU551" s="39"/>
      <c r="DWV551" s="39"/>
      <c r="DWW551" s="39"/>
      <c r="DWX551" s="39"/>
      <c r="DWY551" s="39"/>
      <c r="DWZ551" s="39"/>
      <c r="DXA551" s="39"/>
      <c r="DXB551" s="39"/>
      <c r="DXC551" s="39"/>
      <c r="DXD551" s="39"/>
      <c r="DXE551" s="39"/>
      <c r="DXF551" s="39"/>
      <c r="DXG551" s="39"/>
      <c r="DXH551" s="39"/>
      <c r="DXI551" s="39"/>
      <c r="DXJ551" s="39"/>
      <c r="DXK551" s="39"/>
      <c r="DXL551" s="39"/>
      <c r="DXM551" s="39"/>
      <c r="DXN551" s="39"/>
      <c r="DXO551" s="39"/>
      <c r="DXP551" s="39"/>
      <c r="DXQ551" s="39"/>
      <c r="DXR551" s="39"/>
      <c r="DXS551" s="39"/>
      <c r="DXT551" s="39"/>
      <c r="DXU551" s="39"/>
      <c r="DXV551" s="39"/>
      <c r="DXW551" s="39"/>
      <c r="DXX551" s="39"/>
      <c r="DXY551" s="39"/>
      <c r="DXZ551" s="39"/>
      <c r="DYA551" s="39"/>
      <c r="DYB551" s="39"/>
      <c r="DYC551" s="39"/>
      <c r="DYD551" s="39"/>
      <c r="DYE551" s="39"/>
      <c r="DYF551" s="39"/>
      <c r="DYG551" s="39"/>
      <c r="DYH551" s="39"/>
      <c r="DYI551" s="39"/>
      <c r="DYJ551" s="39"/>
      <c r="DYK551" s="39"/>
      <c r="DYL551" s="39"/>
      <c r="DYM551" s="39"/>
      <c r="DYN551" s="39"/>
      <c r="DYO551" s="39"/>
      <c r="DYP551" s="39"/>
      <c r="DYQ551" s="39"/>
      <c r="DYR551" s="39"/>
      <c r="DYS551" s="39"/>
      <c r="DYT551" s="39"/>
      <c r="DYU551" s="39"/>
      <c r="DYV551" s="39"/>
      <c r="DYW551" s="39"/>
      <c r="DYX551" s="39"/>
      <c r="DYY551" s="39"/>
      <c r="DYZ551" s="39"/>
      <c r="DZA551" s="39"/>
      <c r="DZB551" s="39"/>
      <c r="DZC551" s="39"/>
      <c r="DZD551" s="39"/>
      <c r="DZE551" s="39"/>
      <c r="DZF551" s="39"/>
      <c r="DZG551" s="39"/>
      <c r="DZH551" s="39"/>
      <c r="DZI551" s="39"/>
      <c r="DZJ551" s="39"/>
      <c r="DZK551" s="39"/>
      <c r="DZL551" s="39"/>
      <c r="DZM551" s="39"/>
      <c r="DZN551" s="39"/>
      <c r="DZO551" s="39"/>
      <c r="DZP551" s="39"/>
      <c r="DZQ551" s="39"/>
      <c r="DZR551" s="39"/>
      <c r="DZS551" s="39"/>
      <c r="DZT551" s="39"/>
      <c r="DZU551" s="39"/>
      <c r="DZV551" s="39"/>
      <c r="DZW551" s="39"/>
      <c r="DZX551" s="39"/>
      <c r="DZY551" s="39"/>
      <c r="DZZ551" s="39"/>
      <c r="EAA551" s="39"/>
      <c r="EAB551" s="39"/>
      <c r="EAC551" s="39"/>
      <c r="EAD551" s="39"/>
      <c r="EAE551" s="39"/>
      <c r="EAF551" s="39"/>
      <c r="EAG551" s="39"/>
      <c r="EAH551" s="39"/>
      <c r="EAI551" s="39"/>
      <c r="EAJ551" s="39"/>
      <c r="EAK551" s="39"/>
      <c r="EAL551" s="39"/>
      <c r="EAM551" s="39"/>
      <c r="EAN551" s="39"/>
      <c r="EAO551" s="39"/>
      <c r="EAP551" s="39"/>
      <c r="EAQ551" s="39"/>
      <c r="EAR551" s="39"/>
      <c r="EAS551" s="39"/>
      <c r="EAT551" s="39"/>
      <c r="EAU551" s="39"/>
      <c r="EAV551" s="39"/>
      <c r="EAW551" s="39"/>
      <c r="EAX551" s="39"/>
      <c r="EAY551" s="39"/>
      <c r="EAZ551" s="39"/>
      <c r="EBA551" s="39"/>
      <c r="EBB551" s="39"/>
      <c r="EBC551" s="39"/>
      <c r="EBD551" s="39"/>
      <c r="EBE551" s="39"/>
      <c r="EBF551" s="39"/>
      <c r="EBG551" s="39"/>
      <c r="EBH551" s="39"/>
      <c r="EBI551" s="39"/>
      <c r="EBJ551" s="39"/>
      <c r="EBK551" s="39"/>
      <c r="EBL551" s="39"/>
      <c r="EBM551" s="39"/>
      <c r="EBN551" s="39"/>
      <c r="EBO551" s="39"/>
      <c r="EBP551" s="39"/>
      <c r="EBQ551" s="39"/>
      <c r="EBR551" s="39"/>
      <c r="EBS551" s="39"/>
      <c r="EBT551" s="39"/>
      <c r="EBU551" s="39"/>
      <c r="EBV551" s="39"/>
      <c r="EBW551" s="39"/>
      <c r="EBX551" s="39"/>
      <c r="EBY551" s="39"/>
      <c r="EBZ551" s="39"/>
      <c r="ECA551" s="39"/>
      <c r="ECB551" s="39"/>
      <c r="ECC551" s="39"/>
      <c r="ECD551" s="39"/>
      <c r="ECE551" s="39"/>
      <c r="ECF551" s="39"/>
      <c r="ECG551" s="39"/>
      <c r="ECH551" s="39"/>
      <c r="ECI551" s="39"/>
      <c r="ECJ551" s="39"/>
      <c r="ECK551" s="39"/>
      <c r="ECL551" s="39"/>
      <c r="ECM551" s="39"/>
      <c r="ECN551" s="39"/>
      <c r="ECO551" s="39"/>
      <c r="ECP551" s="39"/>
      <c r="ECQ551" s="39"/>
      <c r="ECR551" s="39"/>
      <c r="ECS551" s="39"/>
      <c r="ECT551" s="39"/>
      <c r="ECU551" s="39"/>
      <c r="ECV551" s="39"/>
      <c r="ECW551" s="39"/>
      <c r="ECX551" s="39"/>
      <c r="ECY551" s="39"/>
      <c r="ECZ551" s="39"/>
      <c r="EDA551" s="39"/>
      <c r="EDB551" s="39"/>
      <c r="EDC551" s="39"/>
      <c r="EDD551" s="39"/>
      <c r="EDE551" s="39"/>
      <c r="EDF551" s="39"/>
      <c r="EDG551" s="39"/>
      <c r="EDH551" s="39"/>
      <c r="EDI551" s="39"/>
      <c r="EDJ551" s="39"/>
      <c r="EDK551" s="39"/>
      <c r="EDL551" s="39"/>
      <c r="EDM551" s="39"/>
      <c r="EDN551" s="39"/>
      <c r="EDO551" s="39"/>
      <c r="EDP551" s="39"/>
      <c r="EDQ551" s="39"/>
      <c r="EDR551" s="39"/>
      <c r="EDS551" s="39"/>
      <c r="EDT551" s="39"/>
      <c r="EDU551" s="39"/>
      <c r="EDV551" s="39"/>
      <c r="EDW551" s="39"/>
      <c r="EDX551" s="39"/>
      <c r="EDY551" s="39"/>
      <c r="EDZ551" s="39"/>
      <c r="EEA551" s="39"/>
      <c r="EEB551" s="39"/>
      <c r="EEC551" s="39"/>
      <c r="EED551" s="39"/>
      <c r="EEE551" s="39"/>
      <c r="EEF551" s="39"/>
      <c r="EEG551" s="39"/>
      <c r="EEH551" s="39"/>
      <c r="EEI551" s="39"/>
      <c r="EEJ551" s="39"/>
      <c r="EEK551" s="39"/>
      <c r="EEL551" s="39"/>
      <c r="EEM551" s="39"/>
      <c r="EEN551" s="39"/>
      <c r="EEO551" s="39"/>
      <c r="EEP551" s="39"/>
      <c r="EEQ551" s="39"/>
      <c r="EER551" s="39"/>
      <c r="EES551" s="39"/>
      <c r="EET551" s="39"/>
      <c r="EEU551" s="39"/>
      <c r="EEV551" s="39"/>
      <c r="EEW551" s="39"/>
      <c r="EEX551" s="39"/>
      <c r="EEY551" s="39"/>
      <c r="EEZ551" s="39"/>
      <c r="EFA551" s="39"/>
      <c r="EFB551" s="39"/>
      <c r="EFC551" s="39"/>
      <c r="EFD551" s="39"/>
      <c r="EFE551" s="39"/>
      <c r="EFF551" s="39"/>
      <c r="EFG551" s="39"/>
      <c r="EFH551" s="39"/>
      <c r="EFI551" s="39"/>
      <c r="EFJ551" s="39"/>
      <c r="EFK551" s="39"/>
      <c r="EFL551" s="39"/>
      <c r="EFM551" s="39"/>
      <c r="EFN551" s="39"/>
      <c r="EFO551" s="39"/>
      <c r="EFP551" s="39"/>
      <c r="EFQ551" s="39"/>
      <c r="EFR551" s="39"/>
      <c r="EFS551" s="39"/>
      <c r="EFT551" s="39"/>
      <c r="EFU551" s="39"/>
      <c r="EFV551" s="39"/>
      <c r="EFW551" s="39"/>
      <c r="EFX551" s="39"/>
      <c r="EFY551" s="39"/>
      <c r="EFZ551" s="39"/>
      <c r="EGA551" s="39"/>
      <c r="EGB551" s="39"/>
      <c r="EGC551" s="39"/>
      <c r="EGD551" s="39"/>
      <c r="EGE551" s="39"/>
      <c r="EGF551" s="39"/>
      <c r="EGG551" s="39"/>
      <c r="EGH551" s="39"/>
      <c r="EGI551" s="39"/>
      <c r="EGJ551" s="39"/>
      <c r="EGK551" s="39"/>
      <c r="EGL551" s="39"/>
      <c r="EGM551" s="39"/>
      <c r="EGN551" s="39"/>
      <c r="EGO551" s="39"/>
      <c r="EGP551" s="39"/>
      <c r="EGQ551" s="39"/>
      <c r="EGR551" s="39"/>
      <c r="EGS551" s="39"/>
      <c r="EGT551" s="39"/>
      <c r="EGU551" s="39"/>
      <c r="EGV551" s="39"/>
      <c r="EGW551" s="39"/>
      <c r="EGX551" s="39"/>
      <c r="EGY551" s="39"/>
      <c r="EGZ551" s="39"/>
      <c r="EHA551" s="39"/>
      <c r="EHB551" s="39"/>
      <c r="EHC551" s="39"/>
      <c r="EHD551" s="39"/>
      <c r="EHE551" s="39"/>
      <c r="EHF551" s="39"/>
      <c r="EHG551" s="39"/>
      <c r="EHH551" s="39"/>
      <c r="EHI551" s="39"/>
      <c r="EHJ551" s="39"/>
      <c r="EHK551" s="39"/>
      <c r="EHL551" s="39"/>
      <c r="EHM551" s="39"/>
      <c r="EHN551" s="39"/>
      <c r="EHO551" s="39"/>
      <c r="EHP551" s="39"/>
      <c r="EHQ551" s="39"/>
      <c r="EHR551" s="39"/>
      <c r="EHS551" s="39"/>
      <c r="EHT551" s="39"/>
      <c r="EHU551" s="39"/>
      <c r="EHV551" s="39"/>
      <c r="EHW551" s="39"/>
      <c r="EHX551" s="39"/>
      <c r="EHY551" s="39"/>
      <c r="EHZ551" s="39"/>
      <c r="EIA551" s="39"/>
      <c r="EIB551" s="39"/>
      <c r="EIC551" s="39"/>
      <c r="EID551" s="39"/>
      <c r="EIE551" s="39"/>
      <c r="EIF551" s="39"/>
      <c r="EIG551" s="39"/>
      <c r="EIH551" s="39"/>
      <c r="EII551" s="39"/>
      <c r="EIJ551" s="39"/>
      <c r="EIK551" s="39"/>
      <c r="EIL551" s="39"/>
      <c r="EIM551" s="39"/>
      <c r="EIN551" s="39"/>
      <c r="EIO551" s="39"/>
      <c r="EIP551" s="39"/>
      <c r="EIQ551" s="39"/>
      <c r="EIR551" s="39"/>
      <c r="EIS551" s="39"/>
      <c r="EIT551" s="39"/>
      <c r="EIU551" s="39"/>
      <c r="EIV551" s="39"/>
      <c r="EIW551" s="39"/>
      <c r="EIX551" s="39"/>
      <c r="EIY551" s="39"/>
      <c r="EIZ551" s="39"/>
      <c r="EJA551" s="39"/>
      <c r="EJB551" s="39"/>
      <c r="EJC551" s="39"/>
      <c r="EJD551" s="39"/>
      <c r="EJE551" s="39"/>
      <c r="EJF551" s="39"/>
      <c r="EJG551" s="39"/>
      <c r="EJH551" s="39"/>
      <c r="EJI551" s="39"/>
      <c r="EJJ551" s="39"/>
      <c r="EJK551" s="39"/>
      <c r="EJL551" s="39"/>
      <c r="EJM551" s="39"/>
      <c r="EJN551" s="39"/>
      <c r="EJO551" s="39"/>
      <c r="EJP551" s="39"/>
      <c r="EJQ551" s="39"/>
      <c r="EJR551" s="39"/>
      <c r="EJS551" s="39"/>
      <c r="EJT551" s="39"/>
      <c r="EJU551" s="39"/>
      <c r="EJV551" s="39"/>
      <c r="EJW551" s="39"/>
      <c r="EJX551" s="39"/>
      <c r="EJY551" s="39"/>
      <c r="EJZ551" s="39"/>
      <c r="EKA551" s="39"/>
      <c r="EKB551" s="39"/>
      <c r="EKC551" s="39"/>
      <c r="EKD551" s="39"/>
      <c r="EKE551" s="39"/>
      <c r="EKF551" s="39"/>
      <c r="EKG551" s="39"/>
      <c r="EKH551" s="39"/>
      <c r="EKI551" s="39"/>
      <c r="EKJ551" s="39"/>
      <c r="EKK551" s="39"/>
      <c r="EKL551" s="39"/>
      <c r="EKM551" s="39"/>
      <c r="EKN551" s="39"/>
      <c r="EKO551" s="39"/>
      <c r="EKP551" s="39"/>
      <c r="EKQ551" s="39"/>
      <c r="EKR551" s="39"/>
      <c r="EKS551" s="39"/>
      <c r="EKT551" s="39"/>
      <c r="EKU551" s="39"/>
      <c r="EKV551" s="39"/>
      <c r="EKW551" s="39"/>
      <c r="EKX551" s="39"/>
      <c r="EKY551" s="39"/>
      <c r="EKZ551" s="39"/>
      <c r="ELA551" s="39"/>
      <c r="ELB551" s="39"/>
      <c r="ELC551" s="39"/>
      <c r="ELD551" s="39"/>
      <c r="ELE551" s="39"/>
      <c r="ELF551" s="39"/>
      <c r="ELG551" s="39"/>
      <c r="ELH551" s="39"/>
      <c r="ELI551" s="39"/>
      <c r="ELJ551" s="39"/>
      <c r="ELK551" s="39"/>
      <c r="ELL551" s="39"/>
      <c r="ELM551" s="39"/>
      <c r="ELN551" s="39"/>
      <c r="ELO551" s="39"/>
      <c r="ELP551" s="39"/>
      <c r="ELQ551" s="39"/>
      <c r="ELR551" s="39"/>
      <c r="ELS551" s="39"/>
      <c r="ELT551" s="39"/>
      <c r="ELU551" s="39"/>
      <c r="ELV551" s="39"/>
      <c r="ELW551" s="39"/>
      <c r="ELX551" s="39"/>
      <c r="ELY551" s="39"/>
      <c r="ELZ551" s="39"/>
      <c r="EMA551" s="39"/>
      <c r="EMB551" s="39"/>
      <c r="EMC551" s="39"/>
      <c r="EMD551" s="39"/>
      <c r="EME551" s="39"/>
      <c r="EMF551" s="39"/>
      <c r="EMG551" s="39"/>
      <c r="EMH551" s="39"/>
      <c r="EMI551" s="39"/>
      <c r="EMJ551" s="39"/>
      <c r="EMK551" s="39"/>
      <c r="EML551" s="39"/>
      <c r="EMM551" s="39"/>
      <c r="EMN551" s="39"/>
      <c r="EMO551" s="39"/>
      <c r="EMP551" s="39"/>
      <c r="EMQ551" s="39"/>
      <c r="EMR551" s="39"/>
      <c r="EMS551" s="39"/>
      <c r="EMT551" s="39"/>
      <c r="EMU551" s="39"/>
      <c r="EMV551" s="39"/>
      <c r="EMW551" s="39"/>
      <c r="EMX551" s="39"/>
      <c r="EMY551" s="39"/>
      <c r="EMZ551" s="39"/>
      <c r="ENA551" s="39"/>
      <c r="ENB551" s="39"/>
      <c r="ENC551" s="39"/>
      <c r="END551" s="39"/>
      <c r="ENE551" s="39"/>
      <c r="ENF551" s="39"/>
      <c r="ENG551" s="39"/>
      <c r="ENH551" s="39"/>
      <c r="ENI551" s="39"/>
      <c r="ENJ551" s="39"/>
      <c r="ENK551" s="39"/>
      <c r="ENL551" s="39"/>
      <c r="ENM551" s="39"/>
      <c r="ENN551" s="39"/>
      <c r="ENO551" s="39"/>
      <c r="ENP551" s="39"/>
      <c r="ENQ551" s="39"/>
      <c r="ENR551" s="39"/>
      <c r="ENS551" s="39"/>
      <c r="ENT551" s="39"/>
      <c r="ENU551" s="39"/>
      <c r="ENV551" s="39"/>
      <c r="ENW551" s="39"/>
      <c r="ENX551" s="39"/>
      <c r="ENY551" s="39"/>
      <c r="ENZ551" s="39"/>
      <c r="EOA551" s="39"/>
      <c r="EOB551" s="39"/>
      <c r="EOC551" s="39"/>
      <c r="EOD551" s="39"/>
      <c r="EOE551" s="39"/>
      <c r="EOF551" s="39"/>
      <c r="EOG551" s="39"/>
      <c r="EOH551" s="39"/>
      <c r="EOI551" s="39"/>
      <c r="EOJ551" s="39"/>
      <c r="EOK551" s="39"/>
      <c r="EOL551" s="39"/>
      <c r="EOM551" s="39"/>
      <c r="EON551" s="39"/>
      <c r="EOO551" s="39"/>
      <c r="EOP551" s="39"/>
      <c r="EOQ551" s="39"/>
      <c r="EOR551" s="39"/>
      <c r="EOS551" s="39"/>
      <c r="EOT551" s="39"/>
      <c r="EOU551" s="39"/>
      <c r="EOV551" s="39"/>
      <c r="EOW551" s="39"/>
      <c r="EOX551" s="39"/>
      <c r="EOY551" s="39"/>
      <c r="EOZ551" s="39"/>
      <c r="EPA551" s="39"/>
      <c r="EPB551" s="39"/>
      <c r="EPC551" s="39"/>
      <c r="EPD551" s="39"/>
      <c r="EPE551" s="39"/>
      <c r="EPF551" s="39"/>
      <c r="EPG551" s="39"/>
      <c r="EPH551" s="39"/>
      <c r="EPI551" s="39"/>
      <c r="EPJ551" s="39"/>
      <c r="EPK551" s="39"/>
      <c r="EPL551" s="39"/>
      <c r="EPM551" s="39"/>
      <c r="EPN551" s="39"/>
      <c r="EPO551" s="39"/>
      <c r="EPP551" s="39"/>
      <c r="EPQ551" s="39"/>
      <c r="EPR551" s="39"/>
      <c r="EPS551" s="39"/>
      <c r="EPT551" s="39"/>
      <c r="EPU551" s="39"/>
      <c r="EPV551" s="39"/>
      <c r="EPW551" s="39"/>
      <c r="EPX551" s="39"/>
      <c r="EPY551" s="39"/>
      <c r="EPZ551" s="39"/>
      <c r="EQA551" s="39"/>
      <c r="EQB551" s="39"/>
      <c r="EQC551" s="39"/>
      <c r="EQD551" s="39"/>
      <c r="EQE551" s="39"/>
      <c r="EQF551" s="39"/>
      <c r="EQG551" s="39"/>
      <c r="EQH551" s="39"/>
      <c r="EQI551" s="39"/>
      <c r="EQJ551" s="39"/>
      <c r="EQK551" s="39"/>
      <c r="EQL551" s="39"/>
      <c r="EQM551" s="39"/>
      <c r="EQN551" s="39"/>
      <c r="EQO551" s="39"/>
      <c r="EQP551" s="39"/>
      <c r="EQQ551" s="39"/>
      <c r="EQR551" s="39"/>
      <c r="EQS551" s="39"/>
      <c r="EQT551" s="39"/>
      <c r="EQU551" s="39"/>
      <c r="EQV551" s="39"/>
      <c r="EQW551" s="39"/>
      <c r="EQX551" s="39"/>
      <c r="EQY551" s="39"/>
      <c r="EQZ551" s="39"/>
      <c r="ERA551" s="39"/>
      <c r="ERB551" s="39"/>
      <c r="ERC551" s="39"/>
      <c r="ERD551" s="39"/>
      <c r="ERE551" s="39"/>
      <c r="ERF551" s="39"/>
      <c r="ERG551" s="39"/>
      <c r="ERH551" s="39"/>
      <c r="ERI551" s="39"/>
      <c r="ERJ551" s="39"/>
      <c r="ERK551" s="39"/>
      <c r="ERL551" s="39"/>
      <c r="ERM551" s="39"/>
      <c r="ERN551" s="39"/>
      <c r="ERO551" s="39"/>
      <c r="ERP551" s="39"/>
      <c r="ERQ551" s="39"/>
      <c r="ERR551" s="39"/>
      <c r="ERS551" s="39"/>
      <c r="ERT551" s="39"/>
      <c r="ERU551" s="39"/>
      <c r="ERV551" s="39"/>
      <c r="ERW551" s="39"/>
      <c r="ERX551" s="39"/>
      <c r="ERY551" s="39"/>
      <c r="ERZ551" s="39"/>
      <c r="ESA551" s="39"/>
      <c r="ESB551" s="39"/>
      <c r="ESC551" s="39"/>
      <c r="ESD551" s="39"/>
      <c r="ESE551" s="39"/>
      <c r="ESF551" s="39"/>
      <c r="ESG551" s="39"/>
      <c r="ESH551" s="39"/>
      <c r="ESI551" s="39"/>
      <c r="ESJ551" s="39"/>
      <c r="ESK551" s="39"/>
      <c r="ESL551" s="39"/>
      <c r="ESM551" s="39"/>
      <c r="ESN551" s="39"/>
      <c r="ESO551" s="39"/>
      <c r="ESP551" s="39"/>
      <c r="ESQ551" s="39"/>
      <c r="ESR551" s="39"/>
      <c r="ESS551" s="39"/>
      <c r="EST551" s="39"/>
      <c r="ESU551" s="39"/>
      <c r="ESV551" s="39"/>
      <c r="ESW551" s="39"/>
      <c r="ESX551" s="39"/>
      <c r="ESY551" s="39"/>
      <c r="ESZ551" s="39"/>
      <c r="ETA551" s="39"/>
      <c r="ETB551" s="39"/>
      <c r="ETC551" s="39"/>
      <c r="ETD551" s="39"/>
      <c r="ETE551" s="39"/>
      <c r="ETF551" s="39"/>
      <c r="ETG551" s="39"/>
      <c r="ETH551" s="39"/>
      <c r="ETI551" s="39"/>
      <c r="ETJ551" s="39"/>
      <c r="ETK551" s="39"/>
      <c r="ETL551" s="39"/>
      <c r="ETM551" s="39"/>
      <c r="ETN551" s="39"/>
      <c r="ETO551" s="39"/>
      <c r="ETP551" s="39"/>
      <c r="ETQ551" s="39"/>
      <c r="ETR551" s="39"/>
      <c r="ETS551" s="39"/>
      <c r="ETT551" s="39"/>
      <c r="ETU551" s="39"/>
      <c r="ETV551" s="39"/>
      <c r="ETW551" s="39"/>
      <c r="ETX551" s="39"/>
      <c r="ETY551" s="39"/>
      <c r="ETZ551" s="39"/>
      <c r="EUA551" s="39"/>
      <c r="EUB551" s="39"/>
      <c r="EUC551" s="39"/>
      <c r="EUD551" s="39"/>
      <c r="EUE551" s="39"/>
      <c r="EUF551" s="39"/>
      <c r="EUG551" s="39"/>
      <c r="EUH551" s="39"/>
      <c r="EUI551" s="39"/>
      <c r="EUJ551" s="39"/>
      <c r="EUK551" s="39"/>
      <c r="EUL551" s="39"/>
      <c r="EUM551" s="39"/>
      <c r="EUN551" s="39"/>
      <c r="EUO551" s="39"/>
      <c r="EUP551" s="39"/>
      <c r="EUQ551" s="39"/>
      <c r="EUR551" s="39"/>
      <c r="EUS551" s="39"/>
      <c r="EUT551" s="39"/>
      <c r="EUU551" s="39"/>
      <c r="EUV551" s="39"/>
      <c r="EUW551" s="39"/>
      <c r="EUX551" s="39"/>
      <c r="EUY551" s="39"/>
      <c r="EUZ551" s="39"/>
      <c r="EVA551" s="39"/>
      <c r="EVB551" s="39"/>
      <c r="EVC551" s="39"/>
      <c r="EVD551" s="39"/>
      <c r="EVE551" s="39"/>
      <c r="EVF551" s="39"/>
      <c r="EVG551" s="39"/>
      <c r="EVH551" s="39"/>
      <c r="EVI551" s="39"/>
      <c r="EVJ551" s="39"/>
      <c r="EVK551" s="39"/>
      <c r="EVL551" s="39"/>
      <c r="EVM551" s="39"/>
      <c r="EVN551" s="39"/>
      <c r="EVO551" s="39"/>
      <c r="EVP551" s="39"/>
      <c r="EVQ551" s="39"/>
      <c r="EVR551" s="39"/>
      <c r="EVS551" s="39"/>
      <c r="EVT551" s="39"/>
      <c r="EVU551" s="39"/>
      <c r="EVV551" s="39"/>
      <c r="EVW551" s="39"/>
      <c r="EVX551" s="39"/>
      <c r="EVY551" s="39"/>
      <c r="EVZ551" s="39"/>
      <c r="EWA551" s="39"/>
      <c r="EWB551" s="39"/>
      <c r="EWC551" s="39"/>
      <c r="EWD551" s="39"/>
      <c r="EWE551" s="39"/>
      <c r="EWF551" s="39"/>
      <c r="EWG551" s="39"/>
      <c r="EWH551" s="39"/>
      <c r="EWI551" s="39"/>
      <c r="EWJ551" s="39"/>
      <c r="EWK551" s="39"/>
      <c r="EWL551" s="39"/>
      <c r="EWM551" s="39"/>
      <c r="EWN551" s="39"/>
      <c r="EWO551" s="39"/>
      <c r="EWP551" s="39"/>
      <c r="EWQ551" s="39"/>
      <c r="EWR551" s="39"/>
      <c r="EWS551" s="39"/>
      <c r="EWT551" s="39"/>
      <c r="EWU551" s="39"/>
      <c r="EWV551" s="39"/>
      <c r="EWW551" s="39"/>
      <c r="EWX551" s="39"/>
      <c r="EWY551" s="39"/>
      <c r="EWZ551" s="39"/>
      <c r="EXA551" s="39"/>
      <c r="EXB551" s="39"/>
      <c r="EXC551" s="39"/>
      <c r="EXD551" s="39"/>
      <c r="EXE551" s="39"/>
      <c r="EXF551" s="39"/>
      <c r="EXG551" s="39"/>
      <c r="EXH551" s="39"/>
      <c r="EXI551" s="39"/>
      <c r="EXJ551" s="39"/>
      <c r="EXK551" s="39"/>
      <c r="EXL551" s="39"/>
      <c r="EXM551" s="39"/>
      <c r="EXN551" s="39"/>
      <c r="EXO551" s="39"/>
      <c r="EXP551" s="39"/>
      <c r="EXQ551" s="39"/>
      <c r="EXR551" s="39"/>
      <c r="EXS551" s="39"/>
      <c r="EXT551" s="39"/>
      <c r="EXU551" s="39"/>
      <c r="EXV551" s="39"/>
      <c r="EXW551" s="39"/>
      <c r="EXX551" s="39"/>
      <c r="EXY551" s="39"/>
      <c r="EXZ551" s="39"/>
      <c r="EYA551" s="39"/>
      <c r="EYB551" s="39"/>
      <c r="EYC551" s="39"/>
      <c r="EYD551" s="39"/>
      <c r="EYE551" s="39"/>
      <c r="EYF551" s="39"/>
      <c r="EYG551" s="39"/>
      <c r="EYH551" s="39"/>
      <c r="EYI551" s="39"/>
      <c r="EYJ551" s="39"/>
      <c r="EYK551" s="39"/>
      <c r="EYL551" s="39"/>
      <c r="EYM551" s="39"/>
      <c r="EYN551" s="39"/>
      <c r="EYO551" s="39"/>
      <c r="EYP551" s="39"/>
      <c r="EYQ551" s="39"/>
      <c r="EYR551" s="39"/>
      <c r="EYS551" s="39"/>
      <c r="EYT551" s="39"/>
      <c r="EYU551" s="39"/>
      <c r="EYV551" s="39"/>
      <c r="EYW551" s="39"/>
      <c r="EYX551" s="39"/>
      <c r="EYY551" s="39"/>
      <c r="EYZ551" s="39"/>
      <c r="EZA551" s="39"/>
      <c r="EZB551" s="39"/>
      <c r="EZC551" s="39"/>
      <c r="EZD551" s="39"/>
      <c r="EZE551" s="39"/>
      <c r="EZF551" s="39"/>
      <c r="EZG551" s="39"/>
      <c r="EZH551" s="39"/>
      <c r="EZI551" s="39"/>
      <c r="EZJ551" s="39"/>
      <c r="EZK551" s="39"/>
      <c r="EZL551" s="39"/>
      <c r="EZM551" s="39"/>
      <c r="EZN551" s="39"/>
      <c r="EZO551" s="39"/>
      <c r="EZP551" s="39"/>
      <c r="EZQ551" s="39"/>
      <c r="EZR551" s="39"/>
      <c r="EZS551" s="39"/>
      <c r="EZT551" s="39"/>
      <c r="EZU551" s="39"/>
      <c r="EZV551" s="39"/>
      <c r="EZW551" s="39"/>
      <c r="EZX551" s="39"/>
      <c r="EZY551" s="39"/>
      <c r="EZZ551" s="39"/>
      <c r="FAA551" s="39"/>
      <c r="FAB551" s="39"/>
      <c r="FAC551" s="39"/>
      <c r="FAD551" s="39"/>
      <c r="FAE551" s="39"/>
      <c r="FAF551" s="39"/>
      <c r="FAG551" s="39"/>
      <c r="FAH551" s="39"/>
      <c r="FAI551" s="39"/>
      <c r="FAJ551" s="39"/>
      <c r="FAK551" s="39"/>
      <c r="FAL551" s="39"/>
      <c r="FAM551" s="39"/>
      <c r="FAN551" s="39"/>
      <c r="FAO551" s="39"/>
      <c r="FAP551" s="39"/>
      <c r="FAQ551" s="39"/>
      <c r="FAR551" s="39"/>
      <c r="FAS551" s="39"/>
      <c r="FAT551" s="39"/>
      <c r="FAU551" s="39"/>
      <c r="FAV551" s="39"/>
      <c r="FAW551" s="39"/>
      <c r="FAX551" s="39"/>
      <c r="FAY551" s="39"/>
      <c r="FAZ551" s="39"/>
      <c r="FBA551" s="39"/>
      <c r="FBB551" s="39"/>
      <c r="FBC551" s="39"/>
      <c r="FBD551" s="39"/>
      <c r="FBE551" s="39"/>
      <c r="FBF551" s="39"/>
      <c r="FBG551" s="39"/>
      <c r="FBH551" s="39"/>
      <c r="FBI551" s="39"/>
      <c r="FBJ551" s="39"/>
      <c r="FBK551" s="39"/>
      <c r="FBL551" s="39"/>
      <c r="FBM551" s="39"/>
      <c r="FBN551" s="39"/>
      <c r="FBO551" s="39"/>
      <c r="FBP551" s="39"/>
      <c r="FBQ551" s="39"/>
      <c r="FBR551" s="39"/>
      <c r="FBS551" s="39"/>
      <c r="FBT551" s="39"/>
      <c r="FBU551" s="39"/>
      <c r="FBV551" s="39"/>
      <c r="FBW551" s="39"/>
      <c r="FBX551" s="39"/>
      <c r="FBY551" s="39"/>
      <c r="FBZ551" s="39"/>
      <c r="FCA551" s="39"/>
      <c r="FCB551" s="39"/>
      <c r="FCC551" s="39"/>
      <c r="FCD551" s="39"/>
      <c r="FCE551" s="39"/>
      <c r="FCF551" s="39"/>
      <c r="FCG551" s="39"/>
      <c r="FCH551" s="39"/>
      <c r="FCI551" s="39"/>
      <c r="FCJ551" s="39"/>
      <c r="FCK551" s="39"/>
      <c r="FCL551" s="39"/>
      <c r="FCM551" s="39"/>
      <c r="FCN551" s="39"/>
      <c r="FCO551" s="39"/>
      <c r="FCP551" s="39"/>
      <c r="FCQ551" s="39"/>
      <c r="FCR551" s="39"/>
      <c r="FCS551" s="39"/>
      <c r="FCT551" s="39"/>
      <c r="FCU551" s="39"/>
      <c r="FCV551" s="39"/>
      <c r="FCW551" s="39"/>
      <c r="FCX551" s="39"/>
      <c r="FCY551" s="39"/>
      <c r="FCZ551" s="39"/>
      <c r="FDA551" s="39"/>
      <c r="FDB551" s="39"/>
      <c r="FDC551" s="39"/>
      <c r="FDD551" s="39"/>
      <c r="FDE551" s="39"/>
      <c r="FDF551" s="39"/>
      <c r="FDG551" s="39"/>
      <c r="FDH551" s="39"/>
      <c r="FDI551" s="39"/>
      <c r="FDJ551" s="39"/>
      <c r="FDK551" s="39"/>
      <c r="FDL551" s="39"/>
      <c r="FDM551" s="39"/>
      <c r="FDN551" s="39"/>
      <c r="FDO551" s="39"/>
      <c r="FDP551" s="39"/>
      <c r="FDQ551" s="39"/>
      <c r="FDR551" s="39"/>
      <c r="FDS551" s="39"/>
      <c r="FDT551" s="39"/>
      <c r="FDU551" s="39"/>
      <c r="FDV551" s="39"/>
      <c r="FDW551" s="39"/>
      <c r="FDX551" s="39"/>
      <c r="FDY551" s="39"/>
      <c r="FDZ551" s="39"/>
      <c r="FEA551" s="39"/>
      <c r="FEB551" s="39"/>
      <c r="FEC551" s="39"/>
      <c r="FED551" s="39"/>
      <c r="FEE551" s="39"/>
      <c r="FEF551" s="39"/>
      <c r="FEG551" s="39"/>
      <c r="FEH551" s="39"/>
      <c r="FEI551" s="39"/>
      <c r="FEJ551" s="39"/>
      <c r="FEK551" s="39"/>
      <c r="FEL551" s="39"/>
      <c r="FEM551" s="39"/>
      <c r="FEN551" s="39"/>
      <c r="FEO551" s="39"/>
      <c r="FEP551" s="39"/>
      <c r="FEQ551" s="39"/>
      <c r="FER551" s="39"/>
      <c r="FES551" s="39"/>
      <c r="FET551" s="39"/>
      <c r="FEU551" s="39"/>
      <c r="FEV551" s="39"/>
      <c r="FEW551" s="39"/>
      <c r="FEX551" s="39"/>
      <c r="FEY551" s="39"/>
      <c r="FEZ551" s="39"/>
      <c r="FFA551" s="39"/>
      <c r="FFB551" s="39"/>
      <c r="FFC551" s="39"/>
      <c r="FFD551" s="39"/>
      <c r="FFE551" s="39"/>
      <c r="FFF551" s="39"/>
      <c r="FFG551" s="39"/>
      <c r="FFH551" s="39"/>
      <c r="FFI551" s="39"/>
      <c r="FFJ551" s="39"/>
      <c r="FFK551" s="39"/>
      <c r="FFL551" s="39"/>
      <c r="FFM551" s="39"/>
      <c r="FFN551" s="39"/>
      <c r="FFO551" s="39"/>
      <c r="FFP551" s="39"/>
      <c r="FFQ551" s="39"/>
      <c r="FFR551" s="39"/>
      <c r="FFS551" s="39"/>
      <c r="FFT551" s="39"/>
      <c r="FFU551" s="39"/>
      <c r="FFV551" s="39"/>
      <c r="FFW551" s="39"/>
      <c r="FFX551" s="39"/>
      <c r="FFY551" s="39"/>
      <c r="FFZ551" s="39"/>
      <c r="FGA551" s="39"/>
      <c r="FGB551" s="39"/>
      <c r="FGC551" s="39"/>
      <c r="FGD551" s="39"/>
      <c r="FGE551" s="39"/>
      <c r="FGF551" s="39"/>
      <c r="FGG551" s="39"/>
      <c r="FGH551" s="39"/>
      <c r="FGI551" s="39"/>
      <c r="FGJ551" s="39"/>
      <c r="FGK551" s="39"/>
      <c r="FGL551" s="39"/>
      <c r="FGM551" s="39"/>
      <c r="FGN551" s="39"/>
      <c r="FGO551" s="39"/>
      <c r="FGP551" s="39"/>
      <c r="FGQ551" s="39"/>
      <c r="FGR551" s="39"/>
      <c r="FGS551" s="39"/>
      <c r="FGT551" s="39"/>
      <c r="FGU551" s="39"/>
      <c r="FGV551" s="39"/>
      <c r="FGW551" s="39"/>
      <c r="FGX551" s="39"/>
      <c r="FGY551" s="39"/>
      <c r="FGZ551" s="39"/>
      <c r="FHA551" s="39"/>
      <c r="FHB551" s="39"/>
      <c r="FHC551" s="39"/>
      <c r="FHD551" s="39"/>
      <c r="FHE551" s="39"/>
      <c r="FHF551" s="39"/>
      <c r="FHG551" s="39"/>
      <c r="FHH551" s="39"/>
      <c r="FHI551" s="39"/>
      <c r="FHJ551" s="39"/>
      <c r="FHK551" s="39"/>
      <c r="FHL551" s="39"/>
      <c r="FHM551" s="39"/>
      <c r="FHN551" s="39"/>
      <c r="FHO551" s="39"/>
      <c r="FHP551" s="39"/>
      <c r="FHQ551" s="39"/>
      <c r="FHR551" s="39"/>
      <c r="FHS551" s="39"/>
      <c r="FHT551" s="39"/>
      <c r="FHU551" s="39"/>
      <c r="FHV551" s="39"/>
      <c r="FHW551" s="39"/>
      <c r="FHX551" s="39"/>
      <c r="FHY551" s="39"/>
      <c r="FHZ551" s="39"/>
      <c r="FIA551" s="39"/>
      <c r="FIB551" s="39"/>
      <c r="FIC551" s="39"/>
      <c r="FID551" s="39"/>
      <c r="FIE551" s="39"/>
      <c r="FIF551" s="39"/>
      <c r="FIG551" s="39"/>
      <c r="FIH551" s="39"/>
      <c r="FII551" s="39"/>
      <c r="FIJ551" s="39"/>
      <c r="FIK551" s="39"/>
      <c r="FIL551" s="39"/>
      <c r="FIM551" s="39"/>
      <c r="FIN551" s="39"/>
      <c r="FIO551" s="39"/>
      <c r="FIP551" s="39"/>
      <c r="FIQ551" s="39"/>
      <c r="FIR551" s="39"/>
      <c r="FIS551" s="39"/>
      <c r="FIT551" s="39"/>
      <c r="FIU551" s="39"/>
      <c r="FIV551" s="39"/>
      <c r="FIW551" s="39"/>
      <c r="FIX551" s="39"/>
      <c r="FIY551" s="39"/>
      <c r="FIZ551" s="39"/>
      <c r="FJA551" s="39"/>
      <c r="FJB551" s="39"/>
      <c r="FJC551" s="39"/>
      <c r="FJD551" s="39"/>
      <c r="FJE551" s="39"/>
      <c r="FJF551" s="39"/>
      <c r="FJG551" s="39"/>
      <c r="FJH551" s="39"/>
      <c r="FJI551" s="39"/>
      <c r="FJJ551" s="39"/>
      <c r="FJK551" s="39"/>
      <c r="FJL551" s="39"/>
      <c r="FJM551" s="39"/>
      <c r="FJN551" s="39"/>
      <c r="FJO551" s="39"/>
      <c r="FJP551" s="39"/>
      <c r="FJQ551" s="39"/>
      <c r="FJR551" s="39"/>
      <c r="FJS551" s="39"/>
      <c r="FJT551" s="39"/>
      <c r="FJU551" s="39"/>
      <c r="FJV551" s="39"/>
      <c r="FJW551" s="39"/>
      <c r="FJX551" s="39"/>
      <c r="FJY551" s="39"/>
      <c r="FJZ551" s="39"/>
      <c r="FKA551" s="39"/>
      <c r="FKB551" s="39"/>
      <c r="FKC551" s="39"/>
      <c r="FKD551" s="39"/>
      <c r="FKE551" s="39"/>
      <c r="FKF551" s="39"/>
      <c r="FKG551" s="39"/>
      <c r="FKH551" s="39"/>
      <c r="FKI551" s="39"/>
      <c r="FKJ551" s="39"/>
      <c r="FKK551" s="39"/>
      <c r="FKL551" s="39"/>
      <c r="FKM551" s="39"/>
      <c r="FKN551" s="39"/>
      <c r="FKO551" s="39"/>
      <c r="FKP551" s="39"/>
      <c r="FKQ551" s="39"/>
      <c r="FKR551" s="39"/>
      <c r="FKS551" s="39"/>
      <c r="FKT551" s="39"/>
      <c r="FKU551" s="39"/>
      <c r="FKV551" s="39"/>
      <c r="FKW551" s="39"/>
      <c r="FKX551" s="39"/>
      <c r="FKY551" s="39"/>
      <c r="FKZ551" s="39"/>
      <c r="FLA551" s="39"/>
      <c r="FLB551" s="39"/>
      <c r="FLC551" s="39"/>
      <c r="FLD551" s="39"/>
      <c r="FLE551" s="39"/>
      <c r="FLF551" s="39"/>
      <c r="FLG551" s="39"/>
      <c r="FLH551" s="39"/>
      <c r="FLI551" s="39"/>
      <c r="FLJ551" s="39"/>
      <c r="FLK551" s="39"/>
      <c r="FLL551" s="39"/>
      <c r="FLM551" s="39"/>
      <c r="FLN551" s="39"/>
      <c r="FLO551" s="39"/>
      <c r="FLP551" s="39"/>
      <c r="FLQ551" s="39"/>
      <c r="FLR551" s="39"/>
      <c r="FLS551" s="39"/>
      <c r="FLT551" s="39"/>
      <c r="FLU551" s="39"/>
      <c r="FLV551" s="39"/>
      <c r="FLW551" s="39"/>
      <c r="FLX551" s="39"/>
      <c r="FLY551" s="39"/>
      <c r="FLZ551" s="39"/>
      <c r="FMA551" s="39"/>
      <c r="FMB551" s="39"/>
      <c r="FMC551" s="39"/>
      <c r="FMD551" s="39"/>
      <c r="FME551" s="39"/>
      <c r="FMF551" s="39"/>
      <c r="FMG551" s="39"/>
      <c r="FMH551" s="39"/>
      <c r="FMI551" s="39"/>
      <c r="FMJ551" s="39"/>
      <c r="FMK551" s="39"/>
      <c r="FML551" s="39"/>
      <c r="FMM551" s="39"/>
      <c r="FMN551" s="39"/>
      <c r="FMO551" s="39"/>
      <c r="FMP551" s="39"/>
      <c r="FMQ551" s="39"/>
      <c r="FMR551" s="39"/>
      <c r="FMS551" s="39"/>
      <c r="FMT551" s="39"/>
      <c r="FMU551" s="39"/>
      <c r="FMV551" s="39"/>
      <c r="FMW551" s="39"/>
      <c r="FMX551" s="39"/>
      <c r="FMY551" s="39"/>
      <c r="FMZ551" s="39"/>
      <c r="FNA551" s="39"/>
      <c r="FNB551" s="39"/>
      <c r="FNC551" s="39"/>
      <c r="FND551" s="39"/>
      <c r="FNE551" s="39"/>
      <c r="FNF551" s="39"/>
      <c r="FNG551" s="39"/>
      <c r="FNH551" s="39"/>
      <c r="FNI551" s="39"/>
      <c r="FNJ551" s="39"/>
      <c r="FNK551" s="39"/>
      <c r="FNL551" s="39"/>
      <c r="FNM551" s="39"/>
      <c r="FNN551" s="39"/>
      <c r="FNO551" s="39"/>
      <c r="FNP551" s="39"/>
      <c r="FNQ551" s="39"/>
      <c r="FNR551" s="39"/>
      <c r="FNS551" s="39"/>
      <c r="FNT551" s="39"/>
      <c r="FNU551" s="39"/>
      <c r="FNV551" s="39"/>
      <c r="FNW551" s="39"/>
      <c r="FNX551" s="39"/>
      <c r="FNY551" s="39"/>
      <c r="FNZ551" s="39"/>
      <c r="FOA551" s="39"/>
      <c r="FOB551" s="39"/>
      <c r="FOC551" s="39"/>
      <c r="FOD551" s="39"/>
      <c r="FOE551" s="39"/>
      <c r="FOF551" s="39"/>
      <c r="FOG551" s="39"/>
      <c r="FOH551" s="39"/>
      <c r="FOI551" s="39"/>
      <c r="FOJ551" s="39"/>
      <c r="FOK551" s="39"/>
      <c r="FOL551" s="39"/>
      <c r="FOM551" s="39"/>
      <c r="FON551" s="39"/>
      <c r="FOO551" s="39"/>
      <c r="FOP551" s="39"/>
      <c r="FOQ551" s="39"/>
      <c r="FOR551" s="39"/>
      <c r="FOS551" s="39"/>
      <c r="FOT551" s="39"/>
      <c r="FOU551" s="39"/>
      <c r="FOV551" s="39"/>
      <c r="FOW551" s="39"/>
      <c r="FOX551" s="39"/>
      <c r="FOY551" s="39"/>
      <c r="FOZ551" s="39"/>
      <c r="FPA551" s="39"/>
      <c r="FPB551" s="39"/>
      <c r="FPC551" s="39"/>
      <c r="FPD551" s="39"/>
      <c r="FPE551" s="39"/>
      <c r="FPF551" s="39"/>
      <c r="FPG551" s="39"/>
      <c r="FPH551" s="39"/>
      <c r="FPI551" s="39"/>
      <c r="FPJ551" s="39"/>
      <c r="FPK551" s="39"/>
      <c r="FPL551" s="39"/>
      <c r="FPM551" s="39"/>
      <c r="FPN551" s="39"/>
      <c r="FPO551" s="39"/>
      <c r="FPP551" s="39"/>
      <c r="FPQ551" s="39"/>
      <c r="FPR551" s="39"/>
      <c r="FPS551" s="39"/>
      <c r="FPT551" s="39"/>
      <c r="FPU551" s="39"/>
      <c r="FPV551" s="39"/>
      <c r="FPW551" s="39"/>
      <c r="FPX551" s="39"/>
      <c r="FPY551" s="39"/>
      <c r="FPZ551" s="39"/>
      <c r="FQA551" s="39"/>
      <c r="FQB551" s="39"/>
      <c r="FQC551" s="39"/>
      <c r="FQD551" s="39"/>
      <c r="FQE551" s="39"/>
      <c r="FQF551" s="39"/>
      <c r="FQG551" s="39"/>
      <c r="FQH551" s="39"/>
      <c r="FQI551" s="39"/>
      <c r="FQJ551" s="39"/>
      <c r="FQK551" s="39"/>
      <c r="FQL551" s="39"/>
      <c r="FQM551" s="39"/>
      <c r="FQN551" s="39"/>
      <c r="FQO551" s="39"/>
      <c r="FQP551" s="39"/>
      <c r="FQQ551" s="39"/>
      <c r="FQR551" s="39"/>
      <c r="FQS551" s="39"/>
      <c r="FQT551" s="39"/>
      <c r="FQU551" s="39"/>
      <c r="FQV551" s="39"/>
      <c r="FQW551" s="39"/>
      <c r="FQX551" s="39"/>
      <c r="FQY551" s="39"/>
      <c r="FQZ551" s="39"/>
      <c r="FRA551" s="39"/>
      <c r="FRB551" s="39"/>
      <c r="FRC551" s="39"/>
      <c r="FRD551" s="39"/>
      <c r="FRE551" s="39"/>
      <c r="FRF551" s="39"/>
      <c r="FRG551" s="39"/>
      <c r="FRH551" s="39"/>
      <c r="FRI551" s="39"/>
      <c r="FRJ551" s="39"/>
      <c r="FRK551" s="39"/>
      <c r="FRL551" s="39"/>
      <c r="FRM551" s="39"/>
      <c r="FRN551" s="39"/>
      <c r="FRO551" s="39"/>
      <c r="FRP551" s="39"/>
      <c r="FRQ551" s="39"/>
      <c r="FRR551" s="39"/>
      <c r="FRS551" s="39"/>
      <c r="FRT551" s="39"/>
      <c r="FRU551" s="39"/>
      <c r="FRV551" s="39"/>
      <c r="FRW551" s="39"/>
      <c r="FRX551" s="39"/>
      <c r="FRY551" s="39"/>
      <c r="FRZ551" s="39"/>
      <c r="FSA551" s="39"/>
      <c r="FSB551" s="39"/>
      <c r="FSC551" s="39"/>
      <c r="FSD551" s="39"/>
      <c r="FSE551" s="39"/>
      <c r="FSF551" s="39"/>
      <c r="FSG551" s="39"/>
      <c r="FSH551" s="39"/>
      <c r="FSI551" s="39"/>
      <c r="FSJ551" s="39"/>
      <c r="FSK551" s="39"/>
      <c r="FSL551" s="39"/>
      <c r="FSM551" s="39"/>
      <c r="FSN551" s="39"/>
      <c r="FSO551" s="39"/>
      <c r="FSP551" s="39"/>
      <c r="FSQ551" s="39"/>
      <c r="FSR551" s="39"/>
      <c r="FSS551" s="39"/>
      <c r="FST551" s="39"/>
      <c r="FSU551" s="39"/>
      <c r="FSV551" s="39"/>
      <c r="FSW551" s="39"/>
      <c r="FSX551" s="39"/>
      <c r="FSY551" s="39"/>
      <c r="FSZ551" s="39"/>
      <c r="FTA551" s="39"/>
      <c r="FTB551" s="39"/>
      <c r="FTC551" s="39"/>
      <c r="FTD551" s="39"/>
      <c r="FTE551" s="39"/>
      <c r="FTF551" s="39"/>
      <c r="FTG551" s="39"/>
      <c r="FTH551" s="39"/>
      <c r="FTI551" s="39"/>
      <c r="FTJ551" s="39"/>
      <c r="FTK551" s="39"/>
      <c r="FTL551" s="39"/>
      <c r="FTM551" s="39"/>
      <c r="FTN551" s="39"/>
      <c r="FTO551" s="39"/>
      <c r="FTP551" s="39"/>
      <c r="FTQ551" s="39"/>
      <c r="FTR551" s="39"/>
      <c r="FTS551" s="39"/>
      <c r="FTT551" s="39"/>
      <c r="FTU551" s="39"/>
      <c r="FTV551" s="39"/>
      <c r="FTW551" s="39"/>
      <c r="FTX551" s="39"/>
      <c r="FTY551" s="39"/>
      <c r="FTZ551" s="39"/>
      <c r="FUA551" s="39"/>
      <c r="FUB551" s="39"/>
      <c r="FUC551" s="39"/>
      <c r="FUD551" s="39"/>
      <c r="FUE551" s="39"/>
      <c r="FUF551" s="39"/>
      <c r="FUG551" s="39"/>
      <c r="FUH551" s="39"/>
      <c r="FUI551" s="39"/>
      <c r="FUJ551" s="39"/>
      <c r="FUK551" s="39"/>
      <c r="FUL551" s="39"/>
      <c r="FUM551" s="39"/>
      <c r="FUN551" s="39"/>
      <c r="FUO551" s="39"/>
      <c r="FUP551" s="39"/>
      <c r="FUQ551" s="39"/>
      <c r="FUR551" s="39"/>
      <c r="FUS551" s="39"/>
      <c r="FUT551" s="39"/>
      <c r="FUU551" s="39"/>
      <c r="FUV551" s="39"/>
      <c r="FUW551" s="39"/>
      <c r="FUX551" s="39"/>
      <c r="FUY551" s="39"/>
      <c r="FUZ551" s="39"/>
      <c r="FVA551" s="39"/>
      <c r="FVB551" s="39"/>
      <c r="FVC551" s="39"/>
      <c r="FVD551" s="39"/>
      <c r="FVE551" s="39"/>
      <c r="FVF551" s="39"/>
      <c r="FVG551" s="39"/>
      <c r="FVH551" s="39"/>
      <c r="FVI551" s="39"/>
      <c r="FVJ551" s="39"/>
      <c r="FVK551" s="39"/>
      <c r="FVL551" s="39"/>
      <c r="FVM551" s="39"/>
      <c r="FVN551" s="39"/>
      <c r="FVO551" s="39"/>
      <c r="FVP551" s="39"/>
      <c r="FVQ551" s="39"/>
      <c r="FVR551" s="39"/>
      <c r="FVS551" s="39"/>
      <c r="FVT551" s="39"/>
      <c r="FVU551" s="39"/>
      <c r="FVV551" s="39"/>
      <c r="FVW551" s="39"/>
      <c r="FVX551" s="39"/>
      <c r="FVY551" s="39"/>
      <c r="FVZ551" s="39"/>
      <c r="FWA551" s="39"/>
      <c r="FWB551" s="39"/>
      <c r="FWC551" s="39"/>
      <c r="FWD551" s="39"/>
      <c r="FWE551" s="39"/>
      <c r="FWF551" s="39"/>
      <c r="FWG551" s="39"/>
      <c r="FWH551" s="39"/>
      <c r="FWI551" s="39"/>
      <c r="FWJ551" s="39"/>
      <c r="FWK551" s="39"/>
      <c r="FWL551" s="39"/>
      <c r="FWM551" s="39"/>
      <c r="FWN551" s="39"/>
      <c r="FWO551" s="39"/>
      <c r="FWP551" s="39"/>
      <c r="FWQ551" s="39"/>
      <c r="FWR551" s="39"/>
      <c r="FWS551" s="39"/>
      <c r="FWT551" s="39"/>
      <c r="FWU551" s="39"/>
      <c r="FWV551" s="39"/>
      <c r="FWW551" s="39"/>
      <c r="FWX551" s="39"/>
      <c r="FWY551" s="39"/>
      <c r="FWZ551" s="39"/>
      <c r="FXA551" s="39"/>
      <c r="FXB551" s="39"/>
      <c r="FXC551" s="39"/>
      <c r="FXD551" s="39"/>
      <c r="FXE551" s="39"/>
      <c r="FXF551" s="39"/>
      <c r="FXG551" s="39"/>
      <c r="FXH551" s="39"/>
      <c r="FXI551" s="39"/>
      <c r="FXJ551" s="39"/>
      <c r="FXK551" s="39"/>
      <c r="FXL551" s="39"/>
      <c r="FXM551" s="39"/>
      <c r="FXN551" s="39"/>
      <c r="FXO551" s="39"/>
      <c r="FXP551" s="39"/>
      <c r="FXQ551" s="39"/>
      <c r="FXR551" s="39"/>
      <c r="FXS551" s="39"/>
      <c r="FXT551" s="39"/>
      <c r="FXU551" s="39"/>
      <c r="FXV551" s="39"/>
      <c r="FXW551" s="39"/>
      <c r="FXX551" s="39"/>
      <c r="FXY551" s="39"/>
      <c r="FXZ551" s="39"/>
      <c r="FYA551" s="39"/>
      <c r="FYB551" s="39"/>
      <c r="FYC551" s="39"/>
      <c r="FYD551" s="39"/>
      <c r="FYE551" s="39"/>
      <c r="FYF551" s="39"/>
      <c r="FYG551" s="39"/>
      <c r="FYH551" s="39"/>
      <c r="FYI551" s="39"/>
      <c r="FYJ551" s="39"/>
      <c r="FYK551" s="39"/>
      <c r="FYL551" s="39"/>
      <c r="FYM551" s="39"/>
      <c r="FYN551" s="39"/>
      <c r="FYO551" s="39"/>
      <c r="FYP551" s="39"/>
      <c r="FYQ551" s="39"/>
      <c r="FYR551" s="39"/>
      <c r="FYS551" s="39"/>
      <c r="FYT551" s="39"/>
      <c r="FYU551" s="39"/>
      <c r="FYV551" s="39"/>
      <c r="FYW551" s="39"/>
      <c r="FYX551" s="39"/>
      <c r="FYY551" s="39"/>
      <c r="FYZ551" s="39"/>
      <c r="FZA551" s="39"/>
      <c r="FZB551" s="39"/>
      <c r="FZC551" s="39"/>
      <c r="FZD551" s="39"/>
      <c r="FZE551" s="39"/>
      <c r="FZF551" s="39"/>
      <c r="FZG551" s="39"/>
      <c r="FZH551" s="39"/>
      <c r="FZI551" s="39"/>
      <c r="FZJ551" s="39"/>
      <c r="FZK551" s="39"/>
      <c r="FZL551" s="39"/>
      <c r="FZM551" s="39"/>
      <c r="FZN551" s="39"/>
      <c r="FZO551" s="39"/>
      <c r="FZP551" s="39"/>
      <c r="FZQ551" s="39"/>
      <c r="FZR551" s="39"/>
      <c r="FZS551" s="39"/>
      <c r="FZT551" s="39"/>
      <c r="FZU551" s="39"/>
      <c r="FZV551" s="39"/>
      <c r="FZW551" s="39"/>
      <c r="FZX551" s="39"/>
      <c r="FZY551" s="39"/>
      <c r="FZZ551" s="39"/>
      <c r="GAA551" s="39"/>
      <c r="GAB551" s="39"/>
      <c r="GAC551" s="39"/>
      <c r="GAD551" s="39"/>
      <c r="GAE551" s="39"/>
      <c r="GAF551" s="39"/>
      <c r="GAG551" s="39"/>
      <c r="GAH551" s="39"/>
      <c r="GAI551" s="39"/>
      <c r="GAJ551" s="39"/>
      <c r="GAK551" s="39"/>
      <c r="GAL551" s="39"/>
      <c r="GAM551" s="39"/>
      <c r="GAN551" s="39"/>
      <c r="GAO551" s="39"/>
      <c r="GAP551" s="39"/>
      <c r="GAQ551" s="39"/>
      <c r="GAR551" s="39"/>
      <c r="GAS551" s="39"/>
      <c r="GAT551" s="39"/>
      <c r="GAU551" s="39"/>
      <c r="GAV551" s="39"/>
      <c r="GAW551" s="39"/>
      <c r="GAX551" s="39"/>
      <c r="GAY551" s="39"/>
      <c r="GAZ551" s="39"/>
      <c r="GBA551" s="39"/>
      <c r="GBB551" s="39"/>
      <c r="GBC551" s="39"/>
      <c r="GBD551" s="39"/>
      <c r="GBE551" s="39"/>
      <c r="GBF551" s="39"/>
      <c r="GBG551" s="39"/>
      <c r="GBH551" s="39"/>
      <c r="GBI551" s="39"/>
      <c r="GBJ551" s="39"/>
      <c r="GBK551" s="39"/>
      <c r="GBL551" s="39"/>
      <c r="GBM551" s="39"/>
      <c r="GBN551" s="39"/>
      <c r="GBO551" s="39"/>
      <c r="GBP551" s="39"/>
      <c r="GBQ551" s="39"/>
      <c r="GBR551" s="39"/>
      <c r="GBS551" s="39"/>
      <c r="GBT551" s="39"/>
      <c r="GBU551" s="39"/>
      <c r="GBV551" s="39"/>
      <c r="GBW551" s="39"/>
      <c r="GBX551" s="39"/>
      <c r="GBY551" s="39"/>
      <c r="GBZ551" s="39"/>
      <c r="GCA551" s="39"/>
      <c r="GCB551" s="39"/>
      <c r="GCC551" s="39"/>
      <c r="GCD551" s="39"/>
      <c r="GCE551" s="39"/>
      <c r="GCF551" s="39"/>
      <c r="GCG551" s="39"/>
      <c r="GCH551" s="39"/>
      <c r="GCI551" s="39"/>
      <c r="GCJ551" s="39"/>
      <c r="GCK551" s="39"/>
      <c r="GCL551" s="39"/>
      <c r="GCM551" s="39"/>
      <c r="GCN551" s="39"/>
      <c r="GCO551" s="39"/>
      <c r="GCP551" s="39"/>
      <c r="GCQ551" s="39"/>
      <c r="GCR551" s="39"/>
      <c r="GCS551" s="39"/>
      <c r="GCT551" s="39"/>
      <c r="GCU551" s="39"/>
      <c r="GCV551" s="39"/>
      <c r="GCW551" s="39"/>
      <c r="GCX551" s="39"/>
      <c r="GCY551" s="39"/>
      <c r="GCZ551" s="39"/>
      <c r="GDA551" s="39"/>
      <c r="GDB551" s="39"/>
      <c r="GDC551" s="39"/>
      <c r="GDD551" s="39"/>
      <c r="GDE551" s="39"/>
      <c r="GDF551" s="39"/>
      <c r="GDG551" s="39"/>
      <c r="GDH551" s="39"/>
      <c r="GDI551" s="39"/>
      <c r="GDJ551" s="39"/>
      <c r="GDK551" s="39"/>
      <c r="GDL551" s="39"/>
      <c r="GDM551" s="39"/>
      <c r="GDN551" s="39"/>
      <c r="GDO551" s="39"/>
      <c r="GDP551" s="39"/>
      <c r="GDQ551" s="39"/>
      <c r="GDR551" s="39"/>
      <c r="GDS551" s="39"/>
      <c r="GDT551" s="39"/>
      <c r="GDU551" s="39"/>
      <c r="GDV551" s="39"/>
      <c r="GDW551" s="39"/>
      <c r="GDX551" s="39"/>
      <c r="GDY551" s="39"/>
      <c r="GDZ551" s="39"/>
      <c r="GEA551" s="39"/>
      <c r="GEB551" s="39"/>
      <c r="GEC551" s="39"/>
      <c r="GED551" s="39"/>
      <c r="GEE551" s="39"/>
      <c r="GEF551" s="39"/>
      <c r="GEG551" s="39"/>
      <c r="GEH551" s="39"/>
      <c r="GEI551" s="39"/>
      <c r="GEJ551" s="39"/>
      <c r="GEK551" s="39"/>
      <c r="GEL551" s="39"/>
      <c r="GEM551" s="39"/>
      <c r="GEN551" s="39"/>
      <c r="GEO551" s="39"/>
      <c r="GEP551" s="39"/>
      <c r="GEQ551" s="39"/>
      <c r="GER551" s="39"/>
      <c r="GES551" s="39"/>
      <c r="GET551" s="39"/>
      <c r="GEU551" s="39"/>
      <c r="GEV551" s="39"/>
      <c r="GEW551" s="39"/>
      <c r="GEX551" s="39"/>
      <c r="GEY551" s="39"/>
      <c r="GEZ551" s="39"/>
      <c r="GFA551" s="39"/>
      <c r="GFB551" s="39"/>
      <c r="GFC551" s="39"/>
      <c r="GFD551" s="39"/>
      <c r="GFE551" s="39"/>
      <c r="GFF551" s="39"/>
      <c r="GFG551" s="39"/>
      <c r="GFH551" s="39"/>
      <c r="GFI551" s="39"/>
      <c r="GFJ551" s="39"/>
      <c r="GFK551" s="39"/>
      <c r="GFL551" s="39"/>
      <c r="GFM551" s="39"/>
      <c r="GFN551" s="39"/>
      <c r="GFO551" s="39"/>
      <c r="GFP551" s="39"/>
      <c r="GFQ551" s="39"/>
      <c r="GFR551" s="39"/>
      <c r="GFS551" s="39"/>
      <c r="GFT551" s="39"/>
      <c r="GFU551" s="39"/>
      <c r="GFV551" s="39"/>
      <c r="GFW551" s="39"/>
      <c r="GFX551" s="39"/>
      <c r="GFY551" s="39"/>
      <c r="GFZ551" s="39"/>
      <c r="GGA551" s="39"/>
      <c r="GGB551" s="39"/>
      <c r="GGC551" s="39"/>
      <c r="GGD551" s="39"/>
      <c r="GGE551" s="39"/>
      <c r="GGF551" s="39"/>
      <c r="GGG551" s="39"/>
      <c r="GGH551" s="39"/>
      <c r="GGI551" s="39"/>
      <c r="GGJ551" s="39"/>
      <c r="GGK551" s="39"/>
      <c r="GGL551" s="39"/>
      <c r="GGM551" s="39"/>
      <c r="GGN551" s="39"/>
      <c r="GGO551" s="39"/>
      <c r="GGP551" s="39"/>
      <c r="GGQ551" s="39"/>
      <c r="GGR551" s="39"/>
      <c r="GGS551" s="39"/>
      <c r="GGT551" s="39"/>
      <c r="GGU551" s="39"/>
      <c r="GGV551" s="39"/>
      <c r="GGW551" s="39"/>
      <c r="GGX551" s="39"/>
      <c r="GGY551" s="39"/>
      <c r="GGZ551" s="39"/>
      <c r="GHA551" s="39"/>
      <c r="GHB551" s="39"/>
      <c r="GHC551" s="39"/>
      <c r="GHD551" s="39"/>
      <c r="GHE551" s="39"/>
      <c r="GHF551" s="39"/>
      <c r="GHG551" s="39"/>
      <c r="GHH551" s="39"/>
      <c r="GHI551" s="39"/>
      <c r="GHJ551" s="39"/>
      <c r="GHK551" s="39"/>
      <c r="GHL551" s="39"/>
      <c r="GHM551" s="39"/>
      <c r="GHN551" s="39"/>
      <c r="GHO551" s="39"/>
      <c r="GHP551" s="39"/>
      <c r="GHQ551" s="39"/>
      <c r="GHR551" s="39"/>
      <c r="GHS551" s="39"/>
      <c r="GHT551" s="39"/>
      <c r="GHU551" s="39"/>
      <c r="GHV551" s="39"/>
      <c r="GHW551" s="39"/>
      <c r="GHX551" s="39"/>
      <c r="GHY551" s="39"/>
      <c r="GHZ551" s="39"/>
      <c r="GIA551" s="39"/>
      <c r="GIB551" s="39"/>
      <c r="GIC551" s="39"/>
      <c r="GID551" s="39"/>
      <c r="GIE551" s="39"/>
      <c r="GIF551" s="39"/>
      <c r="GIG551" s="39"/>
      <c r="GIH551" s="39"/>
      <c r="GII551" s="39"/>
      <c r="GIJ551" s="39"/>
      <c r="GIK551" s="39"/>
      <c r="GIL551" s="39"/>
      <c r="GIM551" s="39"/>
      <c r="GIN551" s="39"/>
      <c r="GIO551" s="39"/>
      <c r="GIP551" s="39"/>
      <c r="GIQ551" s="39"/>
      <c r="GIR551" s="39"/>
      <c r="GIS551" s="39"/>
      <c r="GIT551" s="39"/>
      <c r="GIU551" s="39"/>
      <c r="GIV551" s="39"/>
      <c r="GIW551" s="39"/>
      <c r="GIX551" s="39"/>
      <c r="GIY551" s="39"/>
      <c r="GIZ551" s="39"/>
      <c r="GJA551" s="39"/>
      <c r="GJB551" s="39"/>
      <c r="GJC551" s="39"/>
      <c r="GJD551" s="39"/>
      <c r="GJE551" s="39"/>
      <c r="GJF551" s="39"/>
      <c r="GJG551" s="39"/>
      <c r="GJH551" s="39"/>
      <c r="GJI551" s="39"/>
      <c r="GJJ551" s="39"/>
      <c r="GJK551" s="39"/>
      <c r="GJL551" s="39"/>
      <c r="GJM551" s="39"/>
      <c r="GJN551" s="39"/>
      <c r="GJO551" s="39"/>
      <c r="GJP551" s="39"/>
      <c r="GJQ551" s="39"/>
      <c r="GJR551" s="39"/>
      <c r="GJS551" s="39"/>
      <c r="GJT551" s="39"/>
      <c r="GJU551" s="39"/>
      <c r="GJV551" s="39"/>
      <c r="GJW551" s="39"/>
      <c r="GJX551" s="39"/>
      <c r="GJY551" s="39"/>
      <c r="GJZ551" s="39"/>
      <c r="GKA551" s="39"/>
      <c r="GKB551" s="39"/>
      <c r="GKC551" s="39"/>
      <c r="GKD551" s="39"/>
      <c r="GKE551" s="39"/>
      <c r="GKF551" s="39"/>
      <c r="GKG551" s="39"/>
      <c r="GKH551" s="39"/>
      <c r="GKI551" s="39"/>
      <c r="GKJ551" s="39"/>
      <c r="GKK551" s="39"/>
      <c r="GKL551" s="39"/>
      <c r="GKM551" s="39"/>
      <c r="GKN551" s="39"/>
      <c r="GKO551" s="39"/>
      <c r="GKP551" s="39"/>
      <c r="GKQ551" s="39"/>
      <c r="GKR551" s="39"/>
      <c r="GKS551" s="39"/>
      <c r="GKT551" s="39"/>
      <c r="GKU551" s="39"/>
      <c r="GKV551" s="39"/>
      <c r="GKW551" s="39"/>
      <c r="GKX551" s="39"/>
      <c r="GKY551" s="39"/>
      <c r="GKZ551" s="39"/>
      <c r="GLA551" s="39"/>
      <c r="GLB551" s="39"/>
      <c r="GLC551" s="39"/>
      <c r="GLD551" s="39"/>
      <c r="GLE551" s="39"/>
      <c r="GLF551" s="39"/>
      <c r="GLG551" s="39"/>
      <c r="GLH551" s="39"/>
      <c r="GLI551" s="39"/>
      <c r="GLJ551" s="39"/>
      <c r="GLK551" s="39"/>
      <c r="GLL551" s="39"/>
      <c r="GLM551" s="39"/>
      <c r="GLN551" s="39"/>
      <c r="GLO551" s="39"/>
      <c r="GLP551" s="39"/>
      <c r="GLQ551" s="39"/>
      <c r="GLR551" s="39"/>
      <c r="GLS551" s="39"/>
      <c r="GLT551" s="39"/>
      <c r="GLU551" s="39"/>
      <c r="GLV551" s="39"/>
      <c r="GLW551" s="39"/>
      <c r="GLX551" s="39"/>
      <c r="GLY551" s="39"/>
      <c r="GLZ551" s="39"/>
      <c r="GMA551" s="39"/>
      <c r="GMB551" s="39"/>
      <c r="GMC551" s="39"/>
      <c r="GMD551" s="39"/>
      <c r="GME551" s="39"/>
      <c r="GMF551" s="39"/>
      <c r="GMG551" s="39"/>
      <c r="GMH551" s="39"/>
      <c r="GMI551" s="39"/>
      <c r="GMJ551" s="39"/>
      <c r="GMK551" s="39"/>
      <c r="GML551" s="39"/>
      <c r="GMM551" s="39"/>
      <c r="GMN551" s="39"/>
      <c r="GMO551" s="39"/>
      <c r="GMP551" s="39"/>
      <c r="GMQ551" s="39"/>
      <c r="GMR551" s="39"/>
      <c r="GMS551" s="39"/>
      <c r="GMT551" s="39"/>
      <c r="GMU551" s="39"/>
      <c r="GMV551" s="39"/>
      <c r="GMW551" s="39"/>
      <c r="GMX551" s="39"/>
      <c r="GMY551" s="39"/>
      <c r="GMZ551" s="39"/>
      <c r="GNA551" s="39"/>
      <c r="GNB551" s="39"/>
      <c r="GNC551" s="39"/>
      <c r="GND551" s="39"/>
      <c r="GNE551" s="39"/>
      <c r="GNF551" s="39"/>
      <c r="GNG551" s="39"/>
      <c r="GNH551" s="39"/>
      <c r="GNI551" s="39"/>
      <c r="GNJ551" s="39"/>
      <c r="GNK551" s="39"/>
      <c r="GNL551" s="39"/>
      <c r="GNM551" s="39"/>
      <c r="GNN551" s="39"/>
      <c r="GNO551" s="39"/>
      <c r="GNP551" s="39"/>
      <c r="GNQ551" s="39"/>
      <c r="GNR551" s="39"/>
      <c r="GNS551" s="39"/>
      <c r="GNT551" s="39"/>
      <c r="GNU551" s="39"/>
      <c r="GNV551" s="39"/>
      <c r="GNW551" s="39"/>
      <c r="GNX551" s="39"/>
      <c r="GNY551" s="39"/>
      <c r="GNZ551" s="39"/>
      <c r="GOA551" s="39"/>
      <c r="GOB551" s="39"/>
      <c r="GOC551" s="39"/>
      <c r="GOD551" s="39"/>
      <c r="GOE551" s="39"/>
      <c r="GOF551" s="39"/>
      <c r="GOG551" s="39"/>
      <c r="GOH551" s="39"/>
      <c r="GOI551" s="39"/>
      <c r="GOJ551" s="39"/>
      <c r="GOK551" s="39"/>
      <c r="GOL551" s="39"/>
      <c r="GOM551" s="39"/>
      <c r="GON551" s="39"/>
      <c r="GOO551" s="39"/>
      <c r="GOP551" s="39"/>
      <c r="GOQ551" s="39"/>
      <c r="GOR551" s="39"/>
      <c r="GOS551" s="39"/>
      <c r="GOT551" s="39"/>
      <c r="GOU551" s="39"/>
      <c r="GOV551" s="39"/>
      <c r="GOW551" s="39"/>
      <c r="GOX551" s="39"/>
      <c r="GOY551" s="39"/>
      <c r="GOZ551" s="39"/>
      <c r="GPA551" s="39"/>
      <c r="GPB551" s="39"/>
      <c r="GPC551" s="39"/>
      <c r="GPD551" s="39"/>
      <c r="GPE551" s="39"/>
      <c r="GPF551" s="39"/>
      <c r="GPG551" s="39"/>
      <c r="GPH551" s="39"/>
      <c r="GPI551" s="39"/>
      <c r="GPJ551" s="39"/>
      <c r="GPK551" s="39"/>
      <c r="GPL551" s="39"/>
      <c r="GPM551" s="39"/>
      <c r="GPN551" s="39"/>
      <c r="GPO551" s="39"/>
      <c r="GPP551" s="39"/>
      <c r="GPQ551" s="39"/>
      <c r="GPR551" s="39"/>
      <c r="GPS551" s="39"/>
      <c r="GPT551" s="39"/>
      <c r="GPU551" s="39"/>
      <c r="GPV551" s="39"/>
      <c r="GPW551" s="39"/>
      <c r="GPX551" s="39"/>
      <c r="GPY551" s="39"/>
      <c r="GPZ551" s="39"/>
      <c r="GQA551" s="39"/>
      <c r="GQB551" s="39"/>
      <c r="GQC551" s="39"/>
      <c r="GQD551" s="39"/>
      <c r="GQE551" s="39"/>
      <c r="GQF551" s="39"/>
      <c r="GQG551" s="39"/>
      <c r="GQH551" s="39"/>
      <c r="GQI551" s="39"/>
      <c r="GQJ551" s="39"/>
      <c r="GQK551" s="39"/>
      <c r="GQL551" s="39"/>
      <c r="GQM551" s="39"/>
      <c r="GQN551" s="39"/>
      <c r="GQO551" s="39"/>
      <c r="GQP551" s="39"/>
      <c r="GQQ551" s="39"/>
      <c r="GQR551" s="39"/>
      <c r="GQS551" s="39"/>
      <c r="GQT551" s="39"/>
      <c r="GQU551" s="39"/>
      <c r="GQV551" s="39"/>
      <c r="GQW551" s="39"/>
      <c r="GQX551" s="39"/>
      <c r="GQY551" s="39"/>
      <c r="GQZ551" s="39"/>
      <c r="GRA551" s="39"/>
      <c r="GRB551" s="39"/>
      <c r="GRC551" s="39"/>
      <c r="GRD551" s="39"/>
      <c r="GRE551" s="39"/>
      <c r="GRF551" s="39"/>
      <c r="GRG551" s="39"/>
      <c r="GRH551" s="39"/>
      <c r="GRI551" s="39"/>
      <c r="GRJ551" s="39"/>
      <c r="GRK551" s="39"/>
      <c r="GRL551" s="39"/>
      <c r="GRM551" s="39"/>
      <c r="GRN551" s="39"/>
      <c r="GRO551" s="39"/>
      <c r="GRP551" s="39"/>
      <c r="GRQ551" s="39"/>
      <c r="GRR551" s="39"/>
      <c r="GRS551" s="39"/>
      <c r="GRT551" s="39"/>
      <c r="GRU551" s="39"/>
      <c r="GRV551" s="39"/>
      <c r="GRW551" s="39"/>
      <c r="GRX551" s="39"/>
      <c r="GRY551" s="39"/>
      <c r="GRZ551" s="39"/>
      <c r="GSA551" s="39"/>
      <c r="GSB551" s="39"/>
      <c r="GSC551" s="39"/>
      <c r="GSD551" s="39"/>
      <c r="GSE551" s="39"/>
      <c r="GSF551" s="39"/>
      <c r="GSG551" s="39"/>
      <c r="GSH551" s="39"/>
      <c r="GSI551" s="39"/>
      <c r="GSJ551" s="39"/>
      <c r="GSK551" s="39"/>
      <c r="GSL551" s="39"/>
      <c r="GSM551" s="39"/>
      <c r="GSN551" s="39"/>
      <c r="GSO551" s="39"/>
      <c r="GSP551" s="39"/>
      <c r="GSQ551" s="39"/>
      <c r="GSR551" s="39"/>
      <c r="GSS551" s="39"/>
      <c r="GST551" s="39"/>
      <c r="GSU551" s="39"/>
      <c r="GSV551" s="39"/>
      <c r="GSW551" s="39"/>
      <c r="GSX551" s="39"/>
      <c r="GSY551" s="39"/>
      <c r="GSZ551" s="39"/>
      <c r="GTA551" s="39"/>
      <c r="GTB551" s="39"/>
      <c r="GTC551" s="39"/>
      <c r="GTD551" s="39"/>
      <c r="GTE551" s="39"/>
      <c r="GTF551" s="39"/>
      <c r="GTG551" s="39"/>
      <c r="GTH551" s="39"/>
      <c r="GTI551" s="39"/>
      <c r="GTJ551" s="39"/>
      <c r="GTK551" s="39"/>
      <c r="GTL551" s="39"/>
      <c r="GTM551" s="39"/>
      <c r="GTN551" s="39"/>
      <c r="GTO551" s="39"/>
      <c r="GTP551" s="39"/>
      <c r="GTQ551" s="39"/>
      <c r="GTR551" s="39"/>
      <c r="GTS551" s="39"/>
      <c r="GTT551" s="39"/>
      <c r="GTU551" s="39"/>
      <c r="GTV551" s="39"/>
      <c r="GTW551" s="39"/>
      <c r="GTX551" s="39"/>
      <c r="GTY551" s="39"/>
      <c r="GTZ551" s="39"/>
      <c r="GUA551" s="39"/>
      <c r="GUB551" s="39"/>
      <c r="GUC551" s="39"/>
      <c r="GUD551" s="39"/>
      <c r="GUE551" s="39"/>
      <c r="GUF551" s="39"/>
      <c r="GUG551" s="39"/>
      <c r="GUH551" s="39"/>
      <c r="GUI551" s="39"/>
      <c r="GUJ551" s="39"/>
      <c r="GUK551" s="39"/>
      <c r="GUL551" s="39"/>
      <c r="GUM551" s="39"/>
      <c r="GUN551" s="39"/>
      <c r="GUO551" s="39"/>
      <c r="GUP551" s="39"/>
      <c r="GUQ551" s="39"/>
      <c r="GUR551" s="39"/>
      <c r="GUS551" s="39"/>
      <c r="GUT551" s="39"/>
      <c r="GUU551" s="39"/>
      <c r="GUV551" s="39"/>
      <c r="GUW551" s="39"/>
      <c r="GUX551" s="39"/>
      <c r="GUY551" s="39"/>
      <c r="GUZ551" s="39"/>
      <c r="GVA551" s="39"/>
      <c r="GVB551" s="39"/>
      <c r="GVC551" s="39"/>
      <c r="GVD551" s="39"/>
      <c r="GVE551" s="39"/>
      <c r="GVF551" s="39"/>
      <c r="GVG551" s="39"/>
      <c r="GVH551" s="39"/>
      <c r="GVI551" s="39"/>
      <c r="GVJ551" s="39"/>
      <c r="GVK551" s="39"/>
      <c r="GVL551" s="39"/>
      <c r="GVM551" s="39"/>
      <c r="GVN551" s="39"/>
      <c r="GVO551" s="39"/>
      <c r="GVP551" s="39"/>
      <c r="GVQ551" s="39"/>
      <c r="GVR551" s="39"/>
      <c r="GVS551" s="39"/>
      <c r="GVT551" s="39"/>
      <c r="GVU551" s="39"/>
      <c r="GVV551" s="39"/>
      <c r="GVW551" s="39"/>
      <c r="GVX551" s="39"/>
      <c r="GVY551" s="39"/>
      <c r="GVZ551" s="39"/>
      <c r="GWA551" s="39"/>
      <c r="GWB551" s="39"/>
      <c r="GWC551" s="39"/>
      <c r="GWD551" s="39"/>
      <c r="GWE551" s="39"/>
      <c r="GWF551" s="39"/>
      <c r="GWG551" s="39"/>
      <c r="GWH551" s="39"/>
      <c r="GWI551" s="39"/>
      <c r="GWJ551" s="39"/>
      <c r="GWK551" s="39"/>
      <c r="GWL551" s="39"/>
      <c r="GWM551" s="39"/>
      <c r="GWN551" s="39"/>
      <c r="GWO551" s="39"/>
      <c r="GWP551" s="39"/>
      <c r="GWQ551" s="39"/>
      <c r="GWR551" s="39"/>
      <c r="GWS551" s="39"/>
      <c r="GWT551" s="39"/>
      <c r="GWU551" s="39"/>
      <c r="GWV551" s="39"/>
      <c r="GWW551" s="39"/>
      <c r="GWX551" s="39"/>
      <c r="GWY551" s="39"/>
      <c r="GWZ551" s="39"/>
      <c r="GXA551" s="39"/>
      <c r="GXB551" s="39"/>
      <c r="GXC551" s="39"/>
      <c r="GXD551" s="39"/>
      <c r="GXE551" s="39"/>
      <c r="GXF551" s="39"/>
      <c r="GXG551" s="39"/>
      <c r="GXH551" s="39"/>
      <c r="GXI551" s="39"/>
      <c r="GXJ551" s="39"/>
      <c r="GXK551" s="39"/>
      <c r="GXL551" s="39"/>
      <c r="GXM551" s="39"/>
      <c r="GXN551" s="39"/>
      <c r="GXO551" s="39"/>
      <c r="GXP551" s="39"/>
      <c r="GXQ551" s="39"/>
      <c r="GXR551" s="39"/>
      <c r="GXS551" s="39"/>
      <c r="GXT551" s="39"/>
      <c r="GXU551" s="39"/>
      <c r="GXV551" s="39"/>
      <c r="GXW551" s="39"/>
      <c r="GXX551" s="39"/>
      <c r="GXY551" s="39"/>
      <c r="GXZ551" s="39"/>
      <c r="GYA551" s="39"/>
      <c r="GYB551" s="39"/>
      <c r="GYC551" s="39"/>
      <c r="GYD551" s="39"/>
      <c r="GYE551" s="39"/>
      <c r="GYF551" s="39"/>
      <c r="GYG551" s="39"/>
      <c r="GYH551" s="39"/>
      <c r="GYI551" s="39"/>
      <c r="GYJ551" s="39"/>
      <c r="GYK551" s="39"/>
      <c r="GYL551" s="39"/>
      <c r="GYM551" s="39"/>
      <c r="GYN551" s="39"/>
      <c r="GYO551" s="39"/>
      <c r="GYP551" s="39"/>
      <c r="GYQ551" s="39"/>
      <c r="GYR551" s="39"/>
      <c r="GYS551" s="39"/>
      <c r="GYT551" s="39"/>
      <c r="GYU551" s="39"/>
      <c r="GYV551" s="39"/>
      <c r="GYW551" s="39"/>
      <c r="GYX551" s="39"/>
      <c r="GYY551" s="39"/>
      <c r="GYZ551" s="39"/>
      <c r="GZA551" s="39"/>
      <c r="GZB551" s="39"/>
      <c r="GZC551" s="39"/>
      <c r="GZD551" s="39"/>
      <c r="GZE551" s="39"/>
      <c r="GZF551" s="39"/>
      <c r="GZG551" s="39"/>
      <c r="GZH551" s="39"/>
      <c r="GZI551" s="39"/>
      <c r="GZJ551" s="39"/>
      <c r="GZK551" s="39"/>
      <c r="GZL551" s="39"/>
      <c r="GZM551" s="39"/>
      <c r="GZN551" s="39"/>
      <c r="GZO551" s="39"/>
      <c r="GZP551" s="39"/>
      <c r="GZQ551" s="39"/>
      <c r="GZR551" s="39"/>
      <c r="GZS551" s="39"/>
      <c r="GZT551" s="39"/>
      <c r="GZU551" s="39"/>
      <c r="GZV551" s="39"/>
      <c r="GZW551" s="39"/>
      <c r="GZX551" s="39"/>
      <c r="GZY551" s="39"/>
      <c r="GZZ551" s="39"/>
      <c r="HAA551" s="39"/>
      <c r="HAB551" s="39"/>
      <c r="HAC551" s="39"/>
      <c r="HAD551" s="39"/>
      <c r="HAE551" s="39"/>
      <c r="HAF551" s="39"/>
      <c r="HAG551" s="39"/>
      <c r="HAH551" s="39"/>
      <c r="HAI551" s="39"/>
      <c r="HAJ551" s="39"/>
      <c r="HAK551" s="39"/>
      <c r="HAL551" s="39"/>
      <c r="HAM551" s="39"/>
      <c r="HAN551" s="39"/>
      <c r="HAO551" s="39"/>
      <c r="HAP551" s="39"/>
      <c r="HAQ551" s="39"/>
      <c r="HAR551" s="39"/>
      <c r="HAS551" s="39"/>
      <c r="HAT551" s="39"/>
      <c r="HAU551" s="39"/>
      <c r="HAV551" s="39"/>
      <c r="HAW551" s="39"/>
      <c r="HAX551" s="39"/>
      <c r="HAY551" s="39"/>
      <c r="HAZ551" s="39"/>
      <c r="HBA551" s="39"/>
      <c r="HBB551" s="39"/>
      <c r="HBC551" s="39"/>
      <c r="HBD551" s="39"/>
      <c r="HBE551" s="39"/>
      <c r="HBF551" s="39"/>
      <c r="HBG551" s="39"/>
      <c r="HBH551" s="39"/>
      <c r="HBI551" s="39"/>
      <c r="HBJ551" s="39"/>
      <c r="HBK551" s="39"/>
      <c r="HBL551" s="39"/>
      <c r="HBM551" s="39"/>
      <c r="HBN551" s="39"/>
      <c r="HBO551" s="39"/>
      <c r="HBP551" s="39"/>
      <c r="HBQ551" s="39"/>
      <c r="HBR551" s="39"/>
      <c r="HBS551" s="39"/>
      <c r="HBT551" s="39"/>
      <c r="HBU551" s="39"/>
      <c r="HBV551" s="39"/>
      <c r="HBW551" s="39"/>
      <c r="HBX551" s="39"/>
      <c r="HBY551" s="39"/>
      <c r="HBZ551" s="39"/>
      <c r="HCA551" s="39"/>
      <c r="HCB551" s="39"/>
      <c r="HCC551" s="39"/>
      <c r="HCD551" s="39"/>
      <c r="HCE551" s="39"/>
      <c r="HCF551" s="39"/>
      <c r="HCG551" s="39"/>
      <c r="HCH551" s="39"/>
      <c r="HCI551" s="39"/>
      <c r="HCJ551" s="39"/>
      <c r="HCK551" s="39"/>
      <c r="HCL551" s="39"/>
      <c r="HCM551" s="39"/>
      <c r="HCN551" s="39"/>
      <c r="HCO551" s="39"/>
      <c r="HCP551" s="39"/>
      <c r="HCQ551" s="39"/>
      <c r="HCR551" s="39"/>
      <c r="HCS551" s="39"/>
      <c r="HCT551" s="39"/>
      <c r="HCU551" s="39"/>
      <c r="HCV551" s="39"/>
      <c r="HCW551" s="39"/>
      <c r="HCX551" s="39"/>
      <c r="HCY551" s="39"/>
      <c r="HCZ551" s="39"/>
      <c r="HDA551" s="39"/>
      <c r="HDB551" s="39"/>
      <c r="HDC551" s="39"/>
      <c r="HDD551" s="39"/>
      <c r="HDE551" s="39"/>
      <c r="HDF551" s="39"/>
      <c r="HDG551" s="39"/>
      <c r="HDH551" s="39"/>
      <c r="HDI551" s="39"/>
      <c r="HDJ551" s="39"/>
      <c r="HDK551" s="39"/>
      <c r="HDL551" s="39"/>
      <c r="HDM551" s="39"/>
      <c r="HDN551" s="39"/>
      <c r="HDO551" s="39"/>
      <c r="HDP551" s="39"/>
      <c r="HDQ551" s="39"/>
      <c r="HDR551" s="39"/>
      <c r="HDS551" s="39"/>
      <c r="HDT551" s="39"/>
      <c r="HDU551" s="39"/>
      <c r="HDV551" s="39"/>
      <c r="HDW551" s="39"/>
      <c r="HDX551" s="39"/>
      <c r="HDY551" s="39"/>
      <c r="HDZ551" s="39"/>
      <c r="HEA551" s="39"/>
      <c r="HEB551" s="39"/>
      <c r="HEC551" s="39"/>
      <c r="HED551" s="39"/>
      <c r="HEE551" s="39"/>
      <c r="HEF551" s="39"/>
      <c r="HEG551" s="39"/>
      <c r="HEH551" s="39"/>
      <c r="HEI551" s="39"/>
      <c r="HEJ551" s="39"/>
      <c r="HEK551" s="39"/>
      <c r="HEL551" s="39"/>
      <c r="HEM551" s="39"/>
      <c r="HEN551" s="39"/>
      <c r="HEO551" s="39"/>
      <c r="HEP551" s="39"/>
      <c r="HEQ551" s="39"/>
      <c r="HER551" s="39"/>
      <c r="HES551" s="39"/>
      <c r="HET551" s="39"/>
      <c r="HEU551" s="39"/>
      <c r="HEV551" s="39"/>
      <c r="HEW551" s="39"/>
      <c r="HEX551" s="39"/>
      <c r="HEY551" s="39"/>
      <c r="HEZ551" s="39"/>
      <c r="HFA551" s="39"/>
      <c r="HFB551" s="39"/>
      <c r="HFC551" s="39"/>
      <c r="HFD551" s="39"/>
      <c r="HFE551" s="39"/>
      <c r="HFF551" s="39"/>
      <c r="HFG551" s="39"/>
      <c r="HFH551" s="39"/>
      <c r="HFI551" s="39"/>
      <c r="HFJ551" s="39"/>
      <c r="HFK551" s="39"/>
      <c r="HFL551" s="39"/>
      <c r="HFM551" s="39"/>
      <c r="HFN551" s="39"/>
      <c r="HFO551" s="39"/>
      <c r="HFP551" s="39"/>
      <c r="HFQ551" s="39"/>
      <c r="HFR551" s="39"/>
      <c r="HFS551" s="39"/>
      <c r="HFT551" s="39"/>
      <c r="HFU551" s="39"/>
      <c r="HFV551" s="39"/>
      <c r="HFW551" s="39"/>
      <c r="HFX551" s="39"/>
      <c r="HFY551" s="39"/>
      <c r="HFZ551" s="39"/>
      <c r="HGA551" s="39"/>
      <c r="HGB551" s="39"/>
      <c r="HGC551" s="39"/>
      <c r="HGD551" s="39"/>
      <c r="HGE551" s="39"/>
      <c r="HGF551" s="39"/>
      <c r="HGG551" s="39"/>
      <c r="HGH551" s="39"/>
      <c r="HGI551" s="39"/>
      <c r="HGJ551" s="39"/>
      <c r="HGK551" s="39"/>
      <c r="HGL551" s="39"/>
      <c r="HGM551" s="39"/>
      <c r="HGN551" s="39"/>
      <c r="HGO551" s="39"/>
      <c r="HGP551" s="39"/>
      <c r="HGQ551" s="39"/>
      <c r="HGR551" s="39"/>
      <c r="HGS551" s="39"/>
      <c r="HGT551" s="39"/>
      <c r="HGU551" s="39"/>
      <c r="HGV551" s="39"/>
      <c r="HGW551" s="39"/>
      <c r="HGX551" s="39"/>
      <c r="HGY551" s="39"/>
      <c r="HGZ551" s="39"/>
      <c r="HHA551" s="39"/>
      <c r="HHB551" s="39"/>
      <c r="HHC551" s="39"/>
      <c r="HHD551" s="39"/>
      <c r="HHE551" s="39"/>
      <c r="HHF551" s="39"/>
      <c r="HHG551" s="39"/>
      <c r="HHH551" s="39"/>
      <c r="HHI551" s="39"/>
      <c r="HHJ551" s="39"/>
      <c r="HHK551" s="39"/>
      <c r="HHL551" s="39"/>
      <c r="HHM551" s="39"/>
      <c r="HHN551" s="39"/>
      <c r="HHO551" s="39"/>
      <c r="HHP551" s="39"/>
      <c r="HHQ551" s="39"/>
      <c r="HHR551" s="39"/>
      <c r="HHS551" s="39"/>
      <c r="HHT551" s="39"/>
      <c r="HHU551" s="39"/>
      <c r="HHV551" s="39"/>
      <c r="HHW551" s="39"/>
      <c r="HHX551" s="39"/>
      <c r="HHY551" s="39"/>
      <c r="HHZ551" s="39"/>
      <c r="HIA551" s="39"/>
      <c r="HIB551" s="39"/>
      <c r="HIC551" s="39"/>
      <c r="HID551" s="39"/>
      <c r="HIE551" s="39"/>
      <c r="HIF551" s="39"/>
      <c r="HIG551" s="39"/>
      <c r="HIH551" s="39"/>
      <c r="HII551" s="39"/>
      <c r="HIJ551" s="39"/>
      <c r="HIK551" s="39"/>
      <c r="HIL551" s="39"/>
      <c r="HIM551" s="39"/>
      <c r="HIN551" s="39"/>
      <c r="HIO551" s="39"/>
      <c r="HIP551" s="39"/>
      <c r="HIQ551" s="39"/>
      <c r="HIR551" s="39"/>
      <c r="HIS551" s="39"/>
      <c r="HIT551" s="39"/>
      <c r="HIU551" s="39"/>
      <c r="HIV551" s="39"/>
      <c r="HIW551" s="39"/>
      <c r="HIX551" s="39"/>
      <c r="HIY551" s="39"/>
      <c r="HIZ551" s="39"/>
      <c r="HJA551" s="39"/>
      <c r="HJB551" s="39"/>
      <c r="HJC551" s="39"/>
      <c r="HJD551" s="39"/>
      <c r="HJE551" s="39"/>
      <c r="HJF551" s="39"/>
      <c r="HJG551" s="39"/>
      <c r="HJH551" s="39"/>
      <c r="HJI551" s="39"/>
      <c r="HJJ551" s="39"/>
      <c r="HJK551" s="39"/>
      <c r="HJL551" s="39"/>
      <c r="HJM551" s="39"/>
      <c r="HJN551" s="39"/>
      <c r="HJO551" s="39"/>
      <c r="HJP551" s="39"/>
      <c r="HJQ551" s="39"/>
      <c r="HJR551" s="39"/>
      <c r="HJS551" s="39"/>
      <c r="HJT551" s="39"/>
      <c r="HJU551" s="39"/>
      <c r="HJV551" s="39"/>
      <c r="HJW551" s="39"/>
      <c r="HJX551" s="39"/>
      <c r="HJY551" s="39"/>
      <c r="HJZ551" s="39"/>
      <c r="HKA551" s="39"/>
      <c r="HKB551" s="39"/>
      <c r="HKC551" s="39"/>
      <c r="HKD551" s="39"/>
      <c r="HKE551" s="39"/>
      <c r="HKF551" s="39"/>
      <c r="HKG551" s="39"/>
      <c r="HKH551" s="39"/>
      <c r="HKI551" s="39"/>
      <c r="HKJ551" s="39"/>
      <c r="HKK551" s="39"/>
      <c r="HKL551" s="39"/>
      <c r="HKM551" s="39"/>
      <c r="HKN551" s="39"/>
      <c r="HKO551" s="39"/>
      <c r="HKP551" s="39"/>
      <c r="HKQ551" s="39"/>
      <c r="HKR551" s="39"/>
      <c r="HKS551" s="39"/>
      <c r="HKT551" s="39"/>
      <c r="HKU551" s="39"/>
      <c r="HKV551" s="39"/>
      <c r="HKW551" s="39"/>
      <c r="HKX551" s="39"/>
      <c r="HKY551" s="39"/>
      <c r="HKZ551" s="39"/>
      <c r="HLA551" s="39"/>
      <c r="HLB551" s="39"/>
      <c r="HLC551" s="39"/>
      <c r="HLD551" s="39"/>
      <c r="HLE551" s="39"/>
      <c r="HLF551" s="39"/>
      <c r="HLG551" s="39"/>
      <c r="HLH551" s="39"/>
      <c r="HLI551" s="39"/>
      <c r="HLJ551" s="39"/>
      <c r="HLK551" s="39"/>
      <c r="HLL551" s="39"/>
      <c r="HLM551" s="39"/>
      <c r="HLN551" s="39"/>
      <c r="HLO551" s="39"/>
      <c r="HLP551" s="39"/>
      <c r="HLQ551" s="39"/>
      <c r="HLR551" s="39"/>
      <c r="HLS551" s="39"/>
      <c r="HLT551" s="39"/>
      <c r="HLU551" s="39"/>
      <c r="HLV551" s="39"/>
      <c r="HLW551" s="39"/>
      <c r="HLX551" s="39"/>
      <c r="HLY551" s="39"/>
      <c r="HLZ551" s="39"/>
      <c r="HMA551" s="39"/>
      <c r="HMB551" s="39"/>
      <c r="HMC551" s="39"/>
      <c r="HMD551" s="39"/>
      <c r="HME551" s="39"/>
      <c r="HMF551" s="39"/>
      <c r="HMG551" s="39"/>
      <c r="HMH551" s="39"/>
      <c r="HMI551" s="39"/>
      <c r="HMJ551" s="39"/>
      <c r="HMK551" s="39"/>
      <c r="HML551" s="39"/>
      <c r="HMM551" s="39"/>
      <c r="HMN551" s="39"/>
      <c r="HMO551" s="39"/>
      <c r="HMP551" s="39"/>
      <c r="HMQ551" s="39"/>
      <c r="HMR551" s="39"/>
      <c r="HMS551" s="39"/>
      <c r="HMT551" s="39"/>
      <c r="HMU551" s="39"/>
      <c r="HMV551" s="39"/>
      <c r="HMW551" s="39"/>
      <c r="HMX551" s="39"/>
      <c r="HMY551" s="39"/>
      <c r="HMZ551" s="39"/>
      <c r="HNA551" s="39"/>
      <c r="HNB551" s="39"/>
      <c r="HNC551" s="39"/>
      <c r="HND551" s="39"/>
      <c r="HNE551" s="39"/>
      <c r="HNF551" s="39"/>
      <c r="HNG551" s="39"/>
      <c r="HNH551" s="39"/>
      <c r="HNI551" s="39"/>
      <c r="HNJ551" s="39"/>
      <c r="HNK551" s="39"/>
      <c r="HNL551" s="39"/>
      <c r="HNM551" s="39"/>
      <c r="HNN551" s="39"/>
      <c r="HNO551" s="39"/>
      <c r="HNP551" s="39"/>
      <c r="HNQ551" s="39"/>
      <c r="HNR551" s="39"/>
      <c r="HNS551" s="39"/>
      <c r="HNT551" s="39"/>
      <c r="HNU551" s="39"/>
      <c r="HNV551" s="39"/>
      <c r="HNW551" s="39"/>
      <c r="HNX551" s="39"/>
      <c r="HNY551" s="39"/>
      <c r="HNZ551" s="39"/>
      <c r="HOA551" s="39"/>
      <c r="HOB551" s="39"/>
      <c r="HOC551" s="39"/>
      <c r="HOD551" s="39"/>
      <c r="HOE551" s="39"/>
      <c r="HOF551" s="39"/>
      <c r="HOG551" s="39"/>
      <c r="HOH551" s="39"/>
      <c r="HOI551" s="39"/>
      <c r="HOJ551" s="39"/>
      <c r="HOK551" s="39"/>
      <c r="HOL551" s="39"/>
      <c r="HOM551" s="39"/>
      <c r="HON551" s="39"/>
      <c r="HOO551" s="39"/>
      <c r="HOP551" s="39"/>
      <c r="HOQ551" s="39"/>
      <c r="HOR551" s="39"/>
      <c r="HOS551" s="39"/>
      <c r="HOT551" s="39"/>
      <c r="HOU551" s="39"/>
      <c r="HOV551" s="39"/>
      <c r="HOW551" s="39"/>
      <c r="HOX551" s="39"/>
      <c r="HOY551" s="39"/>
      <c r="HOZ551" s="39"/>
      <c r="HPA551" s="39"/>
      <c r="HPB551" s="39"/>
      <c r="HPC551" s="39"/>
      <c r="HPD551" s="39"/>
      <c r="HPE551" s="39"/>
      <c r="HPF551" s="39"/>
      <c r="HPG551" s="39"/>
      <c r="HPH551" s="39"/>
      <c r="HPI551" s="39"/>
      <c r="HPJ551" s="39"/>
      <c r="HPK551" s="39"/>
      <c r="HPL551" s="39"/>
      <c r="HPM551" s="39"/>
      <c r="HPN551" s="39"/>
      <c r="HPO551" s="39"/>
      <c r="HPP551" s="39"/>
      <c r="HPQ551" s="39"/>
      <c r="HPR551" s="39"/>
      <c r="HPS551" s="39"/>
      <c r="HPT551" s="39"/>
      <c r="HPU551" s="39"/>
      <c r="HPV551" s="39"/>
      <c r="HPW551" s="39"/>
      <c r="HPX551" s="39"/>
      <c r="HPY551" s="39"/>
      <c r="HPZ551" s="39"/>
      <c r="HQA551" s="39"/>
      <c r="HQB551" s="39"/>
      <c r="HQC551" s="39"/>
      <c r="HQD551" s="39"/>
      <c r="HQE551" s="39"/>
      <c r="HQF551" s="39"/>
      <c r="HQG551" s="39"/>
      <c r="HQH551" s="39"/>
      <c r="HQI551" s="39"/>
      <c r="HQJ551" s="39"/>
      <c r="HQK551" s="39"/>
      <c r="HQL551" s="39"/>
      <c r="HQM551" s="39"/>
      <c r="HQN551" s="39"/>
      <c r="HQO551" s="39"/>
      <c r="HQP551" s="39"/>
      <c r="HQQ551" s="39"/>
      <c r="HQR551" s="39"/>
      <c r="HQS551" s="39"/>
      <c r="HQT551" s="39"/>
      <c r="HQU551" s="39"/>
      <c r="HQV551" s="39"/>
      <c r="HQW551" s="39"/>
      <c r="HQX551" s="39"/>
      <c r="HQY551" s="39"/>
      <c r="HQZ551" s="39"/>
      <c r="HRA551" s="39"/>
      <c r="HRB551" s="39"/>
      <c r="HRC551" s="39"/>
      <c r="HRD551" s="39"/>
      <c r="HRE551" s="39"/>
      <c r="HRF551" s="39"/>
      <c r="HRG551" s="39"/>
      <c r="HRH551" s="39"/>
      <c r="HRI551" s="39"/>
      <c r="HRJ551" s="39"/>
      <c r="HRK551" s="39"/>
      <c r="HRL551" s="39"/>
      <c r="HRM551" s="39"/>
      <c r="HRN551" s="39"/>
      <c r="HRO551" s="39"/>
      <c r="HRP551" s="39"/>
      <c r="HRQ551" s="39"/>
      <c r="HRR551" s="39"/>
      <c r="HRS551" s="39"/>
      <c r="HRT551" s="39"/>
      <c r="HRU551" s="39"/>
      <c r="HRV551" s="39"/>
      <c r="HRW551" s="39"/>
      <c r="HRX551" s="39"/>
      <c r="HRY551" s="39"/>
      <c r="HRZ551" s="39"/>
      <c r="HSA551" s="39"/>
      <c r="HSB551" s="39"/>
      <c r="HSC551" s="39"/>
      <c r="HSD551" s="39"/>
      <c r="HSE551" s="39"/>
      <c r="HSF551" s="39"/>
      <c r="HSG551" s="39"/>
      <c r="HSH551" s="39"/>
      <c r="HSI551" s="39"/>
      <c r="HSJ551" s="39"/>
      <c r="HSK551" s="39"/>
      <c r="HSL551" s="39"/>
      <c r="HSM551" s="39"/>
      <c r="HSN551" s="39"/>
      <c r="HSO551" s="39"/>
      <c r="HSP551" s="39"/>
      <c r="HSQ551" s="39"/>
      <c r="HSR551" s="39"/>
      <c r="HSS551" s="39"/>
      <c r="HST551" s="39"/>
      <c r="HSU551" s="39"/>
      <c r="HSV551" s="39"/>
      <c r="HSW551" s="39"/>
      <c r="HSX551" s="39"/>
      <c r="HSY551" s="39"/>
      <c r="HSZ551" s="39"/>
      <c r="HTA551" s="39"/>
      <c r="HTB551" s="39"/>
      <c r="HTC551" s="39"/>
      <c r="HTD551" s="39"/>
      <c r="HTE551" s="39"/>
      <c r="HTF551" s="39"/>
      <c r="HTG551" s="39"/>
      <c r="HTH551" s="39"/>
      <c r="HTI551" s="39"/>
      <c r="HTJ551" s="39"/>
      <c r="HTK551" s="39"/>
      <c r="HTL551" s="39"/>
      <c r="HTM551" s="39"/>
      <c r="HTN551" s="39"/>
      <c r="HTO551" s="39"/>
      <c r="HTP551" s="39"/>
      <c r="HTQ551" s="39"/>
      <c r="HTR551" s="39"/>
      <c r="HTS551" s="39"/>
      <c r="HTT551" s="39"/>
      <c r="HTU551" s="39"/>
      <c r="HTV551" s="39"/>
      <c r="HTW551" s="39"/>
      <c r="HTX551" s="39"/>
      <c r="HTY551" s="39"/>
      <c r="HTZ551" s="39"/>
      <c r="HUA551" s="39"/>
      <c r="HUB551" s="39"/>
      <c r="HUC551" s="39"/>
      <c r="HUD551" s="39"/>
      <c r="HUE551" s="39"/>
      <c r="HUF551" s="39"/>
      <c r="HUG551" s="39"/>
      <c r="HUH551" s="39"/>
      <c r="HUI551" s="39"/>
      <c r="HUJ551" s="39"/>
      <c r="HUK551" s="39"/>
      <c r="HUL551" s="39"/>
      <c r="HUM551" s="39"/>
      <c r="HUN551" s="39"/>
      <c r="HUO551" s="39"/>
      <c r="HUP551" s="39"/>
      <c r="HUQ551" s="39"/>
      <c r="HUR551" s="39"/>
      <c r="HUS551" s="39"/>
      <c r="HUT551" s="39"/>
      <c r="HUU551" s="39"/>
      <c r="HUV551" s="39"/>
      <c r="HUW551" s="39"/>
      <c r="HUX551" s="39"/>
      <c r="HUY551" s="39"/>
      <c r="HUZ551" s="39"/>
      <c r="HVA551" s="39"/>
      <c r="HVB551" s="39"/>
      <c r="HVC551" s="39"/>
      <c r="HVD551" s="39"/>
      <c r="HVE551" s="39"/>
      <c r="HVF551" s="39"/>
      <c r="HVG551" s="39"/>
      <c r="HVH551" s="39"/>
      <c r="HVI551" s="39"/>
      <c r="HVJ551" s="39"/>
      <c r="HVK551" s="39"/>
      <c r="HVL551" s="39"/>
      <c r="HVM551" s="39"/>
      <c r="HVN551" s="39"/>
      <c r="HVO551" s="39"/>
      <c r="HVP551" s="39"/>
      <c r="HVQ551" s="39"/>
      <c r="HVR551" s="39"/>
      <c r="HVS551" s="39"/>
      <c r="HVT551" s="39"/>
      <c r="HVU551" s="39"/>
      <c r="HVV551" s="39"/>
      <c r="HVW551" s="39"/>
      <c r="HVX551" s="39"/>
      <c r="HVY551" s="39"/>
      <c r="HVZ551" s="39"/>
      <c r="HWA551" s="39"/>
      <c r="HWB551" s="39"/>
      <c r="HWC551" s="39"/>
      <c r="HWD551" s="39"/>
      <c r="HWE551" s="39"/>
      <c r="HWF551" s="39"/>
      <c r="HWG551" s="39"/>
      <c r="HWH551" s="39"/>
      <c r="HWI551" s="39"/>
      <c r="HWJ551" s="39"/>
      <c r="HWK551" s="39"/>
      <c r="HWL551" s="39"/>
      <c r="HWM551" s="39"/>
      <c r="HWN551" s="39"/>
      <c r="HWO551" s="39"/>
      <c r="HWP551" s="39"/>
      <c r="HWQ551" s="39"/>
      <c r="HWR551" s="39"/>
      <c r="HWS551" s="39"/>
      <c r="HWT551" s="39"/>
      <c r="HWU551" s="39"/>
      <c r="HWV551" s="39"/>
      <c r="HWW551" s="39"/>
      <c r="HWX551" s="39"/>
      <c r="HWY551" s="39"/>
      <c r="HWZ551" s="39"/>
      <c r="HXA551" s="39"/>
      <c r="HXB551" s="39"/>
      <c r="HXC551" s="39"/>
      <c r="HXD551" s="39"/>
      <c r="HXE551" s="39"/>
      <c r="HXF551" s="39"/>
      <c r="HXG551" s="39"/>
      <c r="HXH551" s="39"/>
      <c r="HXI551" s="39"/>
      <c r="HXJ551" s="39"/>
      <c r="HXK551" s="39"/>
      <c r="HXL551" s="39"/>
      <c r="HXM551" s="39"/>
      <c r="HXN551" s="39"/>
      <c r="HXO551" s="39"/>
      <c r="HXP551" s="39"/>
      <c r="HXQ551" s="39"/>
      <c r="HXR551" s="39"/>
      <c r="HXS551" s="39"/>
      <c r="HXT551" s="39"/>
      <c r="HXU551" s="39"/>
      <c r="HXV551" s="39"/>
      <c r="HXW551" s="39"/>
      <c r="HXX551" s="39"/>
      <c r="HXY551" s="39"/>
      <c r="HXZ551" s="39"/>
      <c r="HYA551" s="39"/>
      <c r="HYB551" s="39"/>
      <c r="HYC551" s="39"/>
      <c r="HYD551" s="39"/>
      <c r="HYE551" s="39"/>
      <c r="HYF551" s="39"/>
      <c r="HYG551" s="39"/>
      <c r="HYH551" s="39"/>
      <c r="HYI551" s="39"/>
      <c r="HYJ551" s="39"/>
      <c r="HYK551" s="39"/>
      <c r="HYL551" s="39"/>
      <c r="HYM551" s="39"/>
      <c r="HYN551" s="39"/>
      <c r="HYO551" s="39"/>
      <c r="HYP551" s="39"/>
      <c r="HYQ551" s="39"/>
      <c r="HYR551" s="39"/>
      <c r="HYS551" s="39"/>
      <c r="HYT551" s="39"/>
      <c r="HYU551" s="39"/>
      <c r="HYV551" s="39"/>
      <c r="HYW551" s="39"/>
      <c r="HYX551" s="39"/>
      <c r="HYY551" s="39"/>
      <c r="HYZ551" s="39"/>
      <c r="HZA551" s="39"/>
      <c r="HZB551" s="39"/>
      <c r="HZC551" s="39"/>
      <c r="HZD551" s="39"/>
      <c r="HZE551" s="39"/>
      <c r="HZF551" s="39"/>
      <c r="HZG551" s="39"/>
      <c r="HZH551" s="39"/>
      <c r="HZI551" s="39"/>
      <c r="HZJ551" s="39"/>
      <c r="HZK551" s="39"/>
      <c r="HZL551" s="39"/>
      <c r="HZM551" s="39"/>
      <c r="HZN551" s="39"/>
      <c r="HZO551" s="39"/>
      <c r="HZP551" s="39"/>
      <c r="HZQ551" s="39"/>
      <c r="HZR551" s="39"/>
      <c r="HZS551" s="39"/>
      <c r="HZT551" s="39"/>
      <c r="HZU551" s="39"/>
      <c r="HZV551" s="39"/>
      <c r="HZW551" s="39"/>
      <c r="HZX551" s="39"/>
      <c r="HZY551" s="39"/>
      <c r="HZZ551" s="39"/>
      <c r="IAA551" s="39"/>
      <c r="IAB551" s="39"/>
      <c r="IAC551" s="39"/>
      <c r="IAD551" s="39"/>
      <c r="IAE551" s="39"/>
      <c r="IAF551" s="39"/>
      <c r="IAG551" s="39"/>
      <c r="IAH551" s="39"/>
      <c r="IAI551" s="39"/>
      <c r="IAJ551" s="39"/>
      <c r="IAK551" s="39"/>
      <c r="IAL551" s="39"/>
      <c r="IAM551" s="39"/>
      <c r="IAN551" s="39"/>
      <c r="IAO551" s="39"/>
      <c r="IAP551" s="39"/>
      <c r="IAQ551" s="39"/>
      <c r="IAR551" s="39"/>
      <c r="IAS551" s="39"/>
      <c r="IAT551" s="39"/>
      <c r="IAU551" s="39"/>
      <c r="IAV551" s="39"/>
      <c r="IAW551" s="39"/>
      <c r="IAX551" s="39"/>
      <c r="IAY551" s="39"/>
      <c r="IAZ551" s="39"/>
      <c r="IBA551" s="39"/>
      <c r="IBB551" s="39"/>
      <c r="IBC551" s="39"/>
      <c r="IBD551" s="39"/>
      <c r="IBE551" s="39"/>
      <c r="IBF551" s="39"/>
      <c r="IBG551" s="39"/>
      <c r="IBH551" s="39"/>
      <c r="IBI551" s="39"/>
      <c r="IBJ551" s="39"/>
      <c r="IBK551" s="39"/>
      <c r="IBL551" s="39"/>
      <c r="IBM551" s="39"/>
      <c r="IBN551" s="39"/>
      <c r="IBO551" s="39"/>
      <c r="IBP551" s="39"/>
      <c r="IBQ551" s="39"/>
      <c r="IBR551" s="39"/>
      <c r="IBS551" s="39"/>
      <c r="IBT551" s="39"/>
      <c r="IBU551" s="39"/>
      <c r="IBV551" s="39"/>
      <c r="IBW551" s="39"/>
      <c r="IBX551" s="39"/>
      <c r="IBY551" s="39"/>
      <c r="IBZ551" s="39"/>
      <c r="ICA551" s="39"/>
      <c r="ICB551" s="39"/>
      <c r="ICC551" s="39"/>
      <c r="ICD551" s="39"/>
      <c r="ICE551" s="39"/>
      <c r="ICF551" s="39"/>
      <c r="ICG551" s="39"/>
      <c r="ICH551" s="39"/>
      <c r="ICI551" s="39"/>
      <c r="ICJ551" s="39"/>
      <c r="ICK551" s="39"/>
      <c r="ICL551" s="39"/>
      <c r="ICM551" s="39"/>
      <c r="ICN551" s="39"/>
      <c r="ICO551" s="39"/>
      <c r="ICP551" s="39"/>
      <c r="ICQ551" s="39"/>
      <c r="ICR551" s="39"/>
      <c r="ICS551" s="39"/>
      <c r="ICT551" s="39"/>
      <c r="ICU551" s="39"/>
      <c r="ICV551" s="39"/>
      <c r="ICW551" s="39"/>
      <c r="ICX551" s="39"/>
      <c r="ICY551" s="39"/>
      <c r="ICZ551" s="39"/>
      <c r="IDA551" s="39"/>
      <c r="IDB551" s="39"/>
      <c r="IDC551" s="39"/>
      <c r="IDD551" s="39"/>
      <c r="IDE551" s="39"/>
      <c r="IDF551" s="39"/>
      <c r="IDG551" s="39"/>
      <c r="IDH551" s="39"/>
      <c r="IDI551" s="39"/>
      <c r="IDJ551" s="39"/>
      <c r="IDK551" s="39"/>
      <c r="IDL551" s="39"/>
      <c r="IDM551" s="39"/>
      <c r="IDN551" s="39"/>
      <c r="IDO551" s="39"/>
      <c r="IDP551" s="39"/>
      <c r="IDQ551" s="39"/>
      <c r="IDR551" s="39"/>
      <c r="IDS551" s="39"/>
      <c r="IDT551" s="39"/>
      <c r="IDU551" s="39"/>
      <c r="IDV551" s="39"/>
      <c r="IDW551" s="39"/>
      <c r="IDX551" s="39"/>
      <c r="IDY551" s="39"/>
      <c r="IDZ551" s="39"/>
      <c r="IEA551" s="39"/>
      <c r="IEB551" s="39"/>
      <c r="IEC551" s="39"/>
      <c r="IED551" s="39"/>
      <c r="IEE551" s="39"/>
      <c r="IEF551" s="39"/>
      <c r="IEG551" s="39"/>
      <c r="IEH551" s="39"/>
      <c r="IEI551" s="39"/>
      <c r="IEJ551" s="39"/>
      <c r="IEK551" s="39"/>
      <c r="IEL551" s="39"/>
      <c r="IEM551" s="39"/>
      <c r="IEN551" s="39"/>
      <c r="IEO551" s="39"/>
      <c r="IEP551" s="39"/>
      <c r="IEQ551" s="39"/>
      <c r="IER551" s="39"/>
      <c r="IES551" s="39"/>
      <c r="IET551" s="39"/>
      <c r="IEU551" s="39"/>
      <c r="IEV551" s="39"/>
      <c r="IEW551" s="39"/>
      <c r="IEX551" s="39"/>
      <c r="IEY551" s="39"/>
      <c r="IEZ551" s="39"/>
      <c r="IFA551" s="39"/>
      <c r="IFB551" s="39"/>
      <c r="IFC551" s="39"/>
      <c r="IFD551" s="39"/>
      <c r="IFE551" s="39"/>
      <c r="IFF551" s="39"/>
      <c r="IFG551" s="39"/>
      <c r="IFH551" s="39"/>
      <c r="IFI551" s="39"/>
      <c r="IFJ551" s="39"/>
      <c r="IFK551" s="39"/>
      <c r="IFL551" s="39"/>
      <c r="IFM551" s="39"/>
      <c r="IFN551" s="39"/>
      <c r="IFO551" s="39"/>
      <c r="IFP551" s="39"/>
      <c r="IFQ551" s="39"/>
      <c r="IFR551" s="39"/>
      <c r="IFS551" s="39"/>
      <c r="IFT551" s="39"/>
      <c r="IFU551" s="39"/>
      <c r="IFV551" s="39"/>
      <c r="IFW551" s="39"/>
      <c r="IFX551" s="39"/>
      <c r="IFY551" s="39"/>
      <c r="IFZ551" s="39"/>
      <c r="IGA551" s="39"/>
      <c r="IGB551" s="39"/>
      <c r="IGC551" s="39"/>
      <c r="IGD551" s="39"/>
      <c r="IGE551" s="39"/>
      <c r="IGF551" s="39"/>
      <c r="IGG551" s="39"/>
      <c r="IGH551" s="39"/>
      <c r="IGI551" s="39"/>
      <c r="IGJ551" s="39"/>
      <c r="IGK551" s="39"/>
      <c r="IGL551" s="39"/>
      <c r="IGM551" s="39"/>
      <c r="IGN551" s="39"/>
      <c r="IGO551" s="39"/>
      <c r="IGP551" s="39"/>
      <c r="IGQ551" s="39"/>
      <c r="IGR551" s="39"/>
      <c r="IGS551" s="39"/>
      <c r="IGT551" s="39"/>
      <c r="IGU551" s="39"/>
      <c r="IGV551" s="39"/>
      <c r="IGW551" s="39"/>
      <c r="IGX551" s="39"/>
      <c r="IGY551" s="39"/>
      <c r="IGZ551" s="39"/>
      <c r="IHA551" s="39"/>
      <c r="IHB551" s="39"/>
      <c r="IHC551" s="39"/>
      <c r="IHD551" s="39"/>
      <c r="IHE551" s="39"/>
      <c r="IHF551" s="39"/>
      <c r="IHG551" s="39"/>
      <c r="IHH551" s="39"/>
      <c r="IHI551" s="39"/>
      <c r="IHJ551" s="39"/>
      <c r="IHK551" s="39"/>
      <c r="IHL551" s="39"/>
      <c r="IHM551" s="39"/>
      <c r="IHN551" s="39"/>
      <c r="IHO551" s="39"/>
      <c r="IHP551" s="39"/>
      <c r="IHQ551" s="39"/>
      <c r="IHR551" s="39"/>
      <c r="IHS551" s="39"/>
      <c r="IHT551" s="39"/>
      <c r="IHU551" s="39"/>
      <c r="IHV551" s="39"/>
      <c r="IHW551" s="39"/>
      <c r="IHX551" s="39"/>
      <c r="IHY551" s="39"/>
      <c r="IHZ551" s="39"/>
      <c r="IIA551" s="39"/>
      <c r="IIB551" s="39"/>
      <c r="IIC551" s="39"/>
      <c r="IID551" s="39"/>
      <c r="IIE551" s="39"/>
      <c r="IIF551" s="39"/>
      <c r="IIG551" s="39"/>
      <c r="IIH551" s="39"/>
      <c r="III551" s="39"/>
      <c r="IIJ551" s="39"/>
      <c r="IIK551" s="39"/>
      <c r="IIL551" s="39"/>
      <c r="IIM551" s="39"/>
      <c r="IIN551" s="39"/>
      <c r="IIO551" s="39"/>
      <c r="IIP551" s="39"/>
      <c r="IIQ551" s="39"/>
      <c r="IIR551" s="39"/>
      <c r="IIS551" s="39"/>
      <c r="IIT551" s="39"/>
      <c r="IIU551" s="39"/>
      <c r="IIV551" s="39"/>
      <c r="IIW551" s="39"/>
      <c r="IIX551" s="39"/>
      <c r="IIY551" s="39"/>
      <c r="IIZ551" s="39"/>
      <c r="IJA551" s="39"/>
      <c r="IJB551" s="39"/>
      <c r="IJC551" s="39"/>
      <c r="IJD551" s="39"/>
      <c r="IJE551" s="39"/>
      <c r="IJF551" s="39"/>
      <c r="IJG551" s="39"/>
      <c r="IJH551" s="39"/>
      <c r="IJI551" s="39"/>
      <c r="IJJ551" s="39"/>
      <c r="IJK551" s="39"/>
      <c r="IJL551" s="39"/>
      <c r="IJM551" s="39"/>
      <c r="IJN551" s="39"/>
      <c r="IJO551" s="39"/>
      <c r="IJP551" s="39"/>
      <c r="IJQ551" s="39"/>
      <c r="IJR551" s="39"/>
      <c r="IJS551" s="39"/>
      <c r="IJT551" s="39"/>
      <c r="IJU551" s="39"/>
      <c r="IJV551" s="39"/>
      <c r="IJW551" s="39"/>
      <c r="IJX551" s="39"/>
      <c r="IJY551" s="39"/>
      <c r="IJZ551" s="39"/>
      <c r="IKA551" s="39"/>
      <c r="IKB551" s="39"/>
      <c r="IKC551" s="39"/>
      <c r="IKD551" s="39"/>
      <c r="IKE551" s="39"/>
      <c r="IKF551" s="39"/>
      <c r="IKG551" s="39"/>
      <c r="IKH551" s="39"/>
      <c r="IKI551" s="39"/>
      <c r="IKJ551" s="39"/>
      <c r="IKK551" s="39"/>
      <c r="IKL551" s="39"/>
      <c r="IKM551" s="39"/>
      <c r="IKN551" s="39"/>
      <c r="IKO551" s="39"/>
      <c r="IKP551" s="39"/>
      <c r="IKQ551" s="39"/>
      <c r="IKR551" s="39"/>
      <c r="IKS551" s="39"/>
      <c r="IKT551" s="39"/>
      <c r="IKU551" s="39"/>
      <c r="IKV551" s="39"/>
      <c r="IKW551" s="39"/>
      <c r="IKX551" s="39"/>
      <c r="IKY551" s="39"/>
      <c r="IKZ551" s="39"/>
      <c r="ILA551" s="39"/>
      <c r="ILB551" s="39"/>
      <c r="ILC551" s="39"/>
      <c r="ILD551" s="39"/>
      <c r="ILE551" s="39"/>
      <c r="ILF551" s="39"/>
      <c r="ILG551" s="39"/>
      <c r="ILH551" s="39"/>
      <c r="ILI551" s="39"/>
      <c r="ILJ551" s="39"/>
      <c r="ILK551" s="39"/>
      <c r="ILL551" s="39"/>
      <c r="ILM551" s="39"/>
      <c r="ILN551" s="39"/>
      <c r="ILO551" s="39"/>
      <c r="ILP551" s="39"/>
      <c r="ILQ551" s="39"/>
      <c r="ILR551" s="39"/>
      <c r="ILS551" s="39"/>
      <c r="ILT551" s="39"/>
      <c r="ILU551" s="39"/>
      <c r="ILV551" s="39"/>
      <c r="ILW551" s="39"/>
      <c r="ILX551" s="39"/>
      <c r="ILY551" s="39"/>
      <c r="ILZ551" s="39"/>
      <c r="IMA551" s="39"/>
      <c r="IMB551" s="39"/>
      <c r="IMC551" s="39"/>
      <c r="IMD551" s="39"/>
      <c r="IME551" s="39"/>
      <c r="IMF551" s="39"/>
      <c r="IMG551" s="39"/>
      <c r="IMH551" s="39"/>
      <c r="IMI551" s="39"/>
      <c r="IMJ551" s="39"/>
      <c r="IMK551" s="39"/>
      <c r="IML551" s="39"/>
      <c r="IMM551" s="39"/>
      <c r="IMN551" s="39"/>
      <c r="IMO551" s="39"/>
      <c r="IMP551" s="39"/>
      <c r="IMQ551" s="39"/>
      <c r="IMR551" s="39"/>
      <c r="IMS551" s="39"/>
      <c r="IMT551" s="39"/>
      <c r="IMU551" s="39"/>
      <c r="IMV551" s="39"/>
      <c r="IMW551" s="39"/>
      <c r="IMX551" s="39"/>
      <c r="IMY551" s="39"/>
      <c r="IMZ551" s="39"/>
      <c r="INA551" s="39"/>
      <c r="INB551" s="39"/>
      <c r="INC551" s="39"/>
      <c r="IND551" s="39"/>
      <c r="INE551" s="39"/>
      <c r="INF551" s="39"/>
      <c r="ING551" s="39"/>
      <c r="INH551" s="39"/>
      <c r="INI551" s="39"/>
      <c r="INJ551" s="39"/>
      <c r="INK551" s="39"/>
      <c r="INL551" s="39"/>
      <c r="INM551" s="39"/>
      <c r="INN551" s="39"/>
      <c r="INO551" s="39"/>
      <c r="INP551" s="39"/>
      <c r="INQ551" s="39"/>
      <c r="INR551" s="39"/>
      <c r="INS551" s="39"/>
      <c r="INT551" s="39"/>
      <c r="INU551" s="39"/>
      <c r="INV551" s="39"/>
      <c r="INW551" s="39"/>
      <c r="INX551" s="39"/>
      <c r="INY551" s="39"/>
      <c r="INZ551" s="39"/>
      <c r="IOA551" s="39"/>
      <c r="IOB551" s="39"/>
      <c r="IOC551" s="39"/>
      <c r="IOD551" s="39"/>
      <c r="IOE551" s="39"/>
      <c r="IOF551" s="39"/>
      <c r="IOG551" s="39"/>
      <c r="IOH551" s="39"/>
      <c r="IOI551" s="39"/>
      <c r="IOJ551" s="39"/>
      <c r="IOK551" s="39"/>
      <c r="IOL551" s="39"/>
      <c r="IOM551" s="39"/>
      <c r="ION551" s="39"/>
      <c r="IOO551" s="39"/>
      <c r="IOP551" s="39"/>
      <c r="IOQ551" s="39"/>
      <c r="IOR551" s="39"/>
      <c r="IOS551" s="39"/>
      <c r="IOT551" s="39"/>
      <c r="IOU551" s="39"/>
      <c r="IOV551" s="39"/>
      <c r="IOW551" s="39"/>
      <c r="IOX551" s="39"/>
      <c r="IOY551" s="39"/>
      <c r="IOZ551" s="39"/>
      <c r="IPA551" s="39"/>
      <c r="IPB551" s="39"/>
      <c r="IPC551" s="39"/>
      <c r="IPD551" s="39"/>
      <c r="IPE551" s="39"/>
      <c r="IPF551" s="39"/>
      <c r="IPG551" s="39"/>
      <c r="IPH551" s="39"/>
      <c r="IPI551" s="39"/>
      <c r="IPJ551" s="39"/>
      <c r="IPK551" s="39"/>
      <c r="IPL551" s="39"/>
      <c r="IPM551" s="39"/>
      <c r="IPN551" s="39"/>
      <c r="IPO551" s="39"/>
      <c r="IPP551" s="39"/>
      <c r="IPQ551" s="39"/>
      <c r="IPR551" s="39"/>
      <c r="IPS551" s="39"/>
      <c r="IPT551" s="39"/>
      <c r="IPU551" s="39"/>
      <c r="IPV551" s="39"/>
      <c r="IPW551" s="39"/>
      <c r="IPX551" s="39"/>
      <c r="IPY551" s="39"/>
      <c r="IPZ551" s="39"/>
      <c r="IQA551" s="39"/>
      <c r="IQB551" s="39"/>
      <c r="IQC551" s="39"/>
      <c r="IQD551" s="39"/>
      <c r="IQE551" s="39"/>
      <c r="IQF551" s="39"/>
      <c r="IQG551" s="39"/>
      <c r="IQH551" s="39"/>
      <c r="IQI551" s="39"/>
      <c r="IQJ551" s="39"/>
      <c r="IQK551" s="39"/>
      <c r="IQL551" s="39"/>
      <c r="IQM551" s="39"/>
      <c r="IQN551" s="39"/>
      <c r="IQO551" s="39"/>
      <c r="IQP551" s="39"/>
      <c r="IQQ551" s="39"/>
      <c r="IQR551" s="39"/>
      <c r="IQS551" s="39"/>
      <c r="IQT551" s="39"/>
      <c r="IQU551" s="39"/>
      <c r="IQV551" s="39"/>
      <c r="IQW551" s="39"/>
      <c r="IQX551" s="39"/>
      <c r="IQY551" s="39"/>
      <c r="IQZ551" s="39"/>
      <c r="IRA551" s="39"/>
      <c r="IRB551" s="39"/>
      <c r="IRC551" s="39"/>
      <c r="IRD551" s="39"/>
      <c r="IRE551" s="39"/>
      <c r="IRF551" s="39"/>
      <c r="IRG551" s="39"/>
      <c r="IRH551" s="39"/>
      <c r="IRI551" s="39"/>
      <c r="IRJ551" s="39"/>
      <c r="IRK551" s="39"/>
      <c r="IRL551" s="39"/>
      <c r="IRM551" s="39"/>
      <c r="IRN551" s="39"/>
      <c r="IRO551" s="39"/>
      <c r="IRP551" s="39"/>
      <c r="IRQ551" s="39"/>
      <c r="IRR551" s="39"/>
      <c r="IRS551" s="39"/>
      <c r="IRT551" s="39"/>
      <c r="IRU551" s="39"/>
      <c r="IRV551" s="39"/>
      <c r="IRW551" s="39"/>
      <c r="IRX551" s="39"/>
      <c r="IRY551" s="39"/>
      <c r="IRZ551" s="39"/>
      <c r="ISA551" s="39"/>
      <c r="ISB551" s="39"/>
      <c r="ISC551" s="39"/>
      <c r="ISD551" s="39"/>
      <c r="ISE551" s="39"/>
      <c r="ISF551" s="39"/>
      <c r="ISG551" s="39"/>
      <c r="ISH551" s="39"/>
      <c r="ISI551" s="39"/>
      <c r="ISJ551" s="39"/>
      <c r="ISK551" s="39"/>
      <c r="ISL551" s="39"/>
      <c r="ISM551" s="39"/>
      <c r="ISN551" s="39"/>
      <c r="ISO551" s="39"/>
      <c r="ISP551" s="39"/>
      <c r="ISQ551" s="39"/>
      <c r="ISR551" s="39"/>
      <c r="ISS551" s="39"/>
      <c r="IST551" s="39"/>
      <c r="ISU551" s="39"/>
      <c r="ISV551" s="39"/>
      <c r="ISW551" s="39"/>
      <c r="ISX551" s="39"/>
      <c r="ISY551" s="39"/>
      <c r="ISZ551" s="39"/>
      <c r="ITA551" s="39"/>
      <c r="ITB551" s="39"/>
      <c r="ITC551" s="39"/>
      <c r="ITD551" s="39"/>
      <c r="ITE551" s="39"/>
      <c r="ITF551" s="39"/>
      <c r="ITG551" s="39"/>
      <c r="ITH551" s="39"/>
      <c r="ITI551" s="39"/>
      <c r="ITJ551" s="39"/>
      <c r="ITK551" s="39"/>
      <c r="ITL551" s="39"/>
      <c r="ITM551" s="39"/>
      <c r="ITN551" s="39"/>
      <c r="ITO551" s="39"/>
      <c r="ITP551" s="39"/>
      <c r="ITQ551" s="39"/>
      <c r="ITR551" s="39"/>
      <c r="ITS551" s="39"/>
      <c r="ITT551" s="39"/>
      <c r="ITU551" s="39"/>
      <c r="ITV551" s="39"/>
      <c r="ITW551" s="39"/>
      <c r="ITX551" s="39"/>
      <c r="ITY551" s="39"/>
      <c r="ITZ551" s="39"/>
      <c r="IUA551" s="39"/>
      <c r="IUB551" s="39"/>
      <c r="IUC551" s="39"/>
      <c r="IUD551" s="39"/>
      <c r="IUE551" s="39"/>
      <c r="IUF551" s="39"/>
      <c r="IUG551" s="39"/>
      <c r="IUH551" s="39"/>
      <c r="IUI551" s="39"/>
      <c r="IUJ551" s="39"/>
      <c r="IUK551" s="39"/>
      <c r="IUL551" s="39"/>
      <c r="IUM551" s="39"/>
      <c r="IUN551" s="39"/>
      <c r="IUO551" s="39"/>
      <c r="IUP551" s="39"/>
      <c r="IUQ551" s="39"/>
      <c r="IUR551" s="39"/>
      <c r="IUS551" s="39"/>
      <c r="IUT551" s="39"/>
      <c r="IUU551" s="39"/>
      <c r="IUV551" s="39"/>
      <c r="IUW551" s="39"/>
      <c r="IUX551" s="39"/>
      <c r="IUY551" s="39"/>
      <c r="IUZ551" s="39"/>
      <c r="IVA551" s="39"/>
      <c r="IVB551" s="39"/>
      <c r="IVC551" s="39"/>
      <c r="IVD551" s="39"/>
      <c r="IVE551" s="39"/>
      <c r="IVF551" s="39"/>
      <c r="IVG551" s="39"/>
      <c r="IVH551" s="39"/>
      <c r="IVI551" s="39"/>
      <c r="IVJ551" s="39"/>
      <c r="IVK551" s="39"/>
      <c r="IVL551" s="39"/>
      <c r="IVM551" s="39"/>
      <c r="IVN551" s="39"/>
      <c r="IVO551" s="39"/>
      <c r="IVP551" s="39"/>
      <c r="IVQ551" s="39"/>
      <c r="IVR551" s="39"/>
      <c r="IVS551" s="39"/>
      <c r="IVT551" s="39"/>
      <c r="IVU551" s="39"/>
      <c r="IVV551" s="39"/>
      <c r="IVW551" s="39"/>
      <c r="IVX551" s="39"/>
      <c r="IVY551" s="39"/>
      <c r="IVZ551" s="39"/>
      <c r="IWA551" s="39"/>
      <c r="IWB551" s="39"/>
      <c r="IWC551" s="39"/>
      <c r="IWD551" s="39"/>
      <c r="IWE551" s="39"/>
      <c r="IWF551" s="39"/>
      <c r="IWG551" s="39"/>
      <c r="IWH551" s="39"/>
      <c r="IWI551" s="39"/>
      <c r="IWJ551" s="39"/>
      <c r="IWK551" s="39"/>
      <c r="IWL551" s="39"/>
      <c r="IWM551" s="39"/>
      <c r="IWN551" s="39"/>
      <c r="IWO551" s="39"/>
      <c r="IWP551" s="39"/>
      <c r="IWQ551" s="39"/>
      <c r="IWR551" s="39"/>
      <c r="IWS551" s="39"/>
      <c r="IWT551" s="39"/>
      <c r="IWU551" s="39"/>
      <c r="IWV551" s="39"/>
      <c r="IWW551" s="39"/>
      <c r="IWX551" s="39"/>
      <c r="IWY551" s="39"/>
      <c r="IWZ551" s="39"/>
      <c r="IXA551" s="39"/>
      <c r="IXB551" s="39"/>
      <c r="IXC551" s="39"/>
      <c r="IXD551" s="39"/>
      <c r="IXE551" s="39"/>
      <c r="IXF551" s="39"/>
      <c r="IXG551" s="39"/>
      <c r="IXH551" s="39"/>
      <c r="IXI551" s="39"/>
      <c r="IXJ551" s="39"/>
      <c r="IXK551" s="39"/>
      <c r="IXL551" s="39"/>
      <c r="IXM551" s="39"/>
      <c r="IXN551" s="39"/>
      <c r="IXO551" s="39"/>
      <c r="IXP551" s="39"/>
      <c r="IXQ551" s="39"/>
      <c r="IXR551" s="39"/>
      <c r="IXS551" s="39"/>
      <c r="IXT551" s="39"/>
      <c r="IXU551" s="39"/>
      <c r="IXV551" s="39"/>
      <c r="IXW551" s="39"/>
      <c r="IXX551" s="39"/>
      <c r="IXY551" s="39"/>
      <c r="IXZ551" s="39"/>
      <c r="IYA551" s="39"/>
      <c r="IYB551" s="39"/>
      <c r="IYC551" s="39"/>
      <c r="IYD551" s="39"/>
      <c r="IYE551" s="39"/>
      <c r="IYF551" s="39"/>
      <c r="IYG551" s="39"/>
      <c r="IYH551" s="39"/>
      <c r="IYI551" s="39"/>
      <c r="IYJ551" s="39"/>
      <c r="IYK551" s="39"/>
      <c r="IYL551" s="39"/>
      <c r="IYM551" s="39"/>
      <c r="IYN551" s="39"/>
      <c r="IYO551" s="39"/>
      <c r="IYP551" s="39"/>
      <c r="IYQ551" s="39"/>
      <c r="IYR551" s="39"/>
      <c r="IYS551" s="39"/>
      <c r="IYT551" s="39"/>
      <c r="IYU551" s="39"/>
      <c r="IYV551" s="39"/>
      <c r="IYW551" s="39"/>
      <c r="IYX551" s="39"/>
      <c r="IYY551" s="39"/>
      <c r="IYZ551" s="39"/>
      <c r="IZA551" s="39"/>
      <c r="IZB551" s="39"/>
      <c r="IZC551" s="39"/>
      <c r="IZD551" s="39"/>
      <c r="IZE551" s="39"/>
      <c r="IZF551" s="39"/>
      <c r="IZG551" s="39"/>
      <c r="IZH551" s="39"/>
      <c r="IZI551" s="39"/>
      <c r="IZJ551" s="39"/>
      <c r="IZK551" s="39"/>
      <c r="IZL551" s="39"/>
      <c r="IZM551" s="39"/>
      <c r="IZN551" s="39"/>
      <c r="IZO551" s="39"/>
      <c r="IZP551" s="39"/>
      <c r="IZQ551" s="39"/>
      <c r="IZR551" s="39"/>
      <c r="IZS551" s="39"/>
      <c r="IZT551" s="39"/>
      <c r="IZU551" s="39"/>
      <c r="IZV551" s="39"/>
      <c r="IZW551" s="39"/>
      <c r="IZX551" s="39"/>
      <c r="IZY551" s="39"/>
      <c r="IZZ551" s="39"/>
      <c r="JAA551" s="39"/>
      <c r="JAB551" s="39"/>
      <c r="JAC551" s="39"/>
      <c r="JAD551" s="39"/>
      <c r="JAE551" s="39"/>
      <c r="JAF551" s="39"/>
      <c r="JAG551" s="39"/>
      <c r="JAH551" s="39"/>
      <c r="JAI551" s="39"/>
      <c r="JAJ551" s="39"/>
      <c r="JAK551" s="39"/>
      <c r="JAL551" s="39"/>
      <c r="JAM551" s="39"/>
      <c r="JAN551" s="39"/>
      <c r="JAO551" s="39"/>
      <c r="JAP551" s="39"/>
      <c r="JAQ551" s="39"/>
      <c r="JAR551" s="39"/>
      <c r="JAS551" s="39"/>
      <c r="JAT551" s="39"/>
      <c r="JAU551" s="39"/>
      <c r="JAV551" s="39"/>
      <c r="JAW551" s="39"/>
      <c r="JAX551" s="39"/>
      <c r="JAY551" s="39"/>
      <c r="JAZ551" s="39"/>
      <c r="JBA551" s="39"/>
      <c r="JBB551" s="39"/>
      <c r="JBC551" s="39"/>
      <c r="JBD551" s="39"/>
      <c r="JBE551" s="39"/>
      <c r="JBF551" s="39"/>
      <c r="JBG551" s="39"/>
      <c r="JBH551" s="39"/>
      <c r="JBI551" s="39"/>
      <c r="JBJ551" s="39"/>
      <c r="JBK551" s="39"/>
      <c r="JBL551" s="39"/>
      <c r="JBM551" s="39"/>
      <c r="JBN551" s="39"/>
      <c r="JBO551" s="39"/>
      <c r="JBP551" s="39"/>
      <c r="JBQ551" s="39"/>
      <c r="JBR551" s="39"/>
      <c r="JBS551" s="39"/>
      <c r="JBT551" s="39"/>
      <c r="JBU551" s="39"/>
      <c r="JBV551" s="39"/>
      <c r="JBW551" s="39"/>
      <c r="JBX551" s="39"/>
      <c r="JBY551" s="39"/>
      <c r="JBZ551" s="39"/>
      <c r="JCA551" s="39"/>
      <c r="JCB551" s="39"/>
      <c r="JCC551" s="39"/>
      <c r="JCD551" s="39"/>
      <c r="JCE551" s="39"/>
      <c r="JCF551" s="39"/>
      <c r="JCG551" s="39"/>
      <c r="JCH551" s="39"/>
      <c r="JCI551" s="39"/>
      <c r="JCJ551" s="39"/>
      <c r="JCK551" s="39"/>
      <c r="JCL551" s="39"/>
      <c r="JCM551" s="39"/>
      <c r="JCN551" s="39"/>
      <c r="JCO551" s="39"/>
      <c r="JCP551" s="39"/>
      <c r="JCQ551" s="39"/>
      <c r="JCR551" s="39"/>
      <c r="JCS551" s="39"/>
      <c r="JCT551" s="39"/>
      <c r="JCU551" s="39"/>
      <c r="JCV551" s="39"/>
      <c r="JCW551" s="39"/>
      <c r="JCX551" s="39"/>
      <c r="JCY551" s="39"/>
      <c r="JCZ551" s="39"/>
      <c r="JDA551" s="39"/>
      <c r="JDB551" s="39"/>
      <c r="JDC551" s="39"/>
      <c r="JDD551" s="39"/>
      <c r="JDE551" s="39"/>
      <c r="JDF551" s="39"/>
      <c r="JDG551" s="39"/>
      <c r="JDH551" s="39"/>
      <c r="JDI551" s="39"/>
      <c r="JDJ551" s="39"/>
      <c r="JDK551" s="39"/>
      <c r="JDL551" s="39"/>
      <c r="JDM551" s="39"/>
      <c r="JDN551" s="39"/>
      <c r="JDO551" s="39"/>
      <c r="JDP551" s="39"/>
      <c r="JDQ551" s="39"/>
      <c r="JDR551" s="39"/>
      <c r="JDS551" s="39"/>
      <c r="JDT551" s="39"/>
      <c r="JDU551" s="39"/>
      <c r="JDV551" s="39"/>
      <c r="JDW551" s="39"/>
      <c r="JDX551" s="39"/>
      <c r="JDY551" s="39"/>
      <c r="JDZ551" s="39"/>
      <c r="JEA551" s="39"/>
      <c r="JEB551" s="39"/>
      <c r="JEC551" s="39"/>
      <c r="JED551" s="39"/>
      <c r="JEE551" s="39"/>
      <c r="JEF551" s="39"/>
      <c r="JEG551" s="39"/>
      <c r="JEH551" s="39"/>
      <c r="JEI551" s="39"/>
      <c r="JEJ551" s="39"/>
      <c r="JEK551" s="39"/>
      <c r="JEL551" s="39"/>
      <c r="JEM551" s="39"/>
      <c r="JEN551" s="39"/>
      <c r="JEO551" s="39"/>
      <c r="JEP551" s="39"/>
      <c r="JEQ551" s="39"/>
      <c r="JER551" s="39"/>
      <c r="JES551" s="39"/>
      <c r="JET551" s="39"/>
      <c r="JEU551" s="39"/>
      <c r="JEV551" s="39"/>
      <c r="JEW551" s="39"/>
      <c r="JEX551" s="39"/>
      <c r="JEY551" s="39"/>
      <c r="JEZ551" s="39"/>
      <c r="JFA551" s="39"/>
      <c r="JFB551" s="39"/>
      <c r="JFC551" s="39"/>
      <c r="JFD551" s="39"/>
      <c r="JFE551" s="39"/>
      <c r="JFF551" s="39"/>
      <c r="JFG551" s="39"/>
      <c r="JFH551" s="39"/>
      <c r="JFI551" s="39"/>
      <c r="JFJ551" s="39"/>
      <c r="JFK551" s="39"/>
      <c r="JFL551" s="39"/>
      <c r="JFM551" s="39"/>
      <c r="JFN551" s="39"/>
      <c r="JFO551" s="39"/>
      <c r="JFP551" s="39"/>
      <c r="JFQ551" s="39"/>
      <c r="JFR551" s="39"/>
      <c r="JFS551" s="39"/>
      <c r="JFT551" s="39"/>
      <c r="JFU551" s="39"/>
      <c r="JFV551" s="39"/>
      <c r="JFW551" s="39"/>
      <c r="JFX551" s="39"/>
      <c r="JFY551" s="39"/>
      <c r="JFZ551" s="39"/>
      <c r="JGA551" s="39"/>
      <c r="JGB551" s="39"/>
      <c r="JGC551" s="39"/>
      <c r="JGD551" s="39"/>
      <c r="JGE551" s="39"/>
      <c r="JGF551" s="39"/>
      <c r="JGG551" s="39"/>
      <c r="JGH551" s="39"/>
      <c r="JGI551" s="39"/>
      <c r="JGJ551" s="39"/>
      <c r="JGK551" s="39"/>
      <c r="JGL551" s="39"/>
      <c r="JGM551" s="39"/>
      <c r="JGN551" s="39"/>
      <c r="JGO551" s="39"/>
      <c r="JGP551" s="39"/>
      <c r="JGQ551" s="39"/>
      <c r="JGR551" s="39"/>
      <c r="JGS551" s="39"/>
      <c r="JGT551" s="39"/>
      <c r="JGU551" s="39"/>
      <c r="JGV551" s="39"/>
      <c r="JGW551" s="39"/>
      <c r="JGX551" s="39"/>
      <c r="JGY551" s="39"/>
      <c r="JGZ551" s="39"/>
      <c r="JHA551" s="39"/>
      <c r="JHB551" s="39"/>
      <c r="JHC551" s="39"/>
      <c r="JHD551" s="39"/>
      <c r="JHE551" s="39"/>
      <c r="JHF551" s="39"/>
      <c r="JHG551" s="39"/>
      <c r="JHH551" s="39"/>
      <c r="JHI551" s="39"/>
      <c r="JHJ551" s="39"/>
      <c r="JHK551" s="39"/>
      <c r="JHL551" s="39"/>
      <c r="JHM551" s="39"/>
      <c r="JHN551" s="39"/>
      <c r="JHO551" s="39"/>
      <c r="JHP551" s="39"/>
      <c r="JHQ551" s="39"/>
      <c r="JHR551" s="39"/>
      <c r="JHS551" s="39"/>
      <c r="JHT551" s="39"/>
      <c r="JHU551" s="39"/>
      <c r="JHV551" s="39"/>
      <c r="JHW551" s="39"/>
      <c r="JHX551" s="39"/>
      <c r="JHY551" s="39"/>
      <c r="JHZ551" s="39"/>
      <c r="JIA551" s="39"/>
      <c r="JIB551" s="39"/>
      <c r="JIC551" s="39"/>
      <c r="JID551" s="39"/>
      <c r="JIE551" s="39"/>
      <c r="JIF551" s="39"/>
      <c r="JIG551" s="39"/>
      <c r="JIH551" s="39"/>
      <c r="JII551" s="39"/>
      <c r="JIJ551" s="39"/>
      <c r="JIK551" s="39"/>
      <c r="JIL551" s="39"/>
      <c r="JIM551" s="39"/>
      <c r="JIN551" s="39"/>
      <c r="JIO551" s="39"/>
      <c r="JIP551" s="39"/>
      <c r="JIQ551" s="39"/>
      <c r="JIR551" s="39"/>
      <c r="JIS551" s="39"/>
      <c r="JIT551" s="39"/>
      <c r="JIU551" s="39"/>
      <c r="JIV551" s="39"/>
      <c r="JIW551" s="39"/>
      <c r="JIX551" s="39"/>
      <c r="JIY551" s="39"/>
      <c r="JIZ551" s="39"/>
      <c r="JJA551" s="39"/>
      <c r="JJB551" s="39"/>
      <c r="JJC551" s="39"/>
      <c r="JJD551" s="39"/>
      <c r="JJE551" s="39"/>
      <c r="JJF551" s="39"/>
      <c r="JJG551" s="39"/>
      <c r="JJH551" s="39"/>
      <c r="JJI551" s="39"/>
      <c r="JJJ551" s="39"/>
      <c r="JJK551" s="39"/>
      <c r="JJL551" s="39"/>
      <c r="JJM551" s="39"/>
      <c r="JJN551" s="39"/>
      <c r="JJO551" s="39"/>
      <c r="JJP551" s="39"/>
      <c r="JJQ551" s="39"/>
      <c r="JJR551" s="39"/>
      <c r="JJS551" s="39"/>
      <c r="JJT551" s="39"/>
      <c r="JJU551" s="39"/>
      <c r="JJV551" s="39"/>
      <c r="JJW551" s="39"/>
      <c r="JJX551" s="39"/>
      <c r="JJY551" s="39"/>
      <c r="JJZ551" s="39"/>
      <c r="JKA551" s="39"/>
      <c r="JKB551" s="39"/>
      <c r="JKC551" s="39"/>
      <c r="JKD551" s="39"/>
      <c r="JKE551" s="39"/>
      <c r="JKF551" s="39"/>
      <c r="JKG551" s="39"/>
      <c r="JKH551" s="39"/>
      <c r="JKI551" s="39"/>
      <c r="JKJ551" s="39"/>
      <c r="JKK551" s="39"/>
      <c r="JKL551" s="39"/>
      <c r="JKM551" s="39"/>
      <c r="JKN551" s="39"/>
      <c r="JKO551" s="39"/>
      <c r="JKP551" s="39"/>
      <c r="JKQ551" s="39"/>
      <c r="JKR551" s="39"/>
      <c r="JKS551" s="39"/>
      <c r="JKT551" s="39"/>
      <c r="JKU551" s="39"/>
      <c r="JKV551" s="39"/>
      <c r="JKW551" s="39"/>
      <c r="JKX551" s="39"/>
      <c r="JKY551" s="39"/>
      <c r="JKZ551" s="39"/>
      <c r="JLA551" s="39"/>
      <c r="JLB551" s="39"/>
      <c r="JLC551" s="39"/>
      <c r="JLD551" s="39"/>
      <c r="JLE551" s="39"/>
      <c r="JLF551" s="39"/>
      <c r="JLG551" s="39"/>
      <c r="JLH551" s="39"/>
      <c r="JLI551" s="39"/>
      <c r="JLJ551" s="39"/>
      <c r="JLK551" s="39"/>
      <c r="JLL551" s="39"/>
      <c r="JLM551" s="39"/>
      <c r="JLN551" s="39"/>
      <c r="JLO551" s="39"/>
      <c r="JLP551" s="39"/>
      <c r="JLQ551" s="39"/>
      <c r="JLR551" s="39"/>
      <c r="JLS551" s="39"/>
      <c r="JLT551" s="39"/>
      <c r="JLU551" s="39"/>
      <c r="JLV551" s="39"/>
      <c r="JLW551" s="39"/>
      <c r="JLX551" s="39"/>
      <c r="JLY551" s="39"/>
      <c r="JLZ551" s="39"/>
      <c r="JMA551" s="39"/>
      <c r="JMB551" s="39"/>
      <c r="JMC551" s="39"/>
      <c r="JMD551" s="39"/>
      <c r="JME551" s="39"/>
      <c r="JMF551" s="39"/>
      <c r="JMG551" s="39"/>
      <c r="JMH551" s="39"/>
      <c r="JMI551" s="39"/>
      <c r="JMJ551" s="39"/>
      <c r="JMK551" s="39"/>
      <c r="JML551" s="39"/>
      <c r="JMM551" s="39"/>
      <c r="JMN551" s="39"/>
      <c r="JMO551" s="39"/>
      <c r="JMP551" s="39"/>
      <c r="JMQ551" s="39"/>
      <c r="JMR551" s="39"/>
      <c r="JMS551" s="39"/>
      <c r="JMT551" s="39"/>
      <c r="JMU551" s="39"/>
      <c r="JMV551" s="39"/>
      <c r="JMW551" s="39"/>
      <c r="JMX551" s="39"/>
      <c r="JMY551" s="39"/>
      <c r="JMZ551" s="39"/>
      <c r="JNA551" s="39"/>
      <c r="JNB551" s="39"/>
      <c r="JNC551" s="39"/>
      <c r="JND551" s="39"/>
      <c r="JNE551" s="39"/>
      <c r="JNF551" s="39"/>
      <c r="JNG551" s="39"/>
      <c r="JNH551" s="39"/>
      <c r="JNI551" s="39"/>
      <c r="JNJ551" s="39"/>
      <c r="JNK551" s="39"/>
      <c r="JNL551" s="39"/>
      <c r="JNM551" s="39"/>
      <c r="JNN551" s="39"/>
      <c r="JNO551" s="39"/>
      <c r="JNP551" s="39"/>
      <c r="JNQ551" s="39"/>
      <c r="JNR551" s="39"/>
      <c r="JNS551" s="39"/>
      <c r="JNT551" s="39"/>
      <c r="JNU551" s="39"/>
      <c r="JNV551" s="39"/>
      <c r="JNW551" s="39"/>
      <c r="JNX551" s="39"/>
      <c r="JNY551" s="39"/>
      <c r="JNZ551" s="39"/>
      <c r="JOA551" s="39"/>
      <c r="JOB551" s="39"/>
      <c r="JOC551" s="39"/>
      <c r="JOD551" s="39"/>
      <c r="JOE551" s="39"/>
      <c r="JOF551" s="39"/>
      <c r="JOG551" s="39"/>
      <c r="JOH551" s="39"/>
      <c r="JOI551" s="39"/>
      <c r="JOJ551" s="39"/>
      <c r="JOK551" s="39"/>
      <c r="JOL551" s="39"/>
      <c r="JOM551" s="39"/>
      <c r="JON551" s="39"/>
      <c r="JOO551" s="39"/>
      <c r="JOP551" s="39"/>
      <c r="JOQ551" s="39"/>
      <c r="JOR551" s="39"/>
      <c r="JOS551" s="39"/>
      <c r="JOT551" s="39"/>
      <c r="JOU551" s="39"/>
      <c r="JOV551" s="39"/>
      <c r="JOW551" s="39"/>
      <c r="JOX551" s="39"/>
      <c r="JOY551" s="39"/>
      <c r="JOZ551" s="39"/>
      <c r="JPA551" s="39"/>
      <c r="JPB551" s="39"/>
      <c r="JPC551" s="39"/>
      <c r="JPD551" s="39"/>
      <c r="JPE551" s="39"/>
      <c r="JPF551" s="39"/>
      <c r="JPG551" s="39"/>
      <c r="JPH551" s="39"/>
      <c r="JPI551" s="39"/>
      <c r="JPJ551" s="39"/>
      <c r="JPK551" s="39"/>
      <c r="JPL551" s="39"/>
      <c r="JPM551" s="39"/>
      <c r="JPN551" s="39"/>
      <c r="JPO551" s="39"/>
      <c r="JPP551" s="39"/>
      <c r="JPQ551" s="39"/>
      <c r="JPR551" s="39"/>
      <c r="JPS551" s="39"/>
      <c r="JPT551" s="39"/>
      <c r="JPU551" s="39"/>
      <c r="JPV551" s="39"/>
      <c r="JPW551" s="39"/>
      <c r="JPX551" s="39"/>
      <c r="JPY551" s="39"/>
      <c r="JPZ551" s="39"/>
      <c r="JQA551" s="39"/>
      <c r="JQB551" s="39"/>
      <c r="JQC551" s="39"/>
      <c r="JQD551" s="39"/>
      <c r="JQE551" s="39"/>
      <c r="JQF551" s="39"/>
      <c r="JQG551" s="39"/>
      <c r="JQH551" s="39"/>
      <c r="JQI551" s="39"/>
      <c r="JQJ551" s="39"/>
      <c r="JQK551" s="39"/>
      <c r="JQL551" s="39"/>
      <c r="JQM551" s="39"/>
      <c r="JQN551" s="39"/>
      <c r="JQO551" s="39"/>
      <c r="JQP551" s="39"/>
      <c r="JQQ551" s="39"/>
      <c r="JQR551" s="39"/>
      <c r="JQS551" s="39"/>
      <c r="JQT551" s="39"/>
      <c r="JQU551" s="39"/>
      <c r="JQV551" s="39"/>
      <c r="JQW551" s="39"/>
      <c r="JQX551" s="39"/>
      <c r="JQY551" s="39"/>
      <c r="JQZ551" s="39"/>
      <c r="JRA551" s="39"/>
      <c r="JRB551" s="39"/>
      <c r="JRC551" s="39"/>
      <c r="JRD551" s="39"/>
      <c r="JRE551" s="39"/>
      <c r="JRF551" s="39"/>
      <c r="JRG551" s="39"/>
      <c r="JRH551" s="39"/>
      <c r="JRI551" s="39"/>
      <c r="JRJ551" s="39"/>
      <c r="JRK551" s="39"/>
      <c r="JRL551" s="39"/>
      <c r="JRM551" s="39"/>
      <c r="JRN551" s="39"/>
      <c r="JRO551" s="39"/>
      <c r="JRP551" s="39"/>
      <c r="JRQ551" s="39"/>
      <c r="JRR551" s="39"/>
      <c r="JRS551" s="39"/>
      <c r="JRT551" s="39"/>
      <c r="JRU551" s="39"/>
      <c r="JRV551" s="39"/>
      <c r="JRW551" s="39"/>
      <c r="JRX551" s="39"/>
      <c r="JRY551" s="39"/>
      <c r="JRZ551" s="39"/>
      <c r="JSA551" s="39"/>
      <c r="JSB551" s="39"/>
      <c r="JSC551" s="39"/>
      <c r="JSD551" s="39"/>
      <c r="JSE551" s="39"/>
      <c r="JSF551" s="39"/>
      <c r="JSG551" s="39"/>
      <c r="JSH551" s="39"/>
      <c r="JSI551" s="39"/>
      <c r="JSJ551" s="39"/>
      <c r="JSK551" s="39"/>
      <c r="JSL551" s="39"/>
      <c r="JSM551" s="39"/>
      <c r="JSN551" s="39"/>
      <c r="JSO551" s="39"/>
      <c r="JSP551" s="39"/>
      <c r="JSQ551" s="39"/>
      <c r="JSR551" s="39"/>
      <c r="JSS551" s="39"/>
      <c r="JST551" s="39"/>
      <c r="JSU551" s="39"/>
      <c r="JSV551" s="39"/>
      <c r="JSW551" s="39"/>
      <c r="JSX551" s="39"/>
      <c r="JSY551" s="39"/>
      <c r="JSZ551" s="39"/>
      <c r="JTA551" s="39"/>
      <c r="JTB551" s="39"/>
      <c r="JTC551" s="39"/>
      <c r="JTD551" s="39"/>
      <c r="JTE551" s="39"/>
      <c r="JTF551" s="39"/>
      <c r="JTG551" s="39"/>
      <c r="JTH551" s="39"/>
      <c r="JTI551" s="39"/>
      <c r="JTJ551" s="39"/>
      <c r="JTK551" s="39"/>
      <c r="JTL551" s="39"/>
      <c r="JTM551" s="39"/>
      <c r="JTN551" s="39"/>
      <c r="JTO551" s="39"/>
      <c r="JTP551" s="39"/>
      <c r="JTQ551" s="39"/>
      <c r="JTR551" s="39"/>
      <c r="JTS551" s="39"/>
      <c r="JTT551" s="39"/>
      <c r="JTU551" s="39"/>
      <c r="JTV551" s="39"/>
      <c r="JTW551" s="39"/>
      <c r="JTX551" s="39"/>
      <c r="JTY551" s="39"/>
      <c r="JTZ551" s="39"/>
      <c r="JUA551" s="39"/>
      <c r="JUB551" s="39"/>
      <c r="JUC551" s="39"/>
      <c r="JUD551" s="39"/>
      <c r="JUE551" s="39"/>
      <c r="JUF551" s="39"/>
      <c r="JUG551" s="39"/>
      <c r="JUH551" s="39"/>
      <c r="JUI551" s="39"/>
      <c r="JUJ551" s="39"/>
      <c r="JUK551" s="39"/>
      <c r="JUL551" s="39"/>
      <c r="JUM551" s="39"/>
      <c r="JUN551" s="39"/>
      <c r="JUO551" s="39"/>
      <c r="JUP551" s="39"/>
      <c r="JUQ551" s="39"/>
      <c r="JUR551" s="39"/>
      <c r="JUS551" s="39"/>
      <c r="JUT551" s="39"/>
      <c r="JUU551" s="39"/>
      <c r="JUV551" s="39"/>
      <c r="JUW551" s="39"/>
      <c r="JUX551" s="39"/>
      <c r="JUY551" s="39"/>
      <c r="JUZ551" s="39"/>
      <c r="JVA551" s="39"/>
      <c r="JVB551" s="39"/>
      <c r="JVC551" s="39"/>
      <c r="JVD551" s="39"/>
      <c r="JVE551" s="39"/>
      <c r="JVF551" s="39"/>
      <c r="JVG551" s="39"/>
      <c r="JVH551" s="39"/>
      <c r="JVI551" s="39"/>
      <c r="JVJ551" s="39"/>
      <c r="JVK551" s="39"/>
      <c r="JVL551" s="39"/>
      <c r="JVM551" s="39"/>
      <c r="JVN551" s="39"/>
      <c r="JVO551" s="39"/>
      <c r="JVP551" s="39"/>
      <c r="JVQ551" s="39"/>
      <c r="JVR551" s="39"/>
      <c r="JVS551" s="39"/>
      <c r="JVT551" s="39"/>
      <c r="JVU551" s="39"/>
      <c r="JVV551" s="39"/>
      <c r="JVW551" s="39"/>
      <c r="JVX551" s="39"/>
      <c r="JVY551" s="39"/>
      <c r="JVZ551" s="39"/>
      <c r="JWA551" s="39"/>
      <c r="JWB551" s="39"/>
      <c r="JWC551" s="39"/>
      <c r="JWD551" s="39"/>
      <c r="JWE551" s="39"/>
      <c r="JWF551" s="39"/>
      <c r="JWG551" s="39"/>
      <c r="JWH551" s="39"/>
      <c r="JWI551" s="39"/>
      <c r="JWJ551" s="39"/>
      <c r="JWK551" s="39"/>
      <c r="JWL551" s="39"/>
      <c r="JWM551" s="39"/>
      <c r="JWN551" s="39"/>
      <c r="JWO551" s="39"/>
      <c r="JWP551" s="39"/>
      <c r="JWQ551" s="39"/>
      <c r="JWR551" s="39"/>
      <c r="JWS551" s="39"/>
      <c r="JWT551" s="39"/>
      <c r="JWU551" s="39"/>
      <c r="JWV551" s="39"/>
      <c r="JWW551" s="39"/>
      <c r="JWX551" s="39"/>
      <c r="JWY551" s="39"/>
      <c r="JWZ551" s="39"/>
      <c r="JXA551" s="39"/>
      <c r="JXB551" s="39"/>
      <c r="JXC551" s="39"/>
      <c r="JXD551" s="39"/>
      <c r="JXE551" s="39"/>
      <c r="JXF551" s="39"/>
      <c r="JXG551" s="39"/>
      <c r="JXH551" s="39"/>
      <c r="JXI551" s="39"/>
      <c r="JXJ551" s="39"/>
      <c r="JXK551" s="39"/>
      <c r="JXL551" s="39"/>
      <c r="JXM551" s="39"/>
      <c r="JXN551" s="39"/>
      <c r="JXO551" s="39"/>
      <c r="JXP551" s="39"/>
      <c r="JXQ551" s="39"/>
      <c r="JXR551" s="39"/>
      <c r="JXS551" s="39"/>
      <c r="JXT551" s="39"/>
      <c r="JXU551" s="39"/>
      <c r="JXV551" s="39"/>
      <c r="JXW551" s="39"/>
      <c r="JXX551" s="39"/>
      <c r="JXY551" s="39"/>
      <c r="JXZ551" s="39"/>
      <c r="JYA551" s="39"/>
      <c r="JYB551" s="39"/>
      <c r="JYC551" s="39"/>
      <c r="JYD551" s="39"/>
      <c r="JYE551" s="39"/>
      <c r="JYF551" s="39"/>
      <c r="JYG551" s="39"/>
      <c r="JYH551" s="39"/>
      <c r="JYI551" s="39"/>
      <c r="JYJ551" s="39"/>
      <c r="JYK551" s="39"/>
      <c r="JYL551" s="39"/>
      <c r="JYM551" s="39"/>
      <c r="JYN551" s="39"/>
      <c r="JYO551" s="39"/>
      <c r="JYP551" s="39"/>
      <c r="JYQ551" s="39"/>
      <c r="JYR551" s="39"/>
      <c r="JYS551" s="39"/>
      <c r="JYT551" s="39"/>
      <c r="JYU551" s="39"/>
      <c r="JYV551" s="39"/>
      <c r="JYW551" s="39"/>
      <c r="JYX551" s="39"/>
      <c r="JYY551" s="39"/>
      <c r="JYZ551" s="39"/>
      <c r="JZA551" s="39"/>
      <c r="JZB551" s="39"/>
      <c r="JZC551" s="39"/>
      <c r="JZD551" s="39"/>
      <c r="JZE551" s="39"/>
      <c r="JZF551" s="39"/>
      <c r="JZG551" s="39"/>
      <c r="JZH551" s="39"/>
      <c r="JZI551" s="39"/>
      <c r="JZJ551" s="39"/>
      <c r="JZK551" s="39"/>
      <c r="JZL551" s="39"/>
      <c r="JZM551" s="39"/>
      <c r="JZN551" s="39"/>
      <c r="JZO551" s="39"/>
      <c r="JZP551" s="39"/>
      <c r="JZQ551" s="39"/>
      <c r="JZR551" s="39"/>
      <c r="JZS551" s="39"/>
      <c r="JZT551" s="39"/>
      <c r="JZU551" s="39"/>
      <c r="JZV551" s="39"/>
      <c r="JZW551" s="39"/>
      <c r="JZX551" s="39"/>
      <c r="JZY551" s="39"/>
      <c r="JZZ551" s="39"/>
      <c r="KAA551" s="39"/>
      <c r="KAB551" s="39"/>
      <c r="KAC551" s="39"/>
      <c r="KAD551" s="39"/>
      <c r="KAE551" s="39"/>
      <c r="KAF551" s="39"/>
      <c r="KAG551" s="39"/>
      <c r="KAH551" s="39"/>
      <c r="KAI551" s="39"/>
      <c r="KAJ551" s="39"/>
      <c r="KAK551" s="39"/>
      <c r="KAL551" s="39"/>
      <c r="KAM551" s="39"/>
      <c r="KAN551" s="39"/>
      <c r="KAO551" s="39"/>
      <c r="KAP551" s="39"/>
      <c r="KAQ551" s="39"/>
      <c r="KAR551" s="39"/>
      <c r="KAS551" s="39"/>
      <c r="KAT551" s="39"/>
      <c r="KAU551" s="39"/>
      <c r="KAV551" s="39"/>
      <c r="KAW551" s="39"/>
      <c r="KAX551" s="39"/>
      <c r="KAY551" s="39"/>
      <c r="KAZ551" s="39"/>
      <c r="KBA551" s="39"/>
      <c r="KBB551" s="39"/>
      <c r="KBC551" s="39"/>
      <c r="KBD551" s="39"/>
      <c r="KBE551" s="39"/>
      <c r="KBF551" s="39"/>
      <c r="KBG551" s="39"/>
      <c r="KBH551" s="39"/>
      <c r="KBI551" s="39"/>
      <c r="KBJ551" s="39"/>
      <c r="KBK551" s="39"/>
      <c r="KBL551" s="39"/>
      <c r="KBM551" s="39"/>
      <c r="KBN551" s="39"/>
      <c r="KBO551" s="39"/>
      <c r="KBP551" s="39"/>
      <c r="KBQ551" s="39"/>
      <c r="KBR551" s="39"/>
      <c r="KBS551" s="39"/>
      <c r="KBT551" s="39"/>
      <c r="KBU551" s="39"/>
      <c r="KBV551" s="39"/>
      <c r="KBW551" s="39"/>
      <c r="KBX551" s="39"/>
      <c r="KBY551" s="39"/>
      <c r="KBZ551" s="39"/>
      <c r="KCA551" s="39"/>
      <c r="KCB551" s="39"/>
      <c r="KCC551" s="39"/>
      <c r="KCD551" s="39"/>
      <c r="KCE551" s="39"/>
      <c r="KCF551" s="39"/>
      <c r="KCG551" s="39"/>
      <c r="KCH551" s="39"/>
      <c r="KCI551" s="39"/>
      <c r="KCJ551" s="39"/>
      <c r="KCK551" s="39"/>
      <c r="KCL551" s="39"/>
      <c r="KCM551" s="39"/>
      <c r="KCN551" s="39"/>
      <c r="KCO551" s="39"/>
      <c r="KCP551" s="39"/>
      <c r="KCQ551" s="39"/>
      <c r="KCR551" s="39"/>
      <c r="KCS551" s="39"/>
      <c r="KCT551" s="39"/>
      <c r="KCU551" s="39"/>
      <c r="KCV551" s="39"/>
      <c r="KCW551" s="39"/>
      <c r="KCX551" s="39"/>
      <c r="KCY551" s="39"/>
      <c r="KCZ551" s="39"/>
      <c r="KDA551" s="39"/>
      <c r="KDB551" s="39"/>
      <c r="KDC551" s="39"/>
      <c r="KDD551" s="39"/>
      <c r="KDE551" s="39"/>
      <c r="KDF551" s="39"/>
      <c r="KDG551" s="39"/>
      <c r="KDH551" s="39"/>
      <c r="KDI551" s="39"/>
      <c r="KDJ551" s="39"/>
      <c r="KDK551" s="39"/>
      <c r="KDL551" s="39"/>
      <c r="KDM551" s="39"/>
      <c r="KDN551" s="39"/>
      <c r="KDO551" s="39"/>
      <c r="KDP551" s="39"/>
      <c r="KDQ551" s="39"/>
      <c r="KDR551" s="39"/>
      <c r="KDS551" s="39"/>
      <c r="KDT551" s="39"/>
      <c r="KDU551" s="39"/>
      <c r="KDV551" s="39"/>
      <c r="KDW551" s="39"/>
      <c r="KDX551" s="39"/>
      <c r="KDY551" s="39"/>
      <c r="KDZ551" s="39"/>
      <c r="KEA551" s="39"/>
      <c r="KEB551" s="39"/>
      <c r="KEC551" s="39"/>
      <c r="KED551" s="39"/>
      <c r="KEE551" s="39"/>
      <c r="KEF551" s="39"/>
      <c r="KEG551" s="39"/>
      <c r="KEH551" s="39"/>
      <c r="KEI551" s="39"/>
      <c r="KEJ551" s="39"/>
      <c r="KEK551" s="39"/>
      <c r="KEL551" s="39"/>
      <c r="KEM551" s="39"/>
      <c r="KEN551" s="39"/>
      <c r="KEO551" s="39"/>
      <c r="KEP551" s="39"/>
      <c r="KEQ551" s="39"/>
      <c r="KER551" s="39"/>
      <c r="KES551" s="39"/>
      <c r="KET551" s="39"/>
      <c r="KEU551" s="39"/>
      <c r="KEV551" s="39"/>
      <c r="KEW551" s="39"/>
      <c r="KEX551" s="39"/>
      <c r="KEY551" s="39"/>
      <c r="KEZ551" s="39"/>
      <c r="KFA551" s="39"/>
      <c r="KFB551" s="39"/>
      <c r="KFC551" s="39"/>
      <c r="KFD551" s="39"/>
      <c r="KFE551" s="39"/>
      <c r="KFF551" s="39"/>
      <c r="KFG551" s="39"/>
      <c r="KFH551" s="39"/>
      <c r="KFI551" s="39"/>
      <c r="KFJ551" s="39"/>
      <c r="KFK551" s="39"/>
      <c r="KFL551" s="39"/>
      <c r="KFM551" s="39"/>
      <c r="KFN551" s="39"/>
      <c r="KFO551" s="39"/>
      <c r="KFP551" s="39"/>
      <c r="KFQ551" s="39"/>
      <c r="KFR551" s="39"/>
      <c r="KFS551" s="39"/>
      <c r="KFT551" s="39"/>
      <c r="KFU551" s="39"/>
      <c r="KFV551" s="39"/>
      <c r="KFW551" s="39"/>
      <c r="KFX551" s="39"/>
      <c r="KFY551" s="39"/>
      <c r="KFZ551" s="39"/>
      <c r="KGA551" s="39"/>
      <c r="KGB551" s="39"/>
      <c r="KGC551" s="39"/>
      <c r="KGD551" s="39"/>
      <c r="KGE551" s="39"/>
      <c r="KGF551" s="39"/>
      <c r="KGG551" s="39"/>
      <c r="KGH551" s="39"/>
      <c r="KGI551" s="39"/>
      <c r="KGJ551" s="39"/>
      <c r="KGK551" s="39"/>
      <c r="KGL551" s="39"/>
      <c r="KGM551" s="39"/>
      <c r="KGN551" s="39"/>
      <c r="KGO551" s="39"/>
      <c r="KGP551" s="39"/>
      <c r="KGQ551" s="39"/>
      <c r="KGR551" s="39"/>
      <c r="KGS551" s="39"/>
      <c r="KGT551" s="39"/>
      <c r="KGU551" s="39"/>
      <c r="KGV551" s="39"/>
      <c r="KGW551" s="39"/>
      <c r="KGX551" s="39"/>
      <c r="KGY551" s="39"/>
      <c r="KGZ551" s="39"/>
      <c r="KHA551" s="39"/>
      <c r="KHB551" s="39"/>
      <c r="KHC551" s="39"/>
      <c r="KHD551" s="39"/>
      <c r="KHE551" s="39"/>
      <c r="KHF551" s="39"/>
      <c r="KHG551" s="39"/>
      <c r="KHH551" s="39"/>
      <c r="KHI551" s="39"/>
      <c r="KHJ551" s="39"/>
      <c r="KHK551" s="39"/>
      <c r="KHL551" s="39"/>
      <c r="KHM551" s="39"/>
      <c r="KHN551" s="39"/>
      <c r="KHO551" s="39"/>
      <c r="KHP551" s="39"/>
      <c r="KHQ551" s="39"/>
      <c r="KHR551" s="39"/>
      <c r="KHS551" s="39"/>
      <c r="KHT551" s="39"/>
      <c r="KHU551" s="39"/>
      <c r="KHV551" s="39"/>
      <c r="KHW551" s="39"/>
      <c r="KHX551" s="39"/>
      <c r="KHY551" s="39"/>
      <c r="KHZ551" s="39"/>
      <c r="KIA551" s="39"/>
      <c r="KIB551" s="39"/>
      <c r="KIC551" s="39"/>
      <c r="KID551" s="39"/>
      <c r="KIE551" s="39"/>
      <c r="KIF551" s="39"/>
      <c r="KIG551" s="39"/>
      <c r="KIH551" s="39"/>
      <c r="KII551" s="39"/>
      <c r="KIJ551" s="39"/>
      <c r="KIK551" s="39"/>
      <c r="KIL551" s="39"/>
      <c r="KIM551" s="39"/>
      <c r="KIN551" s="39"/>
      <c r="KIO551" s="39"/>
      <c r="KIP551" s="39"/>
      <c r="KIQ551" s="39"/>
      <c r="KIR551" s="39"/>
      <c r="KIS551" s="39"/>
      <c r="KIT551" s="39"/>
      <c r="KIU551" s="39"/>
      <c r="KIV551" s="39"/>
      <c r="KIW551" s="39"/>
      <c r="KIX551" s="39"/>
      <c r="KIY551" s="39"/>
      <c r="KIZ551" s="39"/>
      <c r="KJA551" s="39"/>
      <c r="KJB551" s="39"/>
      <c r="KJC551" s="39"/>
      <c r="KJD551" s="39"/>
      <c r="KJE551" s="39"/>
      <c r="KJF551" s="39"/>
      <c r="KJG551" s="39"/>
      <c r="KJH551" s="39"/>
      <c r="KJI551" s="39"/>
      <c r="KJJ551" s="39"/>
      <c r="KJK551" s="39"/>
      <c r="KJL551" s="39"/>
      <c r="KJM551" s="39"/>
      <c r="KJN551" s="39"/>
      <c r="KJO551" s="39"/>
      <c r="KJP551" s="39"/>
      <c r="KJQ551" s="39"/>
      <c r="KJR551" s="39"/>
      <c r="KJS551" s="39"/>
      <c r="KJT551" s="39"/>
      <c r="KJU551" s="39"/>
      <c r="KJV551" s="39"/>
      <c r="KJW551" s="39"/>
      <c r="KJX551" s="39"/>
      <c r="KJY551" s="39"/>
      <c r="KJZ551" s="39"/>
      <c r="KKA551" s="39"/>
      <c r="KKB551" s="39"/>
      <c r="KKC551" s="39"/>
      <c r="KKD551" s="39"/>
      <c r="KKE551" s="39"/>
      <c r="KKF551" s="39"/>
      <c r="KKG551" s="39"/>
      <c r="KKH551" s="39"/>
      <c r="KKI551" s="39"/>
      <c r="KKJ551" s="39"/>
      <c r="KKK551" s="39"/>
      <c r="KKL551" s="39"/>
      <c r="KKM551" s="39"/>
      <c r="KKN551" s="39"/>
      <c r="KKO551" s="39"/>
      <c r="KKP551" s="39"/>
      <c r="KKQ551" s="39"/>
      <c r="KKR551" s="39"/>
      <c r="KKS551" s="39"/>
      <c r="KKT551" s="39"/>
      <c r="KKU551" s="39"/>
      <c r="KKV551" s="39"/>
      <c r="KKW551" s="39"/>
      <c r="KKX551" s="39"/>
      <c r="KKY551" s="39"/>
      <c r="KKZ551" s="39"/>
      <c r="KLA551" s="39"/>
      <c r="KLB551" s="39"/>
      <c r="KLC551" s="39"/>
      <c r="KLD551" s="39"/>
      <c r="KLE551" s="39"/>
      <c r="KLF551" s="39"/>
      <c r="KLG551" s="39"/>
      <c r="KLH551" s="39"/>
      <c r="KLI551" s="39"/>
      <c r="KLJ551" s="39"/>
      <c r="KLK551" s="39"/>
      <c r="KLL551" s="39"/>
      <c r="KLM551" s="39"/>
      <c r="KLN551" s="39"/>
      <c r="KLO551" s="39"/>
      <c r="KLP551" s="39"/>
      <c r="KLQ551" s="39"/>
      <c r="KLR551" s="39"/>
      <c r="KLS551" s="39"/>
      <c r="KLT551" s="39"/>
      <c r="KLU551" s="39"/>
      <c r="KLV551" s="39"/>
      <c r="KLW551" s="39"/>
      <c r="KLX551" s="39"/>
      <c r="KLY551" s="39"/>
      <c r="KLZ551" s="39"/>
      <c r="KMA551" s="39"/>
      <c r="KMB551" s="39"/>
      <c r="KMC551" s="39"/>
      <c r="KMD551" s="39"/>
      <c r="KME551" s="39"/>
      <c r="KMF551" s="39"/>
      <c r="KMG551" s="39"/>
      <c r="KMH551" s="39"/>
      <c r="KMI551" s="39"/>
      <c r="KMJ551" s="39"/>
      <c r="KMK551" s="39"/>
      <c r="KML551" s="39"/>
      <c r="KMM551" s="39"/>
      <c r="KMN551" s="39"/>
      <c r="KMO551" s="39"/>
      <c r="KMP551" s="39"/>
      <c r="KMQ551" s="39"/>
      <c r="KMR551" s="39"/>
      <c r="KMS551" s="39"/>
      <c r="KMT551" s="39"/>
      <c r="KMU551" s="39"/>
      <c r="KMV551" s="39"/>
      <c r="KMW551" s="39"/>
      <c r="KMX551" s="39"/>
      <c r="KMY551" s="39"/>
      <c r="KMZ551" s="39"/>
      <c r="KNA551" s="39"/>
      <c r="KNB551" s="39"/>
      <c r="KNC551" s="39"/>
      <c r="KND551" s="39"/>
      <c r="KNE551" s="39"/>
      <c r="KNF551" s="39"/>
      <c r="KNG551" s="39"/>
      <c r="KNH551" s="39"/>
      <c r="KNI551" s="39"/>
      <c r="KNJ551" s="39"/>
      <c r="KNK551" s="39"/>
      <c r="KNL551" s="39"/>
      <c r="KNM551" s="39"/>
      <c r="KNN551" s="39"/>
      <c r="KNO551" s="39"/>
      <c r="KNP551" s="39"/>
      <c r="KNQ551" s="39"/>
      <c r="KNR551" s="39"/>
      <c r="KNS551" s="39"/>
      <c r="KNT551" s="39"/>
      <c r="KNU551" s="39"/>
      <c r="KNV551" s="39"/>
      <c r="KNW551" s="39"/>
      <c r="KNX551" s="39"/>
      <c r="KNY551" s="39"/>
      <c r="KNZ551" s="39"/>
      <c r="KOA551" s="39"/>
      <c r="KOB551" s="39"/>
      <c r="KOC551" s="39"/>
      <c r="KOD551" s="39"/>
      <c r="KOE551" s="39"/>
      <c r="KOF551" s="39"/>
      <c r="KOG551" s="39"/>
      <c r="KOH551" s="39"/>
      <c r="KOI551" s="39"/>
      <c r="KOJ551" s="39"/>
      <c r="KOK551" s="39"/>
      <c r="KOL551" s="39"/>
      <c r="KOM551" s="39"/>
      <c r="KON551" s="39"/>
      <c r="KOO551" s="39"/>
      <c r="KOP551" s="39"/>
      <c r="KOQ551" s="39"/>
      <c r="KOR551" s="39"/>
      <c r="KOS551" s="39"/>
      <c r="KOT551" s="39"/>
      <c r="KOU551" s="39"/>
      <c r="KOV551" s="39"/>
      <c r="KOW551" s="39"/>
      <c r="KOX551" s="39"/>
      <c r="KOY551" s="39"/>
      <c r="KOZ551" s="39"/>
      <c r="KPA551" s="39"/>
      <c r="KPB551" s="39"/>
      <c r="KPC551" s="39"/>
      <c r="KPD551" s="39"/>
      <c r="KPE551" s="39"/>
      <c r="KPF551" s="39"/>
      <c r="KPG551" s="39"/>
      <c r="KPH551" s="39"/>
      <c r="KPI551" s="39"/>
      <c r="KPJ551" s="39"/>
      <c r="KPK551" s="39"/>
      <c r="KPL551" s="39"/>
      <c r="KPM551" s="39"/>
      <c r="KPN551" s="39"/>
      <c r="KPO551" s="39"/>
      <c r="KPP551" s="39"/>
      <c r="KPQ551" s="39"/>
      <c r="KPR551" s="39"/>
      <c r="KPS551" s="39"/>
      <c r="KPT551" s="39"/>
      <c r="KPU551" s="39"/>
      <c r="KPV551" s="39"/>
      <c r="KPW551" s="39"/>
      <c r="KPX551" s="39"/>
      <c r="KPY551" s="39"/>
      <c r="KPZ551" s="39"/>
      <c r="KQA551" s="39"/>
      <c r="KQB551" s="39"/>
      <c r="KQC551" s="39"/>
      <c r="KQD551" s="39"/>
      <c r="KQE551" s="39"/>
      <c r="KQF551" s="39"/>
      <c r="KQG551" s="39"/>
      <c r="KQH551" s="39"/>
      <c r="KQI551" s="39"/>
      <c r="KQJ551" s="39"/>
      <c r="KQK551" s="39"/>
      <c r="KQL551" s="39"/>
      <c r="KQM551" s="39"/>
      <c r="KQN551" s="39"/>
      <c r="KQO551" s="39"/>
      <c r="KQP551" s="39"/>
      <c r="KQQ551" s="39"/>
      <c r="KQR551" s="39"/>
      <c r="KQS551" s="39"/>
      <c r="KQT551" s="39"/>
      <c r="KQU551" s="39"/>
      <c r="KQV551" s="39"/>
      <c r="KQW551" s="39"/>
      <c r="KQX551" s="39"/>
      <c r="KQY551" s="39"/>
      <c r="KQZ551" s="39"/>
      <c r="KRA551" s="39"/>
      <c r="KRB551" s="39"/>
      <c r="KRC551" s="39"/>
      <c r="KRD551" s="39"/>
      <c r="KRE551" s="39"/>
      <c r="KRF551" s="39"/>
      <c r="KRG551" s="39"/>
      <c r="KRH551" s="39"/>
      <c r="KRI551" s="39"/>
      <c r="KRJ551" s="39"/>
      <c r="KRK551" s="39"/>
      <c r="KRL551" s="39"/>
      <c r="KRM551" s="39"/>
      <c r="KRN551" s="39"/>
      <c r="KRO551" s="39"/>
      <c r="KRP551" s="39"/>
      <c r="KRQ551" s="39"/>
      <c r="KRR551" s="39"/>
      <c r="KRS551" s="39"/>
      <c r="KRT551" s="39"/>
      <c r="KRU551" s="39"/>
      <c r="KRV551" s="39"/>
      <c r="KRW551" s="39"/>
      <c r="KRX551" s="39"/>
      <c r="KRY551" s="39"/>
      <c r="KRZ551" s="39"/>
      <c r="KSA551" s="39"/>
      <c r="KSB551" s="39"/>
      <c r="KSC551" s="39"/>
      <c r="KSD551" s="39"/>
      <c r="KSE551" s="39"/>
      <c r="KSF551" s="39"/>
      <c r="KSG551" s="39"/>
      <c r="KSH551" s="39"/>
      <c r="KSI551" s="39"/>
      <c r="KSJ551" s="39"/>
      <c r="KSK551" s="39"/>
      <c r="KSL551" s="39"/>
      <c r="KSM551" s="39"/>
      <c r="KSN551" s="39"/>
      <c r="KSO551" s="39"/>
      <c r="KSP551" s="39"/>
      <c r="KSQ551" s="39"/>
      <c r="KSR551" s="39"/>
      <c r="KSS551" s="39"/>
      <c r="KST551" s="39"/>
      <c r="KSU551" s="39"/>
      <c r="KSV551" s="39"/>
      <c r="KSW551" s="39"/>
      <c r="KSX551" s="39"/>
      <c r="KSY551" s="39"/>
      <c r="KSZ551" s="39"/>
      <c r="KTA551" s="39"/>
      <c r="KTB551" s="39"/>
      <c r="KTC551" s="39"/>
      <c r="KTD551" s="39"/>
      <c r="KTE551" s="39"/>
      <c r="KTF551" s="39"/>
      <c r="KTG551" s="39"/>
      <c r="KTH551" s="39"/>
      <c r="KTI551" s="39"/>
      <c r="KTJ551" s="39"/>
      <c r="KTK551" s="39"/>
      <c r="KTL551" s="39"/>
      <c r="KTM551" s="39"/>
      <c r="KTN551" s="39"/>
      <c r="KTO551" s="39"/>
      <c r="KTP551" s="39"/>
      <c r="KTQ551" s="39"/>
      <c r="KTR551" s="39"/>
      <c r="KTS551" s="39"/>
      <c r="KTT551" s="39"/>
      <c r="KTU551" s="39"/>
      <c r="KTV551" s="39"/>
      <c r="KTW551" s="39"/>
      <c r="KTX551" s="39"/>
      <c r="KTY551" s="39"/>
      <c r="KTZ551" s="39"/>
      <c r="KUA551" s="39"/>
      <c r="KUB551" s="39"/>
      <c r="KUC551" s="39"/>
      <c r="KUD551" s="39"/>
      <c r="KUE551" s="39"/>
      <c r="KUF551" s="39"/>
      <c r="KUG551" s="39"/>
      <c r="KUH551" s="39"/>
      <c r="KUI551" s="39"/>
      <c r="KUJ551" s="39"/>
      <c r="KUK551" s="39"/>
      <c r="KUL551" s="39"/>
      <c r="KUM551" s="39"/>
      <c r="KUN551" s="39"/>
      <c r="KUO551" s="39"/>
      <c r="KUP551" s="39"/>
      <c r="KUQ551" s="39"/>
      <c r="KUR551" s="39"/>
      <c r="KUS551" s="39"/>
      <c r="KUT551" s="39"/>
      <c r="KUU551" s="39"/>
      <c r="KUV551" s="39"/>
      <c r="KUW551" s="39"/>
      <c r="KUX551" s="39"/>
      <c r="KUY551" s="39"/>
      <c r="KUZ551" s="39"/>
      <c r="KVA551" s="39"/>
      <c r="KVB551" s="39"/>
      <c r="KVC551" s="39"/>
      <c r="KVD551" s="39"/>
      <c r="KVE551" s="39"/>
      <c r="KVF551" s="39"/>
      <c r="KVG551" s="39"/>
      <c r="KVH551" s="39"/>
      <c r="KVI551" s="39"/>
      <c r="KVJ551" s="39"/>
      <c r="KVK551" s="39"/>
      <c r="KVL551" s="39"/>
      <c r="KVM551" s="39"/>
      <c r="KVN551" s="39"/>
      <c r="KVO551" s="39"/>
      <c r="KVP551" s="39"/>
      <c r="KVQ551" s="39"/>
      <c r="KVR551" s="39"/>
      <c r="KVS551" s="39"/>
      <c r="KVT551" s="39"/>
      <c r="KVU551" s="39"/>
      <c r="KVV551" s="39"/>
      <c r="KVW551" s="39"/>
      <c r="KVX551" s="39"/>
      <c r="KVY551" s="39"/>
      <c r="KVZ551" s="39"/>
      <c r="KWA551" s="39"/>
      <c r="KWB551" s="39"/>
      <c r="KWC551" s="39"/>
      <c r="KWD551" s="39"/>
      <c r="KWE551" s="39"/>
      <c r="KWF551" s="39"/>
      <c r="KWG551" s="39"/>
      <c r="KWH551" s="39"/>
      <c r="KWI551" s="39"/>
      <c r="KWJ551" s="39"/>
      <c r="KWK551" s="39"/>
      <c r="KWL551" s="39"/>
      <c r="KWM551" s="39"/>
      <c r="KWN551" s="39"/>
      <c r="KWO551" s="39"/>
      <c r="KWP551" s="39"/>
      <c r="KWQ551" s="39"/>
      <c r="KWR551" s="39"/>
      <c r="KWS551" s="39"/>
      <c r="KWT551" s="39"/>
      <c r="KWU551" s="39"/>
      <c r="KWV551" s="39"/>
      <c r="KWW551" s="39"/>
      <c r="KWX551" s="39"/>
      <c r="KWY551" s="39"/>
      <c r="KWZ551" s="39"/>
      <c r="KXA551" s="39"/>
      <c r="KXB551" s="39"/>
      <c r="KXC551" s="39"/>
      <c r="KXD551" s="39"/>
      <c r="KXE551" s="39"/>
      <c r="KXF551" s="39"/>
      <c r="KXG551" s="39"/>
      <c r="KXH551" s="39"/>
      <c r="KXI551" s="39"/>
      <c r="KXJ551" s="39"/>
      <c r="KXK551" s="39"/>
      <c r="KXL551" s="39"/>
      <c r="KXM551" s="39"/>
      <c r="KXN551" s="39"/>
      <c r="KXO551" s="39"/>
      <c r="KXP551" s="39"/>
      <c r="KXQ551" s="39"/>
      <c r="KXR551" s="39"/>
      <c r="KXS551" s="39"/>
      <c r="KXT551" s="39"/>
      <c r="KXU551" s="39"/>
      <c r="KXV551" s="39"/>
      <c r="KXW551" s="39"/>
      <c r="KXX551" s="39"/>
      <c r="KXY551" s="39"/>
      <c r="KXZ551" s="39"/>
      <c r="KYA551" s="39"/>
      <c r="KYB551" s="39"/>
      <c r="KYC551" s="39"/>
      <c r="KYD551" s="39"/>
      <c r="KYE551" s="39"/>
      <c r="KYF551" s="39"/>
      <c r="KYG551" s="39"/>
      <c r="KYH551" s="39"/>
      <c r="KYI551" s="39"/>
      <c r="KYJ551" s="39"/>
      <c r="KYK551" s="39"/>
      <c r="KYL551" s="39"/>
      <c r="KYM551" s="39"/>
      <c r="KYN551" s="39"/>
      <c r="KYO551" s="39"/>
      <c r="KYP551" s="39"/>
      <c r="KYQ551" s="39"/>
      <c r="KYR551" s="39"/>
      <c r="KYS551" s="39"/>
      <c r="KYT551" s="39"/>
      <c r="KYU551" s="39"/>
      <c r="KYV551" s="39"/>
      <c r="KYW551" s="39"/>
      <c r="KYX551" s="39"/>
      <c r="KYY551" s="39"/>
      <c r="KYZ551" s="39"/>
      <c r="KZA551" s="39"/>
      <c r="KZB551" s="39"/>
      <c r="KZC551" s="39"/>
      <c r="KZD551" s="39"/>
      <c r="KZE551" s="39"/>
      <c r="KZF551" s="39"/>
      <c r="KZG551" s="39"/>
      <c r="KZH551" s="39"/>
      <c r="KZI551" s="39"/>
      <c r="KZJ551" s="39"/>
      <c r="KZK551" s="39"/>
      <c r="KZL551" s="39"/>
      <c r="KZM551" s="39"/>
      <c r="KZN551" s="39"/>
      <c r="KZO551" s="39"/>
      <c r="KZP551" s="39"/>
      <c r="KZQ551" s="39"/>
      <c r="KZR551" s="39"/>
      <c r="KZS551" s="39"/>
      <c r="KZT551" s="39"/>
      <c r="KZU551" s="39"/>
      <c r="KZV551" s="39"/>
      <c r="KZW551" s="39"/>
      <c r="KZX551" s="39"/>
      <c r="KZY551" s="39"/>
      <c r="KZZ551" s="39"/>
      <c r="LAA551" s="39"/>
      <c r="LAB551" s="39"/>
      <c r="LAC551" s="39"/>
      <c r="LAD551" s="39"/>
      <c r="LAE551" s="39"/>
      <c r="LAF551" s="39"/>
      <c r="LAG551" s="39"/>
      <c r="LAH551" s="39"/>
      <c r="LAI551" s="39"/>
      <c r="LAJ551" s="39"/>
      <c r="LAK551" s="39"/>
      <c r="LAL551" s="39"/>
      <c r="LAM551" s="39"/>
      <c r="LAN551" s="39"/>
      <c r="LAO551" s="39"/>
      <c r="LAP551" s="39"/>
      <c r="LAQ551" s="39"/>
      <c r="LAR551" s="39"/>
      <c r="LAS551" s="39"/>
      <c r="LAT551" s="39"/>
      <c r="LAU551" s="39"/>
      <c r="LAV551" s="39"/>
      <c r="LAW551" s="39"/>
      <c r="LAX551" s="39"/>
      <c r="LAY551" s="39"/>
      <c r="LAZ551" s="39"/>
      <c r="LBA551" s="39"/>
      <c r="LBB551" s="39"/>
      <c r="LBC551" s="39"/>
      <c r="LBD551" s="39"/>
      <c r="LBE551" s="39"/>
      <c r="LBF551" s="39"/>
      <c r="LBG551" s="39"/>
      <c r="LBH551" s="39"/>
      <c r="LBI551" s="39"/>
      <c r="LBJ551" s="39"/>
      <c r="LBK551" s="39"/>
      <c r="LBL551" s="39"/>
      <c r="LBM551" s="39"/>
      <c r="LBN551" s="39"/>
      <c r="LBO551" s="39"/>
      <c r="LBP551" s="39"/>
      <c r="LBQ551" s="39"/>
      <c r="LBR551" s="39"/>
      <c r="LBS551" s="39"/>
      <c r="LBT551" s="39"/>
      <c r="LBU551" s="39"/>
      <c r="LBV551" s="39"/>
      <c r="LBW551" s="39"/>
      <c r="LBX551" s="39"/>
      <c r="LBY551" s="39"/>
      <c r="LBZ551" s="39"/>
      <c r="LCA551" s="39"/>
      <c r="LCB551" s="39"/>
      <c r="LCC551" s="39"/>
      <c r="LCD551" s="39"/>
      <c r="LCE551" s="39"/>
      <c r="LCF551" s="39"/>
      <c r="LCG551" s="39"/>
      <c r="LCH551" s="39"/>
      <c r="LCI551" s="39"/>
      <c r="LCJ551" s="39"/>
      <c r="LCK551" s="39"/>
      <c r="LCL551" s="39"/>
      <c r="LCM551" s="39"/>
      <c r="LCN551" s="39"/>
      <c r="LCO551" s="39"/>
      <c r="LCP551" s="39"/>
      <c r="LCQ551" s="39"/>
      <c r="LCR551" s="39"/>
      <c r="LCS551" s="39"/>
      <c r="LCT551" s="39"/>
      <c r="LCU551" s="39"/>
      <c r="LCV551" s="39"/>
      <c r="LCW551" s="39"/>
      <c r="LCX551" s="39"/>
      <c r="LCY551" s="39"/>
      <c r="LCZ551" s="39"/>
      <c r="LDA551" s="39"/>
      <c r="LDB551" s="39"/>
      <c r="LDC551" s="39"/>
      <c r="LDD551" s="39"/>
      <c r="LDE551" s="39"/>
      <c r="LDF551" s="39"/>
      <c r="LDG551" s="39"/>
      <c r="LDH551" s="39"/>
      <c r="LDI551" s="39"/>
      <c r="LDJ551" s="39"/>
      <c r="LDK551" s="39"/>
      <c r="LDL551" s="39"/>
      <c r="LDM551" s="39"/>
      <c r="LDN551" s="39"/>
      <c r="LDO551" s="39"/>
      <c r="LDP551" s="39"/>
      <c r="LDQ551" s="39"/>
      <c r="LDR551" s="39"/>
      <c r="LDS551" s="39"/>
      <c r="LDT551" s="39"/>
      <c r="LDU551" s="39"/>
      <c r="LDV551" s="39"/>
      <c r="LDW551" s="39"/>
      <c r="LDX551" s="39"/>
      <c r="LDY551" s="39"/>
      <c r="LDZ551" s="39"/>
      <c r="LEA551" s="39"/>
      <c r="LEB551" s="39"/>
      <c r="LEC551" s="39"/>
      <c r="LED551" s="39"/>
      <c r="LEE551" s="39"/>
      <c r="LEF551" s="39"/>
      <c r="LEG551" s="39"/>
      <c r="LEH551" s="39"/>
      <c r="LEI551" s="39"/>
      <c r="LEJ551" s="39"/>
      <c r="LEK551" s="39"/>
      <c r="LEL551" s="39"/>
      <c r="LEM551" s="39"/>
      <c r="LEN551" s="39"/>
      <c r="LEO551" s="39"/>
      <c r="LEP551" s="39"/>
      <c r="LEQ551" s="39"/>
      <c r="LER551" s="39"/>
      <c r="LES551" s="39"/>
      <c r="LET551" s="39"/>
      <c r="LEU551" s="39"/>
      <c r="LEV551" s="39"/>
      <c r="LEW551" s="39"/>
      <c r="LEX551" s="39"/>
      <c r="LEY551" s="39"/>
      <c r="LEZ551" s="39"/>
      <c r="LFA551" s="39"/>
      <c r="LFB551" s="39"/>
      <c r="LFC551" s="39"/>
      <c r="LFD551" s="39"/>
      <c r="LFE551" s="39"/>
      <c r="LFF551" s="39"/>
      <c r="LFG551" s="39"/>
      <c r="LFH551" s="39"/>
      <c r="LFI551" s="39"/>
      <c r="LFJ551" s="39"/>
      <c r="LFK551" s="39"/>
      <c r="LFL551" s="39"/>
      <c r="LFM551" s="39"/>
      <c r="LFN551" s="39"/>
      <c r="LFO551" s="39"/>
      <c r="LFP551" s="39"/>
      <c r="LFQ551" s="39"/>
      <c r="LFR551" s="39"/>
      <c r="LFS551" s="39"/>
      <c r="LFT551" s="39"/>
      <c r="LFU551" s="39"/>
      <c r="LFV551" s="39"/>
      <c r="LFW551" s="39"/>
      <c r="LFX551" s="39"/>
      <c r="LFY551" s="39"/>
      <c r="LFZ551" s="39"/>
      <c r="LGA551" s="39"/>
      <c r="LGB551" s="39"/>
      <c r="LGC551" s="39"/>
      <c r="LGD551" s="39"/>
      <c r="LGE551" s="39"/>
      <c r="LGF551" s="39"/>
      <c r="LGG551" s="39"/>
      <c r="LGH551" s="39"/>
      <c r="LGI551" s="39"/>
      <c r="LGJ551" s="39"/>
      <c r="LGK551" s="39"/>
      <c r="LGL551" s="39"/>
      <c r="LGM551" s="39"/>
      <c r="LGN551" s="39"/>
      <c r="LGO551" s="39"/>
      <c r="LGP551" s="39"/>
      <c r="LGQ551" s="39"/>
      <c r="LGR551" s="39"/>
      <c r="LGS551" s="39"/>
      <c r="LGT551" s="39"/>
      <c r="LGU551" s="39"/>
      <c r="LGV551" s="39"/>
      <c r="LGW551" s="39"/>
      <c r="LGX551" s="39"/>
      <c r="LGY551" s="39"/>
      <c r="LGZ551" s="39"/>
      <c r="LHA551" s="39"/>
      <c r="LHB551" s="39"/>
      <c r="LHC551" s="39"/>
      <c r="LHD551" s="39"/>
      <c r="LHE551" s="39"/>
      <c r="LHF551" s="39"/>
      <c r="LHG551" s="39"/>
      <c r="LHH551" s="39"/>
      <c r="LHI551" s="39"/>
      <c r="LHJ551" s="39"/>
      <c r="LHK551" s="39"/>
      <c r="LHL551" s="39"/>
      <c r="LHM551" s="39"/>
      <c r="LHN551" s="39"/>
      <c r="LHO551" s="39"/>
      <c r="LHP551" s="39"/>
      <c r="LHQ551" s="39"/>
      <c r="LHR551" s="39"/>
      <c r="LHS551" s="39"/>
      <c r="LHT551" s="39"/>
      <c r="LHU551" s="39"/>
      <c r="LHV551" s="39"/>
      <c r="LHW551" s="39"/>
      <c r="LHX551" s="39"/>
      <c r="LHY551" s="39"/>
      <c r="LHZ551" s="39"/>
      <c r="LIA551" s="39"/>
      <c r="LIB551" s="39"/>
      <c r="LIC551" s="39"/>
      <c r="LID551" s="39"/>
      <c r="LIE551" s="39"/>
      <c r="LIF551" s="39"/>
      <c r="LIG551" s="39"/>
      <c r="LIH551" s="39"/>
      <c r="LII551" s="39"/>
      <c r="LIJ551" s="39"/>
      <c r="LIK551" s="39"/>
      <c r="LIL551" s="39"/>
      <c r="LIM551" s="39"/>
      <c r="LIN551" s="39"/>
      <c r="LIO551" s="39"/>
      <c r="LIP551" s="39"/>
      <c r="LIQ551" s="39"/>
      <c r="LIR551" s="39"/>
      <c r="LIS551" s="39"/>
      <c r="LIT551" s="39"/>
      <c r="LIU551" s="39"/>
      <c r="LIV551" s="39"/>
      <c r="LIW551" s="39"/>
      <c r="LIX551" s="39"/>
      <c r="LIY551" s="39"/>
      <c r="LIZ551" s="39"/>
      <c r="LJA551" s="39"/>
      <c r="LJB551" s="39"/>
      <c r="LJC551" s="39"/>
      <c r="LJD551" s="39"/>
      <c r="LJE551" s="39"/>
      <c r="LJF551" s="39"/>
      <c r="LJG551" s="39"/>
      <c r="LJH551" s="39"/>
      <c r="LJI551" s="39"/>
      <c r="LJJ551" s="39"/>
      <c r="LJK551" s="39"/>
      <c r="LJL551" s="39"/>
      <c r="LJM551" s="39"/>
      <c r="LJN551" s="39"/>
      <c r="LJO551" s="39"/>
      <c r="LJP551" s="39"/>
      <c r="LJQ551" s="39"/>
      <c r="LJR551" s="39"/>
      <c r="LJS551" s="39"/>
      <c r="LJT551" s="39"/>
      <c r="LJU551" s="39"/>
      <c r="LJV551" s="39"/>
      <c r="LJW551" s="39"/>
      <c r="LJX551" s="39"/>
      <c r="LJY551" s="39"/>
      <c r="LJZ551" s="39"/>
      <c r="LKA551" s="39"/>
      <c r="LKB551" s="39"/>
      <c r="LKC551" s="39"/>
      <c r="LKD551" s="39"/>
      <c r="LKE551" s="39"/>
      <c r="LKF551" s="39"/>
      <c r="LKG551" s="39"/>
      <c r="LKH551" s="39"/>
      <c r="LKI551" s="39"/>
      <c r="LKJ551" s="39"/>
      <c r="LKK551" s="39"/>
      <c r="LKL551" s="39"/>
      <c r="LKM551" s="39"/>
      <c r="LKN551" s="39"/>
      <c r="LKO551" s="39"/>
      <c r="LKP551" s="39"/>
      <c r="LKQ551" s="39"/>
      <c r="LKR551" s="39"/>
      <c r="LKS551" s="39"/>
      <c r="LKT551" s="39"/>
      <c r="LKU551" s="39"/>
      <c r="LKV551" s="39"/>
      <c r="LKW551" s="39"/>
      <c r="LKX551" s="39"/>
      <c r="LKY551" s="39"/>
      <c r="LKZ551" s="39"/>
      <c r="LLA551" s="39"/>
      <c r="LLB551" s="39"/>
      <c r="LLC551" s="39"/>
      <c r="LLD551" s="39"/>
      <c r="LLE551" s="39"/>
      <c r="LLF551" s="39"/>
      <c r="LLG551" s="39"/>
      <c r="LLH551" s="39"/>
      <c r="LLI551" s="39"/>
      <c r="LLJ551" s="39"/>
      <c r="LLK551" s="39"/>
      <c r="LLL551" s="39"/>
      <c r="LLM551" s="39"/>
      <c r="LLN551" s="39"/>
      <c r="LLO551" s="39"/>
      <c r="LLP551" s="39"/>
      <c r="LLQ551" s="39"/>
      <c r="LLR551" s="39"/>
      <c r="LLS551" s="39"/>
      <c r="LLT551" s="39"/>
      <c r="LLU551" s="39"/>
      <c r="LLV551" s="39"/>
      <c r="LLW551" s="39"/>
      <c r="LLX551" s="39"/>
      <c r="LLY551" s="39"/>
      <c r="LLZ551" s="39"/>
      <c r="LMA551" s="39"/>
      <c r="LMB551" s="39"/>
      <c r="LMC551" s="39"/>
      <c r="LMD551" s="39"/>
      <c r="LME551" s="39"/>
      <c r="LMF551" s="39"/>
      <c r="LMG551" s="39"/>
      <c r="LMH551" s="39"/>
      <c r="LMI551" s="39"/>
      <c r="LMJ551" s="39"/>
      <c r="LMK551" s="39"/>
      <c r="LML551" s="39"/>
      <c r="LMM551" s="39"/>
      <c r="LMN551" s="39"/>
      <c r="LMO551" s="39"/>
      <c r="LMP551" s="39"/>
      <c r="LMQ551" s="39"/>
      <c r="LMR551" s="39"/>
      <c r="LMS551" s="39"/>
      <c r="LMT551" s="39"/>
      <c r="LMU551" s="39"/>
      <c r="LMV551" s="39"/>
      <c r="LMW551" s="39"/>
      <c r="LMX551" s="39"/>
      <c r="LMY551" s="39"/>
      <c r="LMZ551" s="39"/>
      <c r="LNA551" s="39"/>
      <c r="LNB551" s="39"/>
      <c r="LNC551" s="39"/>
      <c r="LND551" s="39"/>
      <c r="LNE551" s="39"/>
      <c r="LNF551" s="39"/>
      <c r="LNG551" s="39"/>
      <c r="LNH551" s="39"/>
      <c r="LNI551" s="39"/>
      <c r="LNJ551" s="39"/>
      <c r="LNK551" s="39"/>
      <c r="LNL551" s="39"/>
      <c r="LNM551" s="39"/>
      <c r="LNN551" s="39"/>
      <c r="LNO551" s="39"/>
      <c r="LNP551" s="39"/>
      <c r="LNQ551" s="39"/>
      <c r="LNR551" s="39"/>
      <c r="LNS551" s="39"/>
      <c r="LNT551" s="39"/>
      <c r="LNU551" s="39"/>
      <c r="LNV551" s="39"/>
      <c r="LNW551" s="39"/>
      <c r="LNX551" s="39"/>
      <c r="LNY551" s="39"/>
      <c r="LNZ551" s="39"/>
      <c r="LOA551" s="39"/>
      <c r="LOB551" s="39"/>
      <c r="LOC551" s="39"/>
      <c r="LOD551" s="39"/>
      <c r="LOE551" s="39"/>
      <c r="LOF551" s="39"/>
      <c r="LOG551" s="39"/>
      <c r="LOH551" s="39"/>
      <c r="LOI551" s="39"/>
      <c r="LOJ551" s="39"/>
      <c r="LOK551" s="39"/>
      <c r="LOL551" s="39"/>
      <c r="LOM551" s="39"/>
      <c r="LON551" s="39"/>
      <c r="LOO551" s="39"/>
      <c r="LOP551" s="39"/>
      <c r="LOQ551" s="39"/>
      <c r="LOR551" s="39"/>
      <c r="LOS551" s="39"/>
      <c r="LOT551" s="39"/>
      <c r="LOU551" s="39"/>
      <c r="LOV551" s="39"/>
      <c r="LOW551" s="39"/>
      <c r="LOX551" s="39"/>
      <c r="LOY551" s="39"/>
      <c r="LOZ551" s="39"/>
      <c r="LPA551" s="39"/>
      <c r="LPB551" s="39"/>
      <c r="LPC551" s="39"/>
      <c r="LPD551" s="39"/>
      <c r="LPE551" s="39"/>
      <c r="LPF551" s="39"/>
      <c r="LPG551" s="39"/>
      <c r="LPH551" s="39"/>
      <c r="LPI551" s="39"/>
      <c r="LPJ551" s="39"/>
      <c r="LPK551" s="39"/>
      <c r="LPL551" s="39"/>
      <c r="LPM551" s="39"/>
      <c r="LPN551" s="39"/>
      <c r="LPO551" s="39"/>
      <c r="LPP551" s="39"/>
      <c r="LPQ551" s="39"/>
      <c r="LPR551" s="39"/>
      <c r="LPS551" s="39"/>
      <c r="LPT551" s="39"/>
      <c r="LPU551" s="39"/>
      <c r="LPV551" s="39"/>
      <c r="LPW551" s="39"/>
      <c r="LPX551" s="39"/>
      <c r="LPY551" s="39"/>
      <c r="LPZ551" s="39"/>
      <c r="LQA551" s="39"/>
      <c r="LQB551" s="39"/>
      <c r="LQC551" s="39"/>
      <c r="LQD551" s="39"/>
      <c r="LQE551" s="39"/>
      <c r="LQF551" s="39"/>
      <c r="LQG551" s="39"/>
      <c r="LQH551" s="39"/>
      <c r="LQI551" s="39"/>
      <c r="LQJ551" s="39"/>
      <c r="LQK551" s="39"/>
      <c r="LQL551" s="39"/>
      <c r="LQM551" s="39"/>
      <c r="LQN551" s="39"/>
      <c r="LQO551" s="39"/>
      <c r="LQP551" s="39"/>
      <c r="LQQ551" s="39"/>
      <c r="LQR551" s="39"/>
      <c r="LQS551" s="39"/>
      <c r="LQT551" s="39"/>
      <c r="LQU551" s="39"/>
      <c r="LQV551" s="39"/>
      <c r="LQW551" s="39"/>
      <c r="LQX551" s="39"/>
      <c r="LQY551" s="39"/>
      <c r="LQZ551" s="39"/>
      <c r="LRA551" s="39"/>
      <c r="LRB551" s="39"/>
      <c r="LRC551" s="39"/>
      <c r="LRD551" s="39"/>
      <c r="LRE551" s="39"/>
      <c r="LRF551" s="39"/>
      <c r="LRG551" s="39"/>
      <c r="LRH551" s="39"/>
      <c r="LRI551" s="39"/>
      <c r="LRJ551" s="39"/>
      <c r="LRK551" s="39"/>
      <c r="LRL551" s="39"/>
      <c r="LRM551" s="39"/>
      <c r="LRN551" s="39"/>
      <c r="LRO551" s="39"/>
      <c r="LRP551" s="39"/>
      <c r="LRQ551" s="39"/>
      <c r="LRR551" s="39"/>
      <c r="LRS551" s="39"/>
      <c r="LRT551" s="39"/>
      <c r="LRU551" s="39"/>
      <c r="LRV551" s="39"/>
      <c r="LRW551" s="39"/>
      <c r="LRX551" s="39"/>
      <c r="LRY551" s="39"/>
      <c r="LRZ551" s="39"/>
      <c r="LSA551" s="39"/>
      <c r="LSB551" s="39"/>
      <c r="LSC551" s="39"/>
      <c r="LSD551" s="39"/>
      <c r="LSE551" s="39"/>
      <c r="LSF551" s="39"/>
      <c r="LSG551" s="39"/>
      <c r="LSH551" s="39"/>
      <c r="LSI551" s="39"/>
      <c r="LSJ551" s="39"/>
      <c r="LSK551" s="39"/>
      <c r="LSL551" s="39"/>
      <c r="LSM551" s="39"/>
      <c r="LSN551" s="39"/>
      <c r="LSO551" s="39"/>
      <c r="LSP551" s="39"/>
      <c r="LSQ551" s="39"/>
      <c r="LSR551" s="39"/>
      <c r="LSS551" s="39"/>
      <c r="LST551" s="39"/>
      <c r="LSU551" s="39"/>
      <c r="LSV551" s="39"/>
      <c r="LSW551" s="39"/>
      <c r="LSX551" s="39"/>
      <c r="LSY551" s="39"/>
      <c r="LSZ551" s="39"/>
      <c r="LTA551" s="39"/>
      <c r="LTB551" s="39"/>
      <c r="LTC551" s="39"/>
      <c r="LTD551" s="39"/>
      <c r="LTE551" s="39"/>
      <c r="LTF551" s="39"/>
      <c r="LTG551" s="39"/>
      <c r="LTH551" s="39"/>
      <c r="LTI551" s="39"/>
      <c r="LTJ551" s="39"/>
      <c r="LTK551" s="39"/>
      <c r="LTL551" s="39"/>
      <c r="LTM551" s="39"/>
      <c r="LTN551" s="39"/>
      <c r="LTO551" s="39"/>
      <c r="LTP551" s="39"/>
      <c r="LTQ551" s="39"/>
      <c r="LTR551" s="39"/>
      <c r="LTS551" s="39"/>
      <c r="LTT551" s="39"/>
      <c r="LTU551" s="39"/>
      <c r="LTV551" s="39"/>
      <c r="LTW551" s="39"/>
      <c r="LTX551" s="39"/>
      <c r="LTY551" s="39"/>
      <c r="LTZ551" s="39"/>
      <c r="LUA551" s="39"/>
      <c r="LUB551" s="39"/>
      <c r="LUC551" s="39"/>
      <c r="LUD551" s="39"/>
      <c r="LUE551" s="39"/>
      <c r="LUF551" s="39"/>
      <c r="LUG551" s="39"/>
      <c r="LUH551" s="39"/>
      <c r="LUI551" s="39"/>
      <c r="LUJ551" s="39"/>
      <c r="LUK551" s="39"/>
      <c r="LUL551" s="39"/>
      <c r="LUM551" s="39"/>
      <c r="LUN551" s="39"/>
      <c r="LUO551" s="39"/>
      <c r="LUP551" s="39"/>
      <c r="LUQ551" s="39"/>
      <c r="LUR551" s="39"/>
      <c r="LUS551" s="39"/>
      <c r="LUT551" s="39"/>
      <c r="LUU551" s="39"/>
      <c r="LUV551" s="39"/>
      <c r="LUW551" s="39"/>
      <c r="LUX551" s="39"/>
      <c r="LUY551" s="39"/>
      <c r="LUZ551" s="39"/>
      <c r="LVA551" s="39"/>
      <c r="LVB551" s="39"/>
      <c r="LVC551" s="39"/>
      <c r="LVD551" s="39"/>
      <c r="LVE551" s="39"/>
      <c r="LVF551" s="39"/>
      <c r="LVG551" s="39"/>
      <c r="LVH551" s="39"/>
      <c r="LVI551" s="39"/>
      <c r="LVJ551" s="39"/>
      <c r="LVK551" s="39"/>
      <c r="LVL551" s="39"/>
      <c r="LVM551" s="39"/>
      <c r="LVN551" s="39"/>
      <c r="LVO551" s="39"/>
      <c r="LVP551" s="39"/>
      <c r="LVQ551" s="39"/>
      <c r="LVR551" s="39"/>
      <c r="LVS551" s="39"/>
      <c r="LVT551" s="39"/>
      <c r="LVU551" s="39"/>
      <c r="LVV551" s="39"/>
      <c r="LVW551" s="39"/>
      <c r="LVX551" s="39"/>
      <c r="LVY551" s="39"/>
      <c r="LVZ551" s="39"/>
      <c r="LWA551" s="39"/>
      <c r="LWB551" s="39"/>
      <c r="LWC551" s="39"/>
      <c r="LWD551" s="39"/>
      <c r="LWE551" s="39"/>
      <c r="LWF551" s="39"/>
      <c r="LWG551" s="39"/>
      <c r="LWH551" s="39"/>
      <c r="LWI551" s="39"/>
      <c r="LWJ551" s="39"/>
      <c r="LWK551" s="39"/>
      <c r="LWL551" s="39"/>
      <c r="LWM551" s="39"/>
      <c r="LWN551" s="39"/>
      <c r="LWO551" s="39"/>
      <c r="LWP551" s="39"/>
      <c r="LWQ551" s="39"/>
      <c r="LWR551" s="39"/>
      <c r="LWS551" s="39"/>
      <c r="LWT551" s="39"/>
      <c r="LWU551" s="39"/>
      <c r="LWV551" s="39"/>
      <c r="LWW551" s="39"/>
      <c r="LWX551" s="39"/>
      <c r="LWY551" s="39"/>
      <c r="LWZ551" s="39"/>
      <c r="LXA551" s="39"/>
      <c r="LXB551" s="39"/>
      <c r="LXC551" s="39"/>
      <c r="LXD551" s="39"/>
      <c r="LXE551" s="39"/>
      <c r="LXF551" s="39"/>
      <c r="LXG551" s="39"/>
      <c r="LXH551" s="39"/>
      <c r="LXI551" s="39"/>
      <c r="LXJ551" s="39"/>
      <c r="LXK551" s="39"/>
      <c r="LXL551" s="39"/>
      <c r="LXM551" s="39"/>
      <c r="LXN551" s="39"/>
      <c r="LXO551" s="39"/>
      <c r="LXP551" s="39"/>
      <c r="LXQ551" s="39"/>
      <c r="LXR551" s="39"/>
      <c r="LXS551" s="39"/>
      <c r="LXT551" s="39"/>
      <c r="LXU551" s="39"/>
      <c r="LXV551" s="39"/>
      <c r="LXW551" s="39"/>
      <c r="LXX551" s="39"/>
      <c r="LXY551" s="39"/>
      <c r="LXZ551" s="39"/>
      <c r="LYA551" s="39"/>
      <c r="LYB551" s="39"/>
      <c r="LYC551" s="39"/>
      <c r="LYD551" s="39"/>
      <c r="LYE551" s="39"/>
      <c r="LYF551" s="39"/>
      <c r="LYG551" s="39"/>
      <c r="LYH551" s="39"/>
      <c r="LYI551" s="39"/>
      <c r="LYJ551" s="39"/>
      <c r="LYK551" s="39"/>
      <c r="LYL551" s="39"/>
      <c r="LYM551" s="39"/>
      <c r="LYN551" s="39"/>
      <c r="LYO551" s="39"/>
      <c r="LYP551" s="39"/>
      <c r="LYQ551" s="39"/>
      <c r="LYR551" s="39"/>
      <c r="LYS551" s="39"/>
      <c r="LYT551" s="39"/>
      <c r="LYU551" s="39"/>
      <c r="LYV551" s="39"/>
      <c r="LYW551" s="39"/>
      <c r="LYX551" s="39"/>
      <c r="LYY551" s="39"/>
      <c r="LYZ551" s="39"/>
      <c r="LZA551" s="39"/>
      <c r="LZB551" s="39"/>
      <c r="LZC551" s="39"/>
      <c r="LZD551" s="39"/>
      <c r="LZE551" s="39"/>
      <c r="LZF551" s="39"/>
      <c r="LZG551" s="39"/>
      <c r="LZH551" s="39"/>
      <c r="LZI551" s="39"/>
      <c r="LZJ551" s="39"/>
      <c r="LZK551" s="39"/>
      <c r="LZL551" s="39"/>
      <c r="LZM551" s="39"/>
      <c r="LZN551" s="39"/>
      <c r="LZO551" s="39"/>
      <c r="LZP551" s="39"/>
      <c r="LZQ551" s="39"/>
      <c r="LZR551" s="39"/>
      <c r="LZS551" s="39"/>
      <c r="LZT551" s="39"/>
      <c r="LZU551" s="39"/>
      <c r="LZV551" s="39"/>
      <c r="LZW551" s="39"/>
      <c r="LZX551" s="39"/>
      <c r="LZY551" s="39"/>
      <c r="LZZ551" s="39"/>
      <c r="MAA551" s="39"/>
      <c r="MAB551" s="39"/>
      <c r="MAC551" s="39"/>
      <c r="MAD551" s="39"/>
      <c r="MAE551" s="39"/>
      <c r="MAF551" s="39"/>
      <c r="MAG551" s="39"/>
      <c r="MAH551" s="39"/>
      <c r="MAI551" s="39"/>
      <c r="MAJ551" s="39"/>
      <c r="MAK551" s="39"/>
      <c r="MAL551" s="39"/>
      <c r="MAM551" s="39"/>
      <c r="MAN551" s="39"/>
      <c r="MAO551" s="39"/>
      <c r="MAP551" s="39"/>
      <c r="MAQ551" s="39"/>
      <c r="MAR551" s="39"/>
      <c r="MAS551" s="39"/>
      <c r="MAT551" s="39"/>
      <c r="MAU551" s="39"/>
      <c r="MAV551" s="39"/>
      <c r="MAW551" s="39"/>
      <c r="MAX551" s="39"/>
      <c r="MAY551" s="39"/>
      <c r="MAZ551" s="39"/>
      <c r="MBA551" s="39"/>
      <c r="MBB551" s="39"/>
      <c r="MBC551" s="39"/>
      <c r="MBD551" s="39"/>
      <c r="MBE551" s="39"/>
      <c r="MBF551" s="39"/>
      <c r="MBG551" s="39"/>
      <c r="MBH551" s="39"/>
      <c r="MBI551" s="39"/>
      <c r="MBJ551" s="39"/>
      <c r="MBK551" s="39"/>
      <c r="MBL551" s="39"/>
      <c r="MBM551" s="39"/>
      <c r="MBN551" s="39"/>
      <c r="MBO551" s="39"/>
      <c r="MBP551" s="39"/>
      <c r="MBQ551" s="39"/>
      <c r="MBR551" s="39"/>
      <c r="MBS551" s="39"/>
      <c r="MBT551" s="39"/>
      <c r="MBU551" s="39"/>
      <c r="MBV551" s="39"/>
      <c r="MBW551" s="39"/>
      <c r="MBX551" s="39"/>
      <c r="MBY551" s="39"/>
      <c r="MBZ551" s="39"/>
      <c r="MCA551" s="39"/>
      <c r="MCB551" s="39"/>
      <c r="MCC551" s="39"/>
      <c r="MCD551" s="39"/>
      <c r="MCE551" s="39"/>
      <c r="MCF551" s="39"/>
      <c r="MCG551" s="39"/>
      <c r="MCH551" s="39"/>
      <c r="MCI551" s="39"/>
      <c r="MCJ551" s="39"/>
      <c r="MCK551" s="39"/>
      <c r="MCL551" s="39"/>
      <c r="MCM551" s="39"/>
      <c r="MCN551" s="39"/>
      <c r="MCO551" s="39"/>
      <c r="MCP551" s="39"/>
      <c r="MCQ551" s="39"/>
      <c r="MCR551" s="39"/>
      <c r="MCS551" s="39"/>
      <c r="MCT551" s="39"/>
      <c r="MCU551" s="39"/>
      <c r="MCV551" s="39"/>
      <c r="MCW551" s="39"/>
      <c r="MCX551" s="39"/>
      <c r="MCY551" s="39"/>
      <c r="MCZ551" s="39"/>
      <c r="MDA551" s="39"/>
      <c r="MDB551" s="39"/>
      <c r="MDC551" s="39"/>
      <c r="MDD551" s="39"/>
      <c r="MDE551" s="39"/>
      <c r="MDF551" s="39"/>
      <c r="MDG551" s="39"/>
      <c r="MDH551" s="39"/>
      <c r="MDI551" s="39"/>
      <c r="MDJ551" s="39"/>
      <c r="MDK551" s="39"/>
      <c r="MDL551" s="39"/>
      <c r="MDM551" s="39"/>
      <c r="MDN551" s="39"/>
      <c r="MDO551" s="39"/>
      <c r="MDP551" s="39"/>
      <c r="MDQ551" s="39"/>
      <c r="MDR551" s="39"/>
      <c r="MDS551" s="39"/>
      <c r="MDT551" s="39"/>
      <c r="MDU551" s="39"/>
      <c r="MDV551" s="39"/>
      <c r="MDW551" s="39"/>
      <c r="MDX551" s="39"/>
      <c r="MDY551" s="39"/>
      <c r="MDZ551" s="39"/>
      <c r="MEA551" s="39"/>
      <c r="MEB551" s="39"/>
      <c r="MEC551" s="39"/>
      <c r="MED551" s="39"/>
      <c r="MEE551" s="39"/>
      <c r="MEF551" s="39"/>
      <c r="MEG551" s="39"/>
      <c r="MEH551" s="39"/>
      <c r="MEI551" s="39"/>
      <c r="MEJ551" s="39"/>
      <c r="MEK551" s="39"/>
      <c r="MEL551" s="39"/>
      <c r="MEM551" s="39"/>
      <c r="MEN551" s="39"/>
      <c r="MEO551" s="39"/>
      <c r="MEP551" s="39"/>
      <c r="MEQ551" s="39"/>
      <c r="MER551" s="39"/>
      <c r="MES551" s="39"/>
      <c r="MET551" s="39"/>
      <c r="MEU551" s="39"/>
      <c r="MEV551" s="39"/>
      <c r="MEW551" s="39"/>
      <c r="MEX551" s="39"/>
      <c r="MEY551" s="39"/>
      <c r="MEZ551" s="39"/>
      <c r="MFA551" s="39"/>
      <c r="MFB551" s="39"/>
      <c r="MFC551" s="39"/>
      <c r="MFD551" s="39"/>
      <c r="MFE551" s="39"/>
      <c r="MFF551" s="39"/>
      <c r="MFG551" s="39"/>
      <c r="MFH551" s="39"/>
      <c r="MFI551" s="39"/>
      <c r="MFJ551" s="39"/>
      <c r="MFK551" s="39"/>
      <c r="MFL551" s="39"/>
      <c r="MFM551" s="39"/>
      <c r="MFN551" s="39"/>
      <c r="MFO551" s="39"/>
      <c r="MFP551" s="39"/>
      <c r="MFQ551" s="39"/>
      <c r="MFR551" s="39"/>
      <c r="MFS551" s="39"/>
      <c r="MFT551" s="39"/>
      <c r="MFU551" s="39"/>
      <c r="MFV551" s="39"/>
      <c r="MFW551" s="39"/>
      <c r="MFX551" s="39"/>
      <c r="MFY551" s="39"/>
      <c r="MFZ551" s="39"/>
      <c r="MGA551" s="39"/>
      <c r="MGB551" s="39"/>
      <c r="MGC551" s="39"/>
      <c r="MGD551" s="39"/>
      <c r="MGE551" s="39"/>
      <c r="MGF551" s="39"/>
      <c r="MGG551" s="39"/>
      <c r="MGH551" s="39"/>
      <c r="MGI551" s="39"/>
      <c r="MGJ551" s="39"/>
      <c r="MGK551" s="39"/>
      <c r="MGL551" s="39"/>
      <c r="MGM551" s="39"/>
      <c r="MGN551" s="39"/>
      <c r="MGO551" s="39"/>
      <c r="MGP551" s="39"/>
      <c r="MGQ551" s="39"/>
      <c r="MGR551" s="39"/>
      <c r="MGS551" s="39"/>
      <c r="MGT551" s="39"/>
      <c r="MGU551" s="39"/>
      <c r="MGV551" s="39"/>
      <c r="MGW551" s="39"/>
      <c r="MGX551" s="39"/>
      <c r="MGY551" s="39"/>
      <c r="MGZ551" s="39"/>
      <c r="MHA551" s="39"/>
      <c r="MHB551" s="39"/>
      <c r="MHC551" s="39"/>
      <c r="MHD551" s="39"/>
      <c r="MHE551" s="39"/>
      <c r="MHF551" s="39"/>
      <c r="MHG551" s="39"/>
      <c r="MHH551" s="39"/>
      <c r="MHI551" s="39"/>
      <c r="MHJ551" s="39"/>
      <c r="MHK551" s="39"/>
      <c r="MHL551" s="39"/>
      <c r="MHM551" s="39"/>
      <c r="MHN551" s="39"/>
      <c r="MHO551" s="39"/>
      <c r="MHP551" s="39"/>
      <c r="MHQ551" s="39"/>
      <c r="MHR551" s="39"/>
      <c r="MHS551" s="39"/>
      <c r="MHT551" s="39"/>
      <c r="MHU551" s="39"/>
      <c r="MHV551" s="39"/>
      <c r="MHW551" s="39"/>
      <c r="MHX551" s="39"/>
      <c r="MHY551" s="39"/>
      <c r="MHZ551" s="39"/>
      <c r="MIA551" s="39"/>
      <c r="MIB551" s="39"/>
      <c r="MIC551" s="39"/>
      <c r="MID551" s="39"/>
      <c r="MIE551" s="39"/>
      <c r="MIF551" s="39"/>
      <c r="MIG551" s="39"/>
      <c r="MIH551" s="39"/>
      <c r="MII551" s="39"/>
      <c r="MIJ551" s="39"/>
      <c r="MIK551" s="39"/>
      <c r="MIL551" s="39"/>
      <c r="MIM551" s="39"/>
      <c r="MIN551" s="39"/>
      <c r="MIO551" s="39"/>
      <c r="MIP551" s="39"/>
      <c r="MIQ551" s="39"/>
      <c r="MIR551" s="39"/>
      <c r="MIS551" s="39"/>
      <c r="MIT551" s="39"/>
      <c r="MIU551" s="39"/>
      <c r="MIV551" s="39"/>
      <c r="MIW551" s="39"/>
      <c r="MIX551" s="39"/>
      <c r="MIY551" s="39"/>
      <c r="MIZ551" s="39"/>
      <c r="MJA551" s="39"/>
      <c r="MJB551" s="39"/>
      <c r="MJC551" s="39"/>
      <c r="MJD551" s="39"/>
      <c r="MJE551" s="39"/>
      <c r="MJF551" s="39"/>
      <c r="MJG551" s="39"/>
      <c r="MJH551" s="39"/>
      <c r="MJI551" s="39"/>
      <c r="MJJ551" s="39"/>
      <c r="MJK551" s="39"/>
      <c r="MJL551" s="39"/>
      <c r="MJM551" s="39"/>
      <c r="MJN551" s="39"/>
      <c r="MJO551" s="39"/>
      <c r="MJP551" s="39"/>
      <c r="MJQ551" s="39"/>
      <c r="MJR551" s="39"/>
      <c r="MJS551" s="39"/>
      <c r="MJT551" s="39"/>
      <c r="MJU551" s="39"/>
      <c r="MJV551" s="39"/>
      <c r="MJW551" s="39"/>
      <c r="MJX551" s="39"/>
      <c r="MJY551" s="39"/>
      <c r="MJZ551" s="39"/>
      <c r="MKA551" s="39"/>
      <c r="MKB551" s="39"/>
      <c r="MKC551" s="39"/>
      <c r="MKD551" s="39"/>
      <c r="MKE551" s="39"/>
      <c r="MKF551" s="39"/>
      <c r="MKG551" s="39"/>
      <c r="MKH551" s="39"/>
      <c r="MKI551" s="39"/>
      <c r="MKJ551" s="39"/>
      <c r="MKK551" s="39"/>
      <c r="MKL551" s="39"/>
      <c r="MKM551" s="39"/>
      <c r="MKN551" s="39"/>
      <c r="MKO551" s="39"/>
      <c r="MKP551" s="39"/>
      <c r="MKQ551" s="39"/>
      <c r="MKR551" s="39"/>
      <c r="MKS551" s="39"/>
      <c r="MKT551" s="39"/>
      <c r="MKU551" s="39"/>
      <c r="MKV551" s="39"/>
      <c r="MKW551" s="39"/>
      <c r="MKX551" s="39"/>
      <c r="MKY551" s="39"/>
      <c r="MKZ551" s="39"/>
      <c r="MLA551" s="39"/>
      <c r="MLB551" s="39"/>
      <c r="MLC551" s="39"/>
      <c r="MLD551" s="39"/>
      <c r="MLE551" s="39"/>
      <c r="MLF551" s="39"/>
      <c r="MLG551" s="39"/>
      <c r="MLH551" s="39"/>
      <c r="MLI551" s="39"/>
      <c r="MLJ551" s="39"/>
      <c r="MLK551" s="39"/>
      <c r="MLL551" s="39"/>
      <c r="MLM551" s="39"/>
      <c r="MLN551" s="39"/>
      <c r="MLO551" s="39"/>
      <c r="MLP551" s="39"/>
      <c r="MLQ551" s="39"/>
      <c r="MLR551" s="39"/>
      <c r="MLS551" s="39"/>
      <c r="MLT551" s="39"/>
      <c r="MLU551" s="39"/>
      <c r="MLV551" s="39"/>
      <c r="MLW551" s="39"/>
      <c r="MLX551" s="39"/>
      <c r="MLY551" s="39"/>
      <c r="MLZ551" s="39"/>
      <c r="MMA551" s="39"/>
      <c r="MMB551" s="39"/>
      <c r="MMC551" s="39"/>
      <c r="MMD551" s="39"/>
      <c r="MME551" s="39"/>
      <c r="MMF551" s="39"/>
      <c r="MMG551" s="39"/>
      <c r="MMH551" s="39"/>
      <c r="MMI551" s="39"/>
      <c r="MMJ551" s="39"/>
      <c r="MMK551" s="39"/>
      <c r="MML551" s="39"/>
      <c r="MMM551" s="39"/>
      <c r="MMN551" s="39"/>
      <c r="MMO551" s="39"/>
      <c r="MMP551" s="39"/>
      <c r="MMQ551" s="39"/>
      <c r="MMR551" s="39"/>
      <c r="MMS551" s="39"/>
      <c r="MMT551" s="39"/>
      <c r="MMU551" s="39"/>
      <c r="MMV551" s="39"/>
      <c r="MMW551" s="39"/>
      <c r="MMX551" s="39"/>
      <c r="MMY551" s="39"/>
      <c r="MMZ551" s="39"/>
      <c r="MNA551" s="39"/>
      <c r="MNB551" s="39"/>
      <c r="MNC551" s="39"/>
      <c r="MND551" s="39"/>
      <c r="MNE551" s="39"/>
      <c r="MNF551" s="39"/>
      <c r="MNG551" s="39"/>
      <c r="MNH551" s="39"/>
      <c r="MNI551" s="39"/>
      <c r="MNJ551" s="39"/>
      <c r="MNK551" s="39"/>
      <c r="MNL551" s="39"/>
      <c r="MNM551" s="39"/>
      <c r="MNN551" s="39"/>
      <c r="MNO551" s="39"/>
      <c r="MNP551" s="39"/>
      <c r="MNQ551" s="39"/>
      <c r="MNR551" s="39"/>
      <c r="MNS551" s="39"/>
      <c r="MNT551" s="39"/>
      <c r="MNU551" s="39"/>
      <c r="MNV551" s="39"/>
      <c r="MNW551" s="39"/>
      <c r="MNX551" s="39"/>
      <c r="MNY551" s="39"/>
      <c r="MNZ551" s="39"/>
      <c r="MOA551" s="39"/>
      <c r="MOB551" s="39"/>
      <c r="MOC551" s="39"/>
      <c r="MOD551" s="39"/>
      <c r="MOE551" s="39"/>
      <c r="MOF551" s="39"/>
      <c r="MOG551" s="39"/>
      <c r="MOH551" s="39"/>
      <c r="MOI551" s="39"/>
      <c r="MOJ551" s="39"/>
      <c r="MOK551" s="39"/>
      <c r="MOL551" s="39"/>
      <c r="MOM551" s="39"/>
      <c r="MON551" s="39"/>
      <c r="MOO551" s="39"/>
      <c r="MOP551" s="39"/>
      <c r="MOQ551" s="39"/>
      <c r="MOR551" s="39"/>
      <c r="MOS551" s="39"/>
      <c r="MOT551" s="39"/>
      <c r="MOU551" s="39"/>
      <c r="MOV551" s="39"/>
      <c r="MOW551" s="39"/>
      <c r="MOX551" s="39"/>
      <c r="MOY551" s="39"/>
      <c r="MOZ551" s="39"/>
      <c r="MPA551" s="39"/>
      <c r="MPB551" s="39"/>
      <c r="MPC551" s="39"/>
      <c r="MPD551" s="39"/>
      <c r="MPE551" s="39"/>
      <c r="MPF551" s="39"/>
      <c r="MPG551" s="39"/>
      <c r="MPH551" s="39"/>
      <c r="MPI551" s="39"/>
      <c r="MPJ551" s="39"/>
      <c r="MPK551" s="39"/>
      <c r="MPL551" s="39"/>
      <c r="MPM551" s="39"/>
      <c r="MPN551" s="39"/>
      <c r="MPO551" s="39"/>
      <c r="MPP551" s="39"/>
      <c r="MPQ551" s="39"/>
      <c r="MPR551" s="39"/>
      <c r="MPS551" s="39"/>
      <c r="MPT551" s="39"/>
      <c r="MPU551" s="39"/>
      <c r="MPV551" s="39"/>
      <c r="MPW551" s="39"/>
      <c r="MPX551" s="39"/>
      <c r="MPY551" s="39"/>
      <c r="MPZ551" s="39"/>
      <c r="MQA551" s="39"/>
      <c r="MQB551" s="39"/>
      <c r="MQC551" s="39"/>
      <c r="MQD551" s="39"/>
      <c r="MQE551" s="39"/>
      <c r="MQF551" s="39"/>
      <c r="MQG551" s="39"/>
      <c r="MQH551" s="39"/>
      <c r="MQI551" s="39"/>
      <c r="MQJ551" s="39"/>
      <c r="MQK551" s="39"/>
      <c r="MQL551" s="39"/>
      <c r="MQM551" s="39"/>
      <c r="MQN551" s="39"/>
      <c r="MQO551" s="39"/>
      <c r="MQP551" s="39"/>
      <c r="MQQ551" s="39"/>
      <c r="MQR551" s="39"/>
      <c r="MQS551" s="39"/>
      <c r="MQT551" s="39"/>
      <c r="MQU551" s="39"/>
      <c r="MQV551" s="39"/>
      <c r="MQW551" s="39"/>
      <c r="MQX551" s="39"/>
      <c r="MQY551" s="39"/>
      <c r="MQZ551" s="39"/>
      <c r="MRA551" s="39"/>
      <c r="MRB551" s="39"/>
      <c r="MRC551" s="39"/>
      <c r="MRD551" s="39"/>
      <c r="MRE551" s="39"/>
      <c r="MRF551" s="39"/>
      <c r="MRG551" s="39"/>
      <c r="MRH551" s="39"/>
      <c r="MRI551" s="39"/>
      <c r="MRJ551" s="39"/>
      <c r="MRK551" s="39"/>
      <c r="MRL551" s="39"/>
      <c r="MRM551" s="39"/>
      <c r="MRN551" s="39"/>
      <c r="MRO551" s="39"/>
      <c r="MRP551" s="39"/>
      <c r="MRQ551" s="39"/>
      <c r="MRR551" s="39"/>
      <c r="MRS551" s="39"/>
      <c r="MRT551" s="39"/>
      <c r="MRU551" s="39"/>
      <c r="MRV551" s="39"/>
      <c r="MRW551" s="39"/>
      <c r="MRX551" s="39"/>
      <c r="MRY551" s="39"/>
      <c r="MRZ551" s="39"/>
      <c r="MSA551" s="39"/>
      <c r="MSB551" s="39"/>
      <c r="MSC551" s="39"/>
      <c r="MSD551" s="39"/>
      <c r="MSE551" s="39"/>
      <c r="MSF551" s="39"/>
      <c r="MSG551" s="39"/>
      <c r="MSH551" s="39"/>
      <c r="MSI551" s="39"/>
      <c r="MSJ551" s="39"/>
      <c r="MSK551" s="39"/>
      <c r="MSL551" s="39"/>
      <c r="MSM551" s="39"/>
      <c r="MSN551" s="39"/>
      <c r="MSO551" s="39"/>
      <c r="MSP551" s="39"/>
      <c r="MSQ551" s="39"/>
      <c r="MSR551" s="39"/>
      <c r="MSS551" s="39"/>
      <c r="MST551" s="39"/>
      <c r="MSU551" s="39"/>
      <c r="MSV551" s="39"/>
      <c r="MSW551" s="39"/>
      <c r="MSX551" s="39"/>
      <c r="MSY551" s="39"/>
      <c r="MSZ551" s="39"/>
      <c r="MTA551" s="39"/>
      <c r="MTB551" s="39"/>
      <c r="MTC551" s="39"/>
      <c r="MTD551" s="39"/>
      <c r="MTE551" s="39"/>
      <c r="MTF551" s="39"/>
      <c r="MTG551" s="39"/>
      <c r="MTH551" s="39"/>
      <c r="MTI551" s="39"/>
      <c r="MTJ551" s="39"/>
      <c r="MTK551" s="39"/>
      <c r="MTL551" s="39"/>
      <c r="MTM551" s="39"/>
      <c r="MTN551" s="39"/>
      <c r="MTO551" s="39"/>
      <c r="MTP551" s="39"/>
      <c r="MTQ551" s="39"/>
      <c r="MTR551" s="39"/>
      <c r="MTS551" s="39"/>
      <c r="MTT551" s="39"/>
      <c r="MTU551" s="39"/>
      <c r="MTV551" s="39"/>
      <c r="MTW551" s="39"/>
      <c r="MTX551" s="39"/>
      <c r="MTY551" s="39"/>
      <c r="MTZ551" s="39"/>
      <c r="MUA551" s="39"/>
      <c r="MUB551" s="39"/>
      <c r="MUC551" s="39"/>
      <c r="MUD551" s="39"/>
      <c r="MUE551" s="39"/>
      <c r="MUF551" s="39"/>
      <c r="MUG551" s="39"/>
      <c r="MUH551" s="39"/>
      <c r="MUI551" s="39"/>
      <c r="MUJ551" s="39"/>
      <c r="MUK551" s="39"/>
      <c r="MUL551" s="39"/>
      <c r="MUM551" s="39"/>
      <c r="MUN551" s="39"/>
      <c r="MUO551" s="39"/>
      <c r="MUP551" s="39"/>
      <c r="MUQ551" s="39"/>
      <c r="MUR551" s="39"/>
      <c r="MUS551" s="39"/>
      <c r="MUT551" s="39"/>
      <c r="MUU551" s="39"/>
      <c r="MUV551" s="39"/>
      <c r="MUW551" s="39"/>
      <c r="MUX551" s="39"/>
      <c r="MUY551" s="39"/>
      <c r="MUZ551" s="39"/>
      <c r="MVA551" s="39"/>
      <c r="MVB551" s="39"/>
      <c r="MVC551" s="39"/>
      <c r="MVD551" s="39"/>
      <c r="MVE551" s="39"/>
      <c r="MVF551" s="39"/>
      <c r="MVG551" s="39"/>
      <c r="MVH551" s="39"/>
      <c r="MVI551" s="39"/>
      <c r="MVJ551" s="39"/>
      <c r="MVK551" s="39"/>
      <c r="MVL551" s="39"/>
      <c r="MVM551" s="39"/>
      <c r="MVN551" s="39"/>
      <c r="MVO551" s="39"/>
      <c r="MVP551" s="39"/>
      <c r="MVQ551" s="39"/>
      <c r="MVR551" s="39"/>
      <c r="MVS551" s="39"/>
      <c r="MVT551" s="39"/>
      <c r="MVU551" s="39"/>
      <c r="MVV551" s="39"/>
      <c r="MVW551" s="39"/>
      <c r="MVX551" s="39"/>
      <c r="MVY551" s="39"/>
      <c r="MVZ551" s="39"/>
      <c r="MWA551" s="39"/>
      <c r="MWB551" s="39"/>
      <c r="MWC551" s="39"/>
      <c r="MWD551" s="39"/>
      <c r="MWE551" s="39"/>
      <c r="MWF551" s="39"/>
      <c r="MWG551" s="39"/>
      <c r="MWH551" s="39"/>
      <c r="MWI551" s="39"/>
      <c r="MWJ551" s="39"/>
      <c r="MWK551" s="39"/>
      <c r="MWL551" s="39"/>
      <c r="MWM551" s="39"/>
      <c r="MWN551" s="39"/>
      <c r="MWO551" s="39"/>
      <c r="MWP551" s="39"/>
      <c r="MWQ551" s="39"/>
      <c r="MWR551" s="39"/>
      <c r="MWS551" s="39"/>
      <c r="MWT551" s="39"/>
      <c r="MWU551" s="39"/>
      <c r="MWV551" s="39"/>
      <c r="MWW551" s="39"/>
      <c r="MWX551" s="39"/>
      <c r="MWY551" s="39"/>
      <c r="MWZ551" s="39"/>
      <c r="MXA551" s="39"/>
      <c r="MXB551" s="39"/>
      <c r="MXC551" s="39"/>
      <c r="MXD551" s="39"/>
      <c r="MXE551" s="39"/>
      <c r="MXF551" s="39"/>
      <c r="MXG551" s="39"/>
      <c r="MXH551" s="39"/>
      <c r="MXI551" s="39"/>
      <c r="MXJ551" s="39"/>
      <c r="MXK551" s="39"/>
      <c r="MXL551" s="39"/>
      <c r="MXM551" s="39"/>
      <c r="MXN551" s="39"/>
      <c r="MXO551" s="39"/>
      <c r="MXP551" s="39"/>
      <c r="MXQ551" s="39"/>
      <c r="MXR551" s="39"/>
      <c r="MXS551" s="39"/>
      <c r="MXT551" s="39"/>
      <c r="MXU551" s="39"/>
      <c r="MXV551" s="39"/>
      <c r="MXW551" s="39"/>
      <c r="MXX551" s="39"/>
      <c r="MXY551" s="39"/>
      <c r="MXZ551" s="39"/>
      <c r="MYA551" s="39"/>
      <c r="MYB551" s="39"/>
      <c r="MYC551" s="39"/>
      <c r="MYD551" s="39"/>
      <c r="MYE551" s="39"/>
      <c r="MYF551" s="39"/>
      <c r="MYG551" s="39"/>
      <c r="MYH551" s="39"/>
      <c r="MYI551" s="39"/>
      <c r="MYJ551" s="39"/>
      <c r="MYK551" s="39"/>
      <c r="MYL551" s="39"/>
      <c r="MYM551" s="39"/>
      <c r="MYN551" s="39"/>
      <c r="MYO551" s="39"/>
      <c r="MYP551" s="39"/>
      <c r="MYQ551" s="39"/>
      <c r="MYR551" s="39"/>
      <c r="MYS551" s="39"/>
      <c r="MYT551" s="39"/>
      <c r="MYU551" s="39"/>
      <c r="MYV551" s="39"/>
      <c r="MYW551" s="39"/>
      <c r="MYX551" s="39"/>
      <c r="MYY551" s="39"/>
      <c r="MYZ551" s="39"/>
      <c r="MZA551" s="39"/>
      <c r="MZB551" s="39"/>
      <c r="MZC551" s="39"/>
      <c r="MZD551" s="39"/>
      <c r="MZE551" s="39"/>
      <c r="MZF551" s="39"/>
      <c r="MZG551" s="39"/>
      <c r="MZH551" s="39"/>
      <c r="MZI551" s="39"/>
      <c r="MZJ551" s="39"/>
      <c r="MZK551" s="39"/>
      <c r="MZL551" s="39"/>
      <c r="MZM551" s="39"/>
      <c r="MZN551" s="39"/>
      <c r="MZO551" s="39"/>
      <c r="MZP551" s="39"/>
      <c r="MZQ551" s="39"/>
      <c r="MZR551" s="39"/>
      <c r="MZS551" s="39"/>
      <c r="MZT551" s="39"/>
      <c r="MZU551" s="39"/>
      <c r="MZV551" s="39"/>
      <c r="MZW551" s="39"/>
      <c r="MZX551" s="39"/>
      <c r="MZY551" s="39"/>
      <c r="MZZ551" s="39"/>
      <c r="NAA551" s="39"/>
      <c r="NAB551" s="39"/>
      <c r="NAC551" s="39"/>
      <c r="NAD551" s="39"/>
      <c r="NAE551" s="39"/>
      <c r="NAF551" s="39"/>
      <c r="NAG551" s="39"/>
      <c r="NAH551" s="39"/>
      <c r="NAI551" s="39"/>
      <c r="NAJ551" s="39"/>
      <c r="NAK551" s="39"/>
      <c r="NAL551" s="39"/>
      <c r="NAM551" s="39"/>
      <c r="NAN551" s="39"/>
      <c r="NAO551" s="39"/>
      <c r="NAP551" s="39"/>
      <c r="NAQ551" s="39"/>
      <c r="NAR551" s="39"/>
      <c r="NAS551" s="39"/>
      <c r="NAT551" s="39"/>
      <c r="NAU551" s="39"/>
      <c r="NAV551" s="39"/>
      <c r="NAW551" s="39"/>
      <c r="NAX551" s="39"/>
      <c r="NAY551" s="39"/>
      <c r="NAZ551" s="39"/>
      <c r="NBA551" s="39"/>
      <c r="NBB551" s="39"/>
      <c r="NBC551" s="39"/>
      <c r="NBD551" s="39"/>
      <c r="NBE551" s="39"/>
      <c r="NBF551" s="39"/>
      <c r="NBG551" s="39"/>
      <c r="NBH551" s="39"/>
      <c r="NBI551" s="39"/>
      <c r="NBJ551" s="39"/>
      <c r="NBK551" s="39"/>
      <c r="NBL551" s="39"/>
      <c r="NBM551" s="39"/>
      <c r="NBN551" s="39"/>
      <c r="NBO551" s="39"/>
      <c r="NBP551" s="39"/>
      <c r="NBQ551" s="39"/>
      <c r="NBR551" s="39"/>
      <c r="NBS551" s="39"/>
      <c r="NBT551" s="39"/>
      <c r="NBU551" s="39"/>
      <c r="NBV551" s="39"/>
      <c r="NBW551" s="39"/>
      <c r="NBX551" s="39"/>
      <c r="NBY551" s="39"/>
      <c r="NBZ551" s="39"/>
      <c r="NCA551" s="39"/>
      <c r="NCB551" s="39"/>
      <c r="NCC551" s="39"/>
      <c r="NCD551" s="39"/>
      <c r="NCE551" s="39"/>
      <c r="NCF551" s="39"/>
      <c r="NCG551" s="39"/>
      <c r="NCH551" s="39"/>
      <c r="NCI551" s="39"/>
      <c r="NCJ551" s="39"/>
      <c r="NCK551" s="39"/>
      <c r="NCL551" s="39"/>
      <c r="NCM551" s="39"/>
      <c r="NCN551" s="39"/>
      <c r="NCO551" s="39"/>
      <c r="NCP551" s="39"/>
      <c r="NCQ551" s="39"/>
      <c r="NCR551" s="39"/>
      <c r="NCS551" s="39"/>
      <c r="NCT551" s="39"/>
      <c r="NCU551" s="39"/>
      <c r="NCV551" s="39"/>
      <c r="NCW551" s="39"/>
      <c r="NCX551" s="39"/>
      <c r="NCY551" s="39"/>
      <c r="NCZ551" s="39"/>
      <c r="NDA551" s="39"/>
      <c r="NDB551" s="39"/>
      <c r="NDC551" s="39"/>
      <c r="NDD551" s="39"/>
      <c r="NDE551" s="39"/>
      <c r="NDF551" s="39"/>
      <c r="NDG551" s="39"/>
      <c r="NDH551" s="39"/>
      <c r="NDI551" s="39"/>
      <c r="NDJ551" s="39"/>
      <c r="NDK551" s="39"/>
      <c r="NDL551" s="39"/>
      <c r="NDM551" s="39"/>
      <c r="NDN551" s="39"/>
      <c r="NDO551" s="39"/>
      <c r="NDP551" s="39"/>
      <c r="NDQ551" s="39"/>
      <c r="NDR551" s="39"/>
      <c r="NDS551" s="39"/>
      <c r="NDT551" s="39"/>
      <c r="NDU551" s="39"/>
      <c r="NDV551" s="39"/>
      <c r="NDW551" s="39"/>
      <c r="NDX551" s="39"/>
      <c r="NDY551" s="39"/>
      <c r="NDZ551" s="39"/>
      <c r="NEA551" s="39"/>
      <c r="NEB551" s="39"/>
      <c r="NEC551" s="39"/>
      <c r="NED551" s="39"/>
      <c r="NEE551" s="39"/>
      <c r="NEF551" s="39"/>
      <c r="NEG551" s="39"/>
      <c r="NEH551" s="39"/>
      <c r="NEI551" s="39"/>
      <c r="NEJ551" s="39"/>
      <c r="NEK551" s="39"/>
      <c r="NEL551" s="39"/>
      <c r="NEM551" s="39"/>
      <c r="NEN551" s="39"/>
      <c r="NEO551" s="39"/>
      <c r="NEP551" s="39"/>
      <c r="NEQ551" s="39"/>
      <c r="NER551" s="39"/>
      <c r="NES551" s="39"/>
      <c r="NET551" s="39"/>
      <c r="NEU551" s="39"/>
      <c r="NEV551" s="39"/>
      <c r="NEW551" s="39"/>
      <c r="NEX551" s="39"/>
      <c r="NEY551" s="39"/>
      <c r="NEZ551" s="39"/>
      <c r="NFA551" s="39"/>
      <c r="NFB551" s="39"/>
      <c r="NFC551" s="39"/>
      <c r="NFD551" s="39"/>
      <c r="NFE551" s="39"/>
      <c r="NFF551" s="39"/>
      <c r="NFG551" s="39"/>
      <c r="NFH551" s="39"/>
      <c r="NFI551" s="39"/>
      <c r="NFJ551" s="39"/>
      <c r="NFK551" s="39"/>
      <c r="NFL551" s="39"/>
      <c r="NFM551" s="39"/>
      <c r="NFN551" s="39"/>
      <c r="NFO551" s="39"/>
      <c r="NFP551" s="39"/>
      <c r="NFQ551" s="39"/>
      <c r="NFR551" s="39"/>
      <c r="NFS551" s="39"/>
      <c r="NFT551" s="39"/>
      <c r="NFU551" s="39"/>
      <c r="NFV551" s="39"/>
      <c r="NFW551" s="39"/>
      <c r="NFX551" s="39"/>
      <c r="NFY551" s="39"/>
      <c r="NFZ551" s="39"/>
      <c r="NGA551" s="39"/>
      <c r="NGB551" s="39"/>
      <c r="NGC551" s="39"/>
      <c r="NGD551" s="39"/>
      <c r="NGE551" s="39"/>
      <c r="NGF551" s="39"/>
      <c r="NGG551" s="39"/>
      <c r="NGH551" s="39"/>
      <c r="NGI551" s="39"/>
      <c r="NGJ551" s="39"/>
      <c r="NGK551" s="39"/>
      <c r="NGL551" s="39"/>
      <c r="NGM551" s="39"/>
      <c r="NGN551" s="39"/>
      <c r="NGO551" s="39"/>
      <c r="NGP551" s="39"/>
      <c r="NGQ551" s="39"/>
      <c r="NGR551" s="39"/>
      <c r="NGS551" s="39"/>
      <c r="NGT551" s="39"/>
      <c r="NGU551" s="39"/>
      <c r="NGV551" s="39"/>
      <c r="NGW551" s="39"/>
      <c r="NGX551" s="39"/>
      <c r="NGY551" s="39"/>
      <c r="NGZ551" s="39"/>
      <c r="NHA551" s="39"/>
      <c r="NHB551" s="39"/>
      <c r="NHC551" s="39"/>
      <c r="NHD551" s="39"/>
      <c r="NHE551" s="39"/>
      <c r="NHF551" s="39"/>
      <c r="NHG551" s="39"/>
      <c r="NHH551" s="39"/>
      <c r="NHI551" s="39"/>
      <c r="NHJ551" s="39"/>
      <c r="NHK551" s="39"/>
      <c r="NHL551" s="39"/>
      <c r="NHM551" s="39"/>
      <c r="NHN551" s="39"/>
      <c r="NHO551" s="39"/>
      <c r="NHP551" s="39"/>
      <c r="NHQ551" s="39"/>
      <c r="NHR551" s="39"/>
      <c r="NHS551" s="39"/>
      <c r="NHT551" s="39"/>
      <c r="NHU551" s="39"/>
      <c r="NHV551" s="39"/>
      <c r="NHW551" s="39"/>
      <c r="NHX551" s="39"/>
      <c r="NHY551" s="39"/>
      <c r="NHZ551" s="39"/>
      <c r="NIA551" s="39"/>
      <c r="NIB551" s="39"/>
      <c r="NIC551" s="39"/>
      <c r="NID551" s="39"/>
      <c r="NIE551" s="39"/>
      <c r="NIF551" s="39"/>
      <c r="NIG551" s="39"/>
      <c r="NIH551" s="39"/>
      <c r="NII551" s="39"/>
      <c r="NIJ551" s="39"/>
      <c r="NIK551" s="39"/>
      <c r="NIL551" s="39"/>
      <c r="NIM551" s="39"/>
      <c r="NIN551" s="39"/>
      <c r="NIO551" s="39"/>
      <c r="NIP551" s="39"/>
      <c r="NIQ551" s="39"/>
      <c r="NIR551" s="39"/>
      <c r="NIS551" s="39"/>
      <c r="NIT551" s="39"/>
      <c r="NIU551" s="39"/>
      <c r="NIV551" s="39"/>
      <c r="NIW551" s="39"/>
      <c r="NIX551" s="39"/>
      <c r="NIY551" s="39"/>
      <c r="NIZ551" s="39"/>
      <c r="NJA551" s="39"/>
      <c r="NJB551" s="39"/>
      <c r="NJC551" s="39"/>
      <c r="NJD551" s="39"/>
      <c r="NJE551" s="39"/>
      <c r="NJF551" s="39"/>
      <c r="NJG551" s="39"/>
      <c r="NJH551" s="39"/>
      <c r="NJI551" s="39"/>
      <c r="NJJ551" s="39"/>
      <c r="NJK551" s="39"/>
      <c r="NJL551" s="39"/>
      <c r="NJM551" s="39"/>
      <c r="NJN551" s="39"/>
      <c r="NJO551" s="39"/>
      <c r="NJP551" s="39"/>
      <c r="NJQ551" s="39"/>
      <c r="NJR551" s="39"/>
      <c r="NJS551" s="39"/>
      <c r="NJT551" s="39"/>
      <c r="NJU551" s="39"/>
      <c r="NJV551" s="39"/>
      <c r="NJW551" s="39"/>
      <c r="NJX551" s="39"/>
      <c r="NJY551" s="39"/>
      <c r="NJZ551" s="39"/>
      <c r="NKA551" s="39"/>
      <c r="NKB551" s="39"/>
      <c r="NKC551" s="39"/>
      <c r="NKD551" s="39"/>
      <c r="NKE551" s="39"/>
      <c r="NKF551" s="39"/>
      <c r="NKG551" s="39"/>
      <c r="NKH551" s="39"/>
      <c r="NKI551" s="39"/>
      <c r="NKJ551" s="39"/>
      <c r="NKK551" s="39"/>
      <c r="NKL551" s="39"/>
      <c r="NKM551" s="39"/>
      <c r="NKN551" s="39"/>
      <c r="NKO551" s="39"/>
      <c r="NKP551" s="39"/>
      <c r="NKQ551" s="39"/>
      <c r="NKR551" s="39"/>
      <c r="NKS551" s="39"/>
      <c r="NKT551" s="39"/>
      <c r="NKU551" s="39"/>
      <c r="NKV551" s="39"/>
      <c r="NKW551" s="39"/>
      <c r="NKX551" s="39"/>
      <c r="NKY551" s="39"/>
      <c r="NKZ551" s="39"/>
      <c r="NLA551" s="39"/>
      <c r="NLB551" s="39"/>
      <c r="NLC551" s="39"/>
      <c r="NLD551" s="39"/>
      <c r="NLE551" s="39"/>
      <c r="NLF551" s="39"/>
      <c r="NLG551" s="39"/>
      <c r="NLH551" s="39"/>
      <c r="NLI551" s="39"/>
      <c r="NLJ551" s="39"/>
      <c r="NLK551" s="39"/>
      <c r="NLL551" s="39"/>
      <c r="NLM551" s="39"/>
      <c r="NLN551" s="39"/>
      <c r="NLO551" s="39"/>
      <c r="NLP551" s="39"/>
      <c r="NLQ551" s="39"/>
      <c r="NLR551" s="39"/>
      <c r="NLS551" s="39"/>
      <c r="NLT551" s="39"/>
      <c r="NLU551" s="39"/>
      <c r="NLV551" s="39"/>
      <c r="NLW551" s="39"/>
      <c r="NLX551" s="39"/>
      <c r="NLY551" s="39"/>
      <c r="NLZ551" s="39"/>
      <c r="NMA551" s="39"/>
      <c r="NMB551" s="39"/>
      <c r="NMC551" s="39"/>
      <c r="NMD551" s="39"/>
      <c r="NME551" s="39"/>
      <c r="NMF551" s="39"/>
      <c r="NMG551" s="39"/>
      <c r="NMH551" s="39"/>
      <c r="NMI551" s="39"/>
      <c r="NMJ551" s="39"/>
      <c r="NMK551" s="39"/>
      <c r="NML551" s="39"/>
      <c r="NMM551" s="39"/>
      <c r="NMN551" s="39"/>
      <c r="NMO551" s="39"/>
      <c r="NMP551" s="39"/>
      <c r="NMQ551" s="39"/>
      <c r="NMR551" s="39"/>
      <c r="NMS551" s="39"/>
      <c r="NMT551" s="39"/>
      <c r="NMU551" s="39"/>
      <c r="NMV551" s="39"/>
      <c r="NMW551" s="39"/>
      <c r="NMX551" s="39"/>
      <c r="NMY551" s="39"/>
      <c r="NMZ551" s="39"/>
      <c r="NNA551" s="39"/>
      <c r="NNB551" s="39"/>
      <c r="NNC551" s="39"/>
      <c r="NND551" s="39"/>
      <c r="NNE551" s="39"/>
      <c r="NNF551" s="39"/>
      <c r="NNG551" s="39"/>
      <c r="NNH551" s="39"/>
      <c r="NNI551" s="39"/>
      <c r="NNJ551" s="39"/>
      <c r="NNK551" s="39"/>
      <c r="NNL551" s="39"/>
      <c r="NNM551" s="39"/>
      <c r="NNN551" s="39"/>
      <c r="NNO551" s="39"/>
      <c r="NNP551" s="39"/>
      <c r="NNQ551" s="39"/>
      <c r="NNR551" s="39"/>
      <c r="NNS551" s="39"/>
      <c r="NNT551" s="39"/>
      <c r="NNU551" s="39"/>
      <c r="NNV551" s="39"/>
      <c r="NNW551" s="39"/>
      <c r="NNX551" s="39"/>
      <c r="NNY551" s="39"/>
      <c r="NNZ551" s="39"/>
      <c r="NOA551" s="39"/>
      <c r="NOB551" s="39"/>
      <c r="NOC551" s="39"/>
      <c r="NOD551" s="39"/>
      <c r="NOE551" s="39"/>
      <c r="NOF551" s="39"/>
      <c r="NOG551" s="39"/>
      <c r="NOH551" s="39"/>
      <c r="NOI551" s="39"/>
      <c r="NOJ551" s="39"/>
      <c r="NOK551" s="39"/>
      <c r="NOL551" s="39"/>
      <c r="NOM551" s="39"/>
      <c r="NON551" s="39"/>
      <c r="NOO551" s="39"/>
      <c r="NOP551" s="39"/>
      <c r="NOQ551" s="39"/>
      <c r="NOR551" s="39"/>
      <c r="NOS551" s="39"/>
      <c r="NOT551" s="39"/>
      <c r="NOU551" s="39"/>
      <c r="NOV551" s="39"/>
      <c r="NOW551" s="39"/>
      <c r="NOX551" s="39"/>
      <c r="NOY551" s="39"/>
      <c r="NOZ551" s="39"/>
      <c r="NPA551" s="39"/>
      <c r="NPB551" s="39"/>
      <c r="NPC551" s="39"/>
      <c r="NPD551" s="39"/>
      <c r="NPE551" s="39"/>
      <c r="NPF551" s="39"/>
      <c r="NPG551" s="39"/>
      <c r="NPH551" s="39"/>
      <c r="NPI551" s="39"/>
      <c r="NPJ551" s="39"/>
      <c r="NPK551" s="39"/>
      <c r="NPL551" s="39"/>
      <c r="NPM551" s="39"/>
      <c r="NPN551" s="39"/>
      <c r="NPO551" s="39"/>
      <c r="NPP551" s="39"/>
      <c r="NPQ551" s="39"/>
      <c r="NPR551" s="39"/>
      <c r="NPS551" s="39"/>
      <c r="NPT551" s="39"/>
      <c r="NPU551" s="39"/>
      <c r="NPV551" s="39"/>
      <c r="NPW551" s="39"/>
      <c r="NPX551" s="39"/>
      <c r="NPY551" s="39"/>
      <c r="NPZ551" s="39"/>
      <c r="NQA551" s="39"/>
      <c r="NQB551" s="39"/>
      <c r="NQC551" s="39"/>
      <c r="NQD551" s="39"/>
      <c r="NQE551" s="39"/>
      <c r="NQF551" s="39"/>
      <c r="NQG551" s="39"/>
      <c r="NQH551" s="39"/>
      <c r="NQI551" s="39"/>
      <c r="NQJ551" s="39"/>
      <c r="NQK551" s="39"/>
      <c r="NQL551" s="39"/>
      <c r="NQM551" s="39"/>
      <c r="NQN551" s="39"/>
      <c r="NQO551" s="39"/>
      <c r="NQP551" s="39"/>
      <c r="NQQ551" s="39"/>
      <c r="NQR551" s="39"/>
      <c r="NQS551" s="39"/>
      <c r="NQT551" s="39"/>
      <c r="NQU551" s="39"/>
      <c r="NQV551" s="39"/>
      <c r="NQW551" s="39"/>
      <c r="NQX551" s="39"/>
      <c r="NQY551" s="39"/>
      <c r="NQZ551" s="39"/>
      <c r="NRA551" s="39"/>
      <c r="NRB551" s="39"/>
      <c r="NRC551" s="39"/>
      <c r="NRD551" s="39"/>
      <c r="NRE551" s="39"/>
      <c r="NRF551" s="39"/>
      <c r="NRG551" s="39"/>
      <c r="NRH551" s="39"/>
      <c r="NRI551" s="39"/>
      <c r="NRJ551" s="39"/>
      <c r="NRK551" s="39"/>
      <c r="NRL551" s="39"/>
      <c r="NRM551" s="39"/>
      <c r="NRN551" s="39"/>
      <c r="NRO551" s="39"/>
      <c r="NRP551" s="39"/>
      <c r="NRQ551" s="39"/>
      <c r="NRR551" s="39"/>
      <c r="NRS551" s="39"/>
      <c r="NRT551" s="39"/>
      <c r="NRU551" s="39"/>
      <c r="NRV551" s="39"/>
      <c r="NRW551" s="39"/>
      <c r="NRX551" s="39"/>
      <c r="NRY551" s="39"/>
      <c r="NRZ551" s="39"/>
      <c r="NSA551" s="39"/>
      <c r="NSB551" s="39"/>
      <c r="NSC551" s="39"/>
      <c r="NSD551" s="39"/>
      <c r="NSE551" s="39"/>
      <c r="NSF551" s="39"/>
      <c r="NSG551" s="39"/>
      <c r="NSH551" s="39"/>
      <c r="NSI551" s="39"/>
      <c r="NSJ551" s="39"/>
      <c r="NSK551" s="39"/>
      <c r="NSL551" s="39"/>
      <c r="NSM551" s="39"/>
      <c r="NSN551" s="39"/>
      <c r="NSO551" s="39"/>
      <c r="NSP551" s="39"/>
      <c r="NSQ551" s="39"/>
      <c r="NSR551" s="39"/>
      <c r="NSS551" s="39"/>
      <c r="NST551" s="39"/>
      <c r="NSU551" s="39"/>
      <c r="NSV551" s="39"/>
      <c r="NSW551" s="39"/>
      <c r="NSX551" s="39"/>
      <c r="NSY551" s="39"/>
      <c r="NSZ551" s="39"/>
      <c r="NTA551" s="39"/>
      <c r="NTB551" s="39"/>
      <c r="NTC551" s="39"/>
      <c r="NTD551" s="39"/>
      <c r="NTE551" s="39"/>
      <c r="NTF551" s="39"/>
      <c r="NTG551" s="39"/>
      <c r="NTH551" s="39"/>
      <c r="NTI551" s="39"/>
      <c r="NTJ551" s="39"/>
      <c r="NTK551" s="39"/>
      <c r="NTL551" s="39"/>
      <c r="NTM551" s="39"/>
      <c r="NTN551" s="39"/>
      <c r="NTO551" s="39"/>
      <c r="NTP551" s="39"/>
      <c r="NTQ551" s="39"/>
      <c r="NTR551" s="39"/>
      <c r="NTS551" s="39"/>
      <c r="NTT551" s="39"/>
      <c r="NTU551" s="39"/>
      <c r="NTV551" s="39"/>
      <c r="NTW551" s="39"/>
      <c r="NTX551" s="39"/>
      <c r="NTY551" s="39"/>
      <c r="NTZ551" s="39"/>
      <c r="NUA551" s="39"/>
      <c r="NUB551" s="39"/>
      <c r="NUC551" s="39"/>
      <c r="NUD551" s="39"/>
      <c r="NUE551" s="39"/>
      <c r="NUF551" s="39"/>
      <c r="NUG551" s="39"/>
      <c r="NUH551" s="39"/>
      <c r="NUI551" s="39"/>
      <c r="NUJ551" s="39"/>
      <c r="NUK551" s="39"/>
      <c r="NUL551" s="39"/>
      <c r="NUM551" s="39"/>
      <c r="NUN551" s="39"/>
      <c r="NUO551" s="39"/>
      <c r="NUP551" s="39"/>
      <c r="NUQ551" s="39"/>
      <c r="NUR551" s="39"/>
      <c r="NUS551" s="39"/>
      <c r="NUT551" s="39"/>
      <c r="NUU551" s="39"/>
      <c r="NUV551" s="39"/>
      <c r="NUW551" s="39"/>
      <c r="NUX551" s="39"/>
      <c r="NUY551" s="39"/>
      <c r="NUZ551" s="39"/>
      <c r="NVA551" s="39"/>
      <c r="NVB551" s="39"/>
      <c r="NVC551" s="39"/>
      <c r="NVD551" s="39"/>
      <c r="NVE551" s="39"/>
      <c r="NVF551" s="39"/>
      <c r="NVG551" s="39"/>
      <c r="NVH551" s="39"/>
      <c r="NVI551" s="39"/>
      <c r="NVJ551" s="39"/>
      <c r="NVK551" s="39"/>
      <c r="NVL551" s="39"/>
      <c r="NVM551" s="39"/>
      <c r="NVN551" s="39"/>
      <c r="NVO551" s="39"/>
      <c r="NVP551" s="39"/>
      <c r="NVQ551" s="39"/>
      <c r="NVR551" s="39"/>
      <c r="NVS551" s="39"/>
      <c r="NVT551" s="39"/>
      <c r="NVU551" s="39"/>
      <c r="NVV551" s="39"/>
      <c r="NVW551" s="39"/>
      <c r="NVX551" s="39"/>
      <c r="NVY551" s="39"/>
      <c r="NVZ551" s="39"/>
      <c r="NWA551" s="39"/>
      <c r="NWB551" s="39"/>
      <c r="NWC551" s="39"/>
      <c r="NWD551" s="39"/>
      <c r="NWE551" s="39"/>
      <c r="NWF551" s="39"/>
      <c r="NWG551" s="39"/>
      <c r="NWH551" s="39"/>
      <c r="NWI551" s="39"/>
      <c r="NWJ551" s="39"/>
      <c r="NWK551" s="39"/>
      <c r="NWL551" s="39"/>
      <c r="NWM551" s="39"/>
      <c r="NWN551" s="39"/>
      <c r="NWO551" s="39"/>
      <c r="NWP551" s="39"/>
      <c r="NWQ551" s="39"/>
      <c r="NWR551" s="39"/>
      <c r="NWS551" s="39"/>
      <c r="NWT551" s="39"/>
      <c r="NWU551" s="39"/>
      <c r="NWV551" s="39"/>
      <c r="NWW551" s="39"/>
      <c r="NWX551" s="39"/>
      <c r="NWY551" s="39"/>
      <c r="NWZ551" s="39"/>
      <c r="NXA551" s="39"/>
      <c r="NXB551" s="39"/>
      <c r="NXC551" s="39"/>
      <c r="NXD551" s="39"/>
      <c r="NXE551" s="39"/>
      <c r="NXF551" s="39"/>
      <c r="NXG551" s="39"/>
      <c r="NXH551" s="39"/>
      <c r="NXI551" s="39"/>
      <c r="NXJ551" s="39"/>
      <c r="NXK551" s="39"/>
      <c r="NXL551" s="39"/>
      <c r="NXM551" s="39"/>
      <c r="NXN551" s="39"/>
      <c r="NXO551" s="39"/>
      <c r="NXP551" s="39"/>
      <c r="NXQ551" s="39"/>
      <c r="NXR551" s="39"/>
      <c r="NXS551" s="39"/>
      <c r="NXT551" s="39"/>
      <c r="NXU551" s="39"/>
      <c r="NXV551" s="39"/>
      <c r="NXW551" s="39"/>
      <c r="NXX551" s="39"/>
      <c r="NXY551" s="39"/>
      <c r="NXZ551" s="39"/>
      <c r="NYA551" s="39"/>
      <c r="NYB551" s="39"/>
      <c r="NYC551" s="39"/>
      <c r="NYD551" s="39"/>
      <c r="NYE551" s="39"/>
      <c r="NYF551" s="39"/>
      <c r="NYG551" s="39"/>
      <c r="NYH551" s="39"/>
      <c r="NYI551" s="39"/>
      <c r="NYJ551" s="39"/>
      <c r="NYK551" s="39"/>
      <c r="NYL551" s="39"/>
      <c r="NYM551" s="39"/>
      <c r="NYN551" s="39"/>
      <c r="NYO551" s="39"/>
      <c r="NYP551" s="39"/>
      <c r="NYQ551" s="39"/>
      <c r="NYR551" s="39"/>
      <c r="NYS551" s="39"/>
      <c r="NYT551" s="39"/>
      <c r="NYU551" s="39"/>
      <c r="NYV551" s="39"/>
      <c r="NYW551" s="39"/>
      <c r="NYX551" s="39"/>
      <c r="NYY551" s="39"/>
      <c r="NYZ551" s="39"/>
      <c r="NZA551" s="39"/>
      <c r="NZB551" s="39"/>
      <c r="NZC551" s="39"/>
      <c r="NZD551" s="39"/>
      <c r="NZE551" s="39"/>
      <c r="NZF551" s="39"/>
      <c r="NZG551" s="39"/>
      <c r="NZH551" s="39"/>
      <c r="NZI551" s="39"/>
      <c r="NZJ551" s="39"/>
      <c r="NZK551" s="39"/>
      <c r="NZL551" s="39"/>
      <c r="NZM551" s="39"/>
      <c r="NZN551" s="39"/>
      <c r="NZO551" s="39"/>
      <c r="NZP551" s="39"/>
      <c r="NZQ551" s="39"/>
      <c r="NZR551" s="39"/>
      <c r="NZS551" s="39"/>
      <c r="NZT551" s="39"/>
      <c r="NZU551" s="39"/>
      <c r="NZV551" s="39"/>
      <c r="NZW551" s="39"/>
      <c r="NZX551" s="39"/>
      <c r="NZY551" s="39"/>
      <c r="NZZ551" s="39"/>
      <c r="OAA551" s="39"/>
      <c r="OAB551" s="39"/>
      <c r="OAC551" s="39"/>
      <c r="OAD551" s="39"/>
      <c r="OAE551" s="39"/>
      <c r="OAF551" s="39"/>
      <c r="OAG551" s="39"/>
      <c r="OAH551" s="39"/>
      <c r="OAI551" s="39"/>
      <c r="OAJ551" s="39"/>
      <c r="OAK551" s="39"/>
      <c r="OAL551" s="39"/>
      <c r="OAM551" s="39"/>
      <c r="OAN551" s="39"/>
      <c r="OAO551" s="39"/>
      <c r="OAP551" s="39"/>
      <c r="OAQ551" s="39"/>
      <c r="OAR551" s="39"/>
      <c r="OAS551" s="39"/>
      <c r="OAT551" s="39"/>
      <c r="OAU551" s="39"/>
      <c r="OAV551" s="39"/>
      <c r="OAW551" s="39"/>
      <c r="OAX551" s="39"/>
      <c r="OAY551" s="39"/>
      <c r="OAZ551" s="39"/>
      <c r="OBA551" s="39"/>
      <c r="OBB551" s="39"/>
      <c r="OBC551" s="39"/>
      <c r="OBD551" s="39"/>
      <c r="OBE551" s="39"/>
      <c r="OBF551" s="39"/>
      <c r="OBG551" s="39"/>
      <c r="OBH551" s="39"/>
      <c r="OBI551" s="39"/>
      <c r="OBJ551" s="39"/>
      <c r="OBK551" s="39"/>
      <c r="OBL551" s="39"/>
      <c r="OBM551" s="39"/>
      <c r="OBN551" s="39"/>
      <c r="OBO551" s="39"/>
      <c r="OBP551" s="39"/>
      <c r="OBQ551" s="39"/>
      <c r="OBR551" s="39"/>
      <c r="OBS551" s="39"/>
      <c r="OBT551" s="39"/>
      <c r="OBU551" s="39"/>
      <c r="OBV551" s="39"/>
      <c r="OBW551" s="39"/>
      <c r="OBX551" s="39"/>
      <c r="OBY551" s="39"/>
      <c r="OBZ551" s="39"/>
      <c r="OCA551" s="39"/>
      <c r="OCB551" s="39"/>
      <c r="OCC551" s="39"/>
      <c r="OCD551" s="39"/>
      <c r="OCE551" s="39"/>
      <c r="OCF551" s="39"/>
      <c r="OCG551" s="39"/>
      <c r="OCH551" s="39"/>
      <c r="OCI551" s="39"/>
      <c r="OCJ551" s="39"/>
      <c r="OCK551" s="39"/>
      <c r="OCL551" s="39"/>
      <c r="OCM551" s="39"/>
      <c r="OCN551" s="39"/>
      <c r="OCO551" s="39"/>
      <c r="OCP551" s="39"/>
      <c r="OCQ551" s="39"/>
      <c r="OCR551" s="39"/>
      <c r="OCS551" s="39"/>
      <c r="OCT551" s="39"/>
      <c r="OCU551" s="39"/>
      <c r="OCV551" s="39"/>
      <c r="OCW551" s="39"/>
      <c r="OCX551" s="39"/>
      <c r="OCY551" s="39"/>
      <c r="OCZ551" s="39"/>
      <c r="ODA551" s="39"/>
      <c r="ODB551" s="39"/>
      <c r="ODC551" s="39"/>
      <c r="ODD551" s="39"/>
      <c r="ODE551" s="39"/>
      <c r="ODF551" s="39"/>
      <c r="ODG551" s="39"/>
      <c r="ODH551" s="39"/>
      <c r="ODI551" s="39"/>
      <c r="ODJ551" s="39"/>
      <c r="ODK551" s="39"/>
      <c r="ODL551" s="39"/>
      <c r="ODM551" s="39"/>
      <c r="ODN551" s="39"/>
      <c r="ODO551" s="39"/>
      <c r="ODP551" s="39"/>
      <c r="ODQ551" s="39"/>
      <c r="ODR551" s="39"/>
      <c r="ODS551" s="39"/>
      <c r="ODT551" s="39"/>
      <c r="ODU551" s="39"/>
      <c r="ODV551" s="39"/>
      <c r="ODW551" s="39"/>
      <c r="ODX551" s="39"/>
      <c r="ODY551" s="39"/>
      <c r="ODZ551" s="39"/>
      <c r="OEA551" s="39"/>
      <c r="OEB551" s="39"/>
      <c r="OEC551" s="39"/>
      <c r="OED551" s="39"/>
      <c r="OEE551" s="39"/>
      <c r="OEF551" s="39"/>
      <c r="OEG551" s="39"/>
      <c r="OEH551" s="39"/>
      <c r="OEI551" s="39"/>
      <c r="OEJ551" s="39"/>
      <c r="OEK551" s="39"/>
      <c r="OEL551" s="39"/>
      <c r="OEM551" s="39"/>
      <c r="OEN551" s="39"/>
      <c r="OEO551" s="39"/>
      <c r="OEP551" s="39"/>
      <c r="OEQ551" s="39"/>
      <c r="OER551" s="39"/>
      <c r="OES551" s="39"/>
      <c r="OET551" s="39"/>
      <c r="OEU551" s="39"/>
      <c r="OEV551" s="39"/>
      <c r="OEW551" s="39"/>
      <c r="OEX551" s="39"/>
      <c r="OEY551" s="39"/>
      <c r="OEZ551" s="39"/>
      <c r="OFA551" s="39"/>
      <c r="OFB551" s="39"/>
      <c r="OFC551" s="39"/>
      <c r="OFD551" s="39"/>
      <c r="OFE551" s="39"/>
      <c r="OFF551" s="39"/>
      <c r="OFG551" s="39"/>
      <c r="OFH551" s="39"/>
      <c r="OFI551" s="39"/>
      <c r="OFJ551" s="39"/>
      <c r="OFK551" s="39"/>
      <c r="OFL551" s="39"/>
      <c r="OFM551" s="39"/>
      <c r="OFN551" s="39"/>
      <c r="OFO551" s="39"/>
      <c r="OFP551" s="39"/>
      <c r="OFQ551" s="39"/>
      <c r="OFR551" s="39"/>
      <c r="OFS551" s="39"/>
      <c r="OFT551" s="39"/>
      <c r="OFU551" s="39"/>
      <c r="OFV551" s="39"/>
      <c r="OFW551" s="39"/>
      <c r="OFX551" s="39"/>
      <c r="OFY551" s="39"/>
      <c r="OFZ551" s="39"/>
      <c r="OGA551" s="39"/>
      <c r="OGB551" s="39"/>
      <c r="OGC551" s="39"/>
      <c r="OGD551" s="39"/>
      <c r="OGE551" s="39"/>
      <c r="OGF551" s="39"/>
      <c r="OGG551" s="39"/>
      <c r="OGH551" s="39"/>
      <c r="OGI551" s="39"/>
      <c r="OGJ551" s="39"/>
      <c r="OGK551" s="39"/>
      <c r="OGL551" s="39"/>
      <c r="OGM551" s="39"/>
      <c r="OGN551" s="39"/>
      <c r="OGO551" s="39"/>
      <c r="OGP551" s="39"/>
      <c r="OGQ551" s="39"/>
      <c r="OGR551" s="39"/>
      <c r="OGS551" s="39"/>
      <c r="OGT551" s="39"/>
      <c r="OGU551" s="39"/>
      <c r="OGV551" s="39"/>
      <c r="OGW551" s="39"/>
      <c r="OGX551" s="39"/>
      <c r="OGY551" s="39"/>
      <c r="OGZ551" s="39"/>
      <c r="OHA551" s="39"/>
      <c r="OHB551" s="39"/>
      <c r="OHC551" s="39"/>
      <c r="OHD551" s="39"/>
      <c r="OHE551" s="39"/>
      <c r="OHF551" s="39"/>
      <c r="OHG551" s="39"/>
      <c r="OHH551" s="39"/>
      <c r="OHI551" s="39"/>
      <c r="OHJ551" s="39"/>
      <c r="OHK551" s="39"/>
      <c r="OHL551" s="39"/>
      <c r="OHM551" s="39"/>
      <c r="OHN551" s="39"/>
      <c r="OHO551" s="39"/>
      <c r="OHP551" s="39"/>
      <c r="OHQ551" s="39"/>
      <c r="OHR551" s="39"/>
      <c r="OHS551" s="39"/>
      <c r="OHT551" s="39"/>
      <c r="OHU551" s="39"/>
      <c r="OHV551" s="39"/>
      <c r="OHW551" s="39"/>
      <c r="OHX551" s="39"/>
      <c r="OHY551" s="39"/>
      <c r="OHZ551" s="39"/>
      <c r="OIA551" s="39"/>
      <c r="OIB551" s="39"/>
      <c r="OIC551" s="39"/>
      <c r="OID551" s="39"/>
      <c r="OIE551" s="39"/>
      <c r="OIF551" s="39"/>
      <c r="OIG551" s="39"/>
      <c r="OIH551" s="39"/>
      <c r="OII551" s="39"/>
      <c r="OIJ551" s="39"/>
      <c r="OIK551" s="39"/>
      <c r="OIL551" s="39"/>
      <c r="OIM551" s="39"/>
      <c r="OIN551" s="39"/>
      <c r="OIO551" s="39"/>
      <c r="OIP551" s="39"/>
      <c r="OIQ551" s="39"/>
      <c r="OIR551" s="39"/>
      <c r="OIS551" s="39"/>
      <c r="OIT551" s="39"/>
      <c r="OIU551" s="39"/>
      <c r="OIV551" s="39"/>
      <c r="OIW551" s="39"/>
      <c r="OIX551" s="39"/>
      <c r="OIY551" s="39"/>
      <c r="OIZ551" s="39"/>
      <c r="OJA551" s="39"/>
      <c r="OJB551" s="39"/>
      <c r="OJC551" s="39"/>
      <c r="OJD551" s="39"/>
      <c r="OJE551" s="39"/>
      <c r="OJF551" s="39"/>
      <c r="OJG551" s="39"/>
      <c r="OJH551" s="39"/>
      <c r="OJI551" s="39"/>
      <c r="OJJ551" s="39"/>
      <c r="OJK551" s="39"/>
      <c r="OJL551" s="39"/>
      <c r="OJM551" s="39"/>
      <c r="OJN551" s="39"/>
      <c r="OJO551" s="39"/>
      <c r="OJP551" s="39"/>
      <c r="OJQ551" s="39"/>
      <c r="OJR551" s="39"/>
      <c r="OJS551" s="39"/>
      <c r="OJT551" s="39"/>
      <c r="OJU551" s="39"/>
      <c r="OJV551" s="39"/>
      <c r="OJW551" s="39"/>
      <c r="OJX551" s="39"/>
      <c r="OJY551" s="39"/>
      <c r="OJZ551" s="39"/>
      <c r="OKA551" s="39"/>
      <c r="OKB551" s="39"/>
      <c r="OKC551" s="39"/>
      <c r="OKD551" s="39"/>
      <c r="OKE551" s="39"/>
      <c r="OKF551" s="39"/>
      <c r="OKG551" s="39"/>
      <c r="OKH551" s="39"/>
      <c r="OKI551" s="39"/>
      <c r="OKJ551" s="39"/>
      <c r="OKK551" s="39"/>
      <c r="OKL551" s="39"/>
      <c r="OKM551" s="39"/>
      <c r="OKN551" s="39"/>
      <c r="OKO551" s="39"/>
      <c r="OKP551" s="39"/>
      <c r="OKQ551" s="39"/>
      <c r="OKR551" s="39"/>
      <c r="OKS551" s="39"/>
      <c r="OKT551" s="39"/>
      <c r="OKU551" s="39"/>
      <c r="OKV551" s="39"/>
      <c r="OKW551" s="39"/>
      <c r="OKX551" s="39"/>
      <c r="OKY551" s="39"/>
      <c r="OKZ551" s="39"/>
      <c r="OLA551" s="39"/>
      <c r="OLB551" s="39"/>
      <c r="OLC551" s="39"/>
      <c r="OLD551" s="39"/>
      <c r="OLE551" s="39"/>
      <c r="OLF551" s="39"/>
      <c r="OLG551" s="39"/>
      <c r="OLH551" s="39"/>
      <c r="OLI551" s="39"/>
      <c r="OLJ551" s="39"/>
      <c r="OLK551" s="39"/>
      <c r="OLL551" s="39"/>
      <c r="OLM551" s="39"/>
      <c r="OLN551" s="39"/>
      <c r="OLO551" s="39"/>
      <c r="OLP551" s="39"/>
      <c r="OLQ551" s="39"/>
      <c r="OLR551" s="39"/>
      <c r="OLS551" s="39"/>
      <c r="OLT551" s="39"/>
      <c r="OLU551" s="39"/>
      <c r="OLV551" s="39"/>
      <c r="OLW551" s="39"/>
      <c r="OLX551" s="39"/>
      <c r="OLY551" s="39"/>
      <c r="OLZ551" s="39"/>
      <c r="OMA551" s="39"/>
      <c r="OMB551" s="39"/>
      <c r="OMC551" s="39"/>
      <c r="OMD551" s="39"/>
      <c r="OME551" s="39"/>
      <c r="OMF551" s="39"/>
      <c r="OMG551" s="39"/>
      <c r="OMH551" s="39"/>
      <c r="OMI551" s="39"/>
      <c r="OMJ551" s="39"/>
      <c r="OMK551" s="39"/>
      <c r="OML551" s="39"/>
      <c r="OMM551" s="39"/>
      <c r="OMN551" s="39"/>
      <c r="OMO551" s="39"/>
      <c r="OMP551" s="39"/>
      <c r="OMQ551" s="39"/>
      <c r="OMR551" s="39"/>
      <c r="OMS551" s="39"/>
      <c r="OMT551" s="39"/>
      <c r="OMU551" s="39"/>
      <c r="OMV551" s="39"/>
      <c r="OMW551" s="39"/>
      <c r="OMX551" s="39"/>
      <c r="OMY551" s="39"/>
      <c r="OMZ551" s="39"/>
      <c r="ONA551" s="39"/>
      <c r="ONB551" s="39"/>
      <c r="ONC551" s="39"/>
      <c r="OND551" s="39"/>
      <c r="ONE551" s="39"/>
      <c r="ONF551" s="39"/>
      <c r="ONG551" s="39"/>
      <c r="ONH551" s="39"/>
      <c r="ONI551" s="39"/>
      <c r="ONJ551" s="39"/>
      <c r="ONK551" s="39"/>
      <c r="ONL551" s="39"/>
      <c r="ONM551" s="39"/>
      <c r="ONN551" s="39"/>
      <c r="ONO551" s="39"/>
      <c r="ONP551" s="39"/>
      <c r="ONQ551" s="39"/>
      <c r="ONR551" s="39"/>
      <c r="ONS551" s="39"/>
      <c r="ONT551" s="39"/>
      <c r="ONU551" s="39"/>
      <c r="ONV551" s="39"/>
      <c r="ONW551" s="39"/>
      <c r="ONX551" s="39"/>
      <c r="ONY551" s="39"/>
      <c r="ONZ551" s="39"/>
      <c r="OOA551" s="39"/>
      <c r="OOB551" s="39"/>
      <c r="OOC551" s="39"/>
      <c r="OOD551" s="39"/>
      <c r="OOE551" s="39"/>
      <c r="OOF551" s="39"/>
      <c r="OOG551" s="39"/>
      <c r="OOH551" s="39"/>
      <c r="OOI551" s="39"/>
      <c r="OOJ551" s="39"/>
      <c r="OOK551" s="39"/>
      <c r="OOL551" s="39"/>
      <c r="OOM551" s="39"/>
      <c r="OON551" s="39"/>
      <c r="OOO551" s="39"/>
      <c r="OOP551" s="39"/>
      <c r="OOQ551" s="39"/>
      <c r="OOR551" s="39"/>
      <c r="OOS551" s="39"/>
      <c r="OOT551" s="39"/>
      <c r="OOU551" s="39"/>
      <c r="OOV551" s="39"/>
      <c r="OOW551" s="39"/>
      <c r="OOX551" s="39"/>
      <c r="OOY551" s="39"/>
      <c r="OOZ551" s="39"/>
      <c r="OPA551" s="39"/>
      <c r="OPB551" s="39"/>
      <c r="OPC551" s="39"/>
      <c r="OPD551" s="39"/>
      <c r="OPE551" s="39"/>
      <c r="OPF551" s="39"/>
      <c r="OPG551" s="39"/>
      <c r="OPH551" s="39"/>
      <c r="OPI551" s="39"/>
      <c r="OPJ551" s="39"/>
      <c r="OPK551" s="39"/>
      <c r="OPL551" s="39"/>
      <c r="OPM551" s="39"/>
      <c r="OPN551" s="39"/>
      <c r="OPO551" s="39"/>
      <c r="OPP551" s="39"/>
      <c r="OPQ551" s="39"/>
      <c r="OPR551" s="39"/>
      <c r="OPS551" s="39"/>
      <c r="OPT551" s="39"/>
      <c r="OPU551" s="39"/>
      <c r="OPV551" s="39"/>
      <c r="OPW551" s="39"/>
      <c r="OPX551" s="39"/>
      <c r="OPY551" s="39"/>
      <c r="OPZ551" s="39"/>
      <c r="OQA551" s="39"/>
      <c r="OQB551" s="39"/>
      <c r="OQC551" s="39"/>
      <c r="OQD551" s="39"/>
      <c r="OQE551" s="39"/>
      <c r="OQF551" s="39"/>
      <c r="OQG551" s="39"/>
      <c r="OQH551" s="39"/>
      <c r="OQI551" s="39"/>
      <c r="OQJ551" s="39"/>
      <c r="OQK551" s="39"/>
      <c r="OQL551" s="39"/>
      <c r="OQM551" s="39"/>
      <c r="OQN551" s="39"/>
      <c r="OQO551" s="39"/>
      <c r="OQP551" s="39"/>
      <c r="OQQ551" s="39"/>
      <c r="OQR551" s="39"/>
      <c r="OQS551" s="39"/>
      <c r="OQT551" s="39"/>
      <c r="OQU551" s="39"/>
      <c r="OQV551" s="39"/>
      <c r="OQW551" s="39"/>
      <c r="OQX551" s="39"/>
      <c r="OQY551" s="39"/>
      <c r="OQZ551" s="39"/>
      <c r="ORA551" s="39"/>
      <c r="ORB551" s="39"/>
      <c r="ORC551" s="39"/>
      <c r="ORD551" s="39"/>
      <c r="ORE551" s="39"/>
      <c r="ORF551" s="39"/>
      <c r="ORG551" s="39"/>
      <c r="ORH551" s="39"/>
      <c r="ORI551" s="39"/>
      <c r="ORJ551" s="39"/>
      <c r="ORK551" s="39"/>
      <c r="ORL551" s="39"/>
      <c r="ORM551" s="39"/>
      <c r="ORN551" s="39"/>
      <c r="ORO551" s="39"/>
      <c r="ORP551" s="39"/>
      <c r="ORQ551" s="39"/>
      <c r="ORR551" s="39"/>
      <c r="ORS551" s="39"/>
      <c r="ORT551" s="39"/>
      <c r="ORU551" s="39"/>
      <c r="ORV551" s="39"/>
      <c r="ORW551" s="39"/>
      <c r="ORX551" s="39"/>
      <c r="ORY551" s="39"/>
      <c r="ORZ551" s="39"/>
      <c r="OSA551" s="39"/>
      <c r="OSB551" s="39"/>
      <c r="OSC551" s="39"/>
      <c r="OSD551" s="39"/>
      <c r="OSE551" s="39"/>
      <c r="OSF551" s="39"/>
      <c r="OSG551" s="39"/>
      <c r="OSH551" s="39"/>
      <c r="OSI551" s="39"/>
      <c r="OSJ551" s="39"/>
      <c r="OSK551" s="39"/>
      <c r="OSL551" s="39"/>
      <c r="OSM551" s="39"/>
      <c r="OSN551" s="39"/>
      <c r="OSO551" s="39"/>
      <c r="OSP551" s="39"/>
      <c r="OSQ551" s="39"/>
      <c r="OSR551" s="39"/>
      <c r="OSS551" s="39"/>
      <c r="OST551" s="39"/>
      <c r="OSU551" s="39"/>
      <c r="OSV551" s="39"/>
      <c r="OSW551" s="39"/>
      <c r="OSX551" s="39"/>
      <c r="OSY551" s="39"/>
      <c r="OSZ551" s="39"/>
      <c r="OTA551" s="39"/>
      <c r="OTB551" s="39"/>
      <c r="OTC551" s="39"/>
      <c r="OTD551" s="39"/>
      <c r="OTE551" s="39"/>
      <c r="OTF551" s="39"/>
      <c r="OTG551" s="39"/>
      <c r="OTH551" s="39"/>
      <c r="OTI551" s="39"/>
      <c r="OTJ551" s="39"/>
      <c r="OTK551" s="39"/>
      <c r="OTL551" s="39"/>
      <c r="OTM551" s="39"/>
      <c r="OTN551" s="39"/>
      <c r="OTO551" s="39"/>
      <c r="OTP551" s="39"/>
      <c r="OTQ551" s="39"/>
      <c r="OTR551" s="39"/>
      <c r="OTS551" s="39"/>
      <c r="OTT551" s="39"/>
      <c r="OTU551" s="39"/>
      <c r="OTV551" s="39"/>
      <c r="OTW551" s="39"/>
      <c r="OTX551" s="39"/>
      <c r="OTY551" s="39"/>
      <c r="OTZ551" s="39"/>
      <c r="OUA551" s="39"/>
      <c r="OUB551" s="39"/>
      <c r="OUC551" s="39"/>
      <c r="OUD551" s="39"/>
      <c r="OUE551" s="39"/>
      <c r="OUF551" s="39"/>
      <c r="OUG551" s="39"/>
      <c r="OUH551" s="39"/>
      <c r="OUI551" s="39"/>
      <c r="OUJ551" s="39"/>
      <c r="OUK551" s="39"/>
      <c r="OUL551" s="39"/>
      <c r="OUM551" s="39"/>
      <c r="OUN551" s="39"/>
      <c r="OUO551" s="39"/>
      <c r="OUP551" s="39"/>
      <c r="OUQ551" s="39"/>
      <c r="OUR551" s="39"/>
      <c r="OUS551" s="39"/>
      <c r="OUT551" s="39"/>
      <c r="OUU551" s="39"/>
      <c r="OUV551" s="39"/>
      <c r="OUW551" s="39"/>
      <c r="OUX551" s="39"/>
      <c r="OUY551" s="39"/>
      <c r="OUZ551" s="39"/>
      <c r="OVA551" s="39"/>
      <c r="OVB551" s="39"/>
      <c r="OVC551" s="39"/>
      <c r="OVD551" s="39"/>
      <c r="OVE551" s="39"/>
      <c r="OVF551" s="39"/>
      <c r="OVG551" s="39"/>
      <c r="OVH551" s="39"/>
      <c r="OVI551" s="39"/>
      <c r="OVJ551" s="39"/>
      <c r="OVK551" s="39"/>
      <c r="OVL551" s="39"/>
      <c r="OVM551" s="39"/>
      <c r="OVN551" s="39"/>
      <c r="OVO551" s="39"/>
      <c r="OVP551" s="39"/>
      <c r="OVQ551" s="39"/>
      <c r="OVR551" s="39"/>
      <c r="OVS551" s="39"/>
      <c r="OVT551" s="39"/>
      <c r="OVU551" s="39"/>
      <c r="OVV551" s="39"/>
      <c r="OVW551" s="39"/>
      <c r="OVX551" s="39"/>
      <c r="OVY551" s="39"/>
      <c r="OVZ551" s="39"/>
      <c r="OWA551" s="39"/>
      <c r="OWB551" s="39"/>
      <c r="OWC551" s="39"/>
      <c r="OWD551" s="39"/>
      <c r="OWE551" s="39"/>
      <c r="OWF551" s="39"/>
      <c r="OWG551" s="39"/>
      <c r="OWH551" s="39"/>
      <c r="OWI551" s="39"/>
      <c r="OWJ551" s="39"/>
      <c r="OWK551" s="39"/>
      <c r="OWL551" s="39"/>
      <c r="OWM551" s="39"/>
      <c r="OWN551" s="39"/>
      <c r="OWO551" s="39"/>
      <c r="OWP551" s="39"/>
      <c r="OWQ551" s="39"/>
      <c r="OWR551" s="39"/>
      <c r="OWS551" s="39"/>
      <c r="OWT551" s="39"/>
      <c r="OWU551" s="39"/>
      <c r="OWV551" s="39"/>
      <c r="OWW551" s="39"/>
      <c r="OWX551" s="39"/>
      <c r="OWY551" s="39"/>
      <c r="OWZ551" s="39"/>
      <c r="OXA551" s="39"/>
      <c r="OXB551" s="39"/>
      <c r="OXC551" s="39"/>
      <c r="OXD551" s="39"/>
      <c r="OXE551" s="39"/>
      <c r="OXF551" s="39"/>
      <c r="OXG551" s="39"/>
      <c r="OXH551" s="39"/>
      <c r="OXI551" s="39"/>
      <c r="OXJ551" s="39"/>
      <c r="OXK551" s="39"/>
      <c r="OXL551" s="39"/>
      <c r="OXM551" s="39"/>
      <c r="OXN551" s="39"/>
      <c r="OXO551" s="39"/>
      <c r="OXP551" s="39"/>
      <c r="OXQ551" s="39"/>
      <c r="OXR551" s="39"/>
      <c r="OXS551" s="39"/>
      <c r="OXT551" s="39"/>
      <c r="OXU551" s="39"/>
      <c r="OXV551" s="39"/>
      <c r="OXW551" s="39"/>
      <c r="OXX551" s="39"/>
      <c r="OXY551" s="39"/>
      <c r="OXZ551" s="39"/>
      <c r="OYA551" s="39"/>
      <c r="OYB551" s="39"/>
      <c r="OYC551" s="39"/>
      <c r="OYD551" s="39"/>
      <c r="OYE551" s="39"/>
      <c r="OYF551" s="39"/>
      <c r="OYG551" s="39"/>
      <c r="OYH551" s="39"/>
      <c r="OYI551" s="39"/>
      <c r="OYJ551" s="39"/>
      <c r="OYK551" s="39"/>
      <c r="OYL551" s="39"/>
      <c r="OYM551" s="39"/>
      <c r="OYN551" s="39"/>
      <c r="OYO551" s="39"/>
      <c r="OYP551" s="39"/>
      <c r="OYQ551" s="39"/>
      <c r="OYR551" s="39"/>
      <c r="OYS551" s="39"/>
      <c r="OYT551" s="39"/>
      <c r="OYU551" s="39"/>
      <c r="OYV551" s="39"/>
      <c r="OYW551" s="39"/>
      <c r="OYX551" s="39"/>
      <c r="OYY551" s="39"/>
      <c r="OYZ551" s="39"/>
      <c r="OZA551" s="39"/>
      <c r="OZB551" s="39"/>
      <c r="OZC551" s="39"/>
      <c r="OZD551" s="39"/>
      <c r="OZE551" s="39"/>
      <c r="OZF551" s="39"/>
      <c r="OZG551" s="39"/>
      <c r="OZH551" s="39"/>
      <c r="OZI551" s="39"/>
      <c r="OZJ551" s="39"/>
      <c r="OZK551" s="39"/>
      <c r="OZL551" s="39"/>
      <c r="OZM551" s="39"/>
      <c r="OZN551" s="39"/>
      <c r="OZO551" s="39"/>
      <c r="OZP551" s="39"/>
      <c r="OZQ551" s="39"/>
      <c r="OZR551" s="39"/>
      <c r="OZS551" s="39"/>
      <c r="OZT551" s="39"/>
      <c r="OZU551" s="39"/>
      <c r="OZV551" s="39"/>
      <c r="OZW551" s="39"/>
      <c r="OZX551" s="39"/>
      <c r="OZY551" s="39"/>
      <c r="OZZ551" s="39"/>
      <c r="PAA551" s="39"/>
      <c r="PAB551" s="39"/>
      <c r="PAC551" s="39"/>
      <c r="PAD551" s="39"/>
      <c r="PAE551" s="39"/>
      <c r="PAF551" s="39"/>
      <c r="PAG551" s="39"/>
      <c r="PAH551" s="39"/>
      <c r="PAI551" s="39"/>
      <c r="PAJ551" s="39"/>
      <c r="PAK551" s="39"/>
      <c r="PAL551" s="39"/>
      <c r="PAM551" s="39"/>
      <c r="PAN551" s="39"/>
      <c r="PAO551" s="39"/>
      <c r="PAP551" s="39"/>
      <c r="PAQ551" s="39"/>
      <c r="PAR551" s="39"/>
      <c r="PAS551" s="39"/>
      <c r="PAT551" s="39"/>
      <c r="PAU551" s="39"/>
      <c r="PAV551" s="39"/>
      <c r="PAW551" s="39"/>
      <c r="PAX551" s="39"/>
      <c r="PAY551" s="39"/>
      <c r="PAZ551" s="39"/>
      <c r="PBA551" s="39"/>
      <c r="PBB551" s="39"/>
      <c r="PBC551" s="39"/>
      <c r="PBD551" s="39"/>
      <c r="PBE551" s="39"/>
      <c r="PBF551" s="39"/>
      <c r="PBG551" s="39"/>
      <c r="PBH551" s="39"/>
      <c r="PBI551" s="39"/>
      <c r="PBJ551" s="39"/>
      <c r="PBK551" s="39"/>
      <c r="PBL551" s="39"/>
      <c r="PBM551" s="39"/>
      <c r="PBN551" s="39"/>
      <c r="PBO551" s="39"/>
      <c r="PBP551" s="39"/>
      <c r="PBQ551" s="39"/>
      <c r="PBR551" s="39"/>
      <c r="PBS551" s="39"/>
      <c r="PBT551" s="39"/>
      <c r="PBU551" s="39"/>
      <c r="PBV551" s="39"/>
      <c r="PBW551" s="39"/>
      <c r="PBX551" s="39"/>
      <c r="PBY551" s="39"/>
      <c r="PBZ551" s="39"/>
      <c r="PCA551" s="39"/>
      <c r="PCB551" s="39"/>
      <c r="PCC551" s="39"/>
      <c r="PCD551" s="39"/>
      <c r="PCE551" s="39"/>
      <c r="PCF551" s="39"/>
      <c r="PCG551" s="39"/>
      <c r="PCH551" s="39"/>
      <c r="PCI551" s="39"/>
      <c r="PCJ551" s="39"/>
      <c r="PCK551" s="39"/>
      <c r="PCL551" s="39"/>
      <c r="PCM551" s="39"/>
      <c r="PCN551" s="39"/>
      <c r="PCO551" s="39"/>
      <c r="PCP551" s="39"/>
      <c r="PCQ551" s="39"/>
      <c r="PCR551" s="39"/>
      <c r="PCS551" s="39"/>
      <c r="PCT551" s="39"/>
      <c r="PCU551" s="39"/>
      <c r="PCV551" s="39"/>
      <c r="PCW551" s="39"/>
      <c r="PCX551" s="39"/>
      <c r="PCY551" s="39"/>
      <c r="PCZ551" s="39"/>
      <c r="PDA551" s="39"/>
      <c r="PDB551" s="39"/>
      <c r="PDC551" s="39"/>
      <c r="PDD551" s="39"/>
      <c r="PDE551" s="39"/>
      <c r="PDF551" s="39"/>
      <c r="PDG551" s="39"/>
      <c r="PDH551" s="39"/>
      <c r="PDI551" s="39"/>
      <c r="PDJ551" s="39"/>
      <c r="PDK551" s="39"/>
      <c r="PDL551" s="39"/>
      <c r="PDM551" s="39"/>
      <c r="PDN551" s="39"/>
      <c r="PDO551" s="39"/>
      <c r="PDP551" s="39"/>
      <c r="PDQ551" s="39"/>
      <c r="PDR551" s="39"/>
      <c r="PDS551" s="39"/>
      <c r="PDT551" s="39"/>
      <c r="PDU551" s="39"/>
      <c r="PDV551" s="39"/>
      <c r="PDW551" s="39"/>
      <c r="PDX551" s="39"/>
      <c r="PDY551" s="39"/>
      <c r="PDZ551" s="39"/>
      <c r="PEA551" s="39"/>
      <c r="PEB551" s="39"/>
      <c r="PEC551" s="39"/>
      <c r="PED551" s="39"/>
      <c r="PEE551" s="39"/>
      <c r="PEF551" s="39"/>
      <c r="PEG551" s="39"/>
      <c r="PEH551" s="39"/>
      <c r="PEI551" s="39"/>
      <c r="PEJ551" s="39"/>
      <c r="PEK551" s="39"/>
      <c r="PEL551" s="39"/>
      <c r="PEM551" s="39"/>
      <c r="PEN551" s="39"/>
      <c r="PEO551" s="39"/>
      <c r="PEP551" s="39"/>
      <c r="PEQ551" s="39"/>
      <c r="PER551" s="39"/>
      <c r="PES551" s="39"/>
      <c r="PET551" s="39"/>
      <c r="PEU551" s="39"/>
      <c r="PEV551" s="39"/>
      <c r="PEW551" s="39"/>
      <c r="PEX551" s="39"/>
      <c r="PEY551" s="39"/>
      <c r="PEZ551" s="39"/>
      <c r="PFA551" s="39"/>
      <c r="PFB551" s="39"/>
      <c r="PFC551" s="39"/>
      <c r="PFD551" s="39"/>
      <c r="PFE551" s="39"/>
      <c r="PFF551" s="39"/>
      <c r="PFG551" s="39"/>
      <c r="PFH551" s="39"/>
      <c r="PFI551" s="39"/>
      <c r="PFJ551" s="39"/>
      <c r="PFK551" s="39"/>
      <c r="PFL551" s="39"/>
      <c r="PFM551" s="39"/>
      <c r="PFN551" s="39"/>
      <c r="PFO551" s="39"/>
      <c r="PFP551" s="39"/>
      <c r="PFQ551" s="39"/>
      <c r="PFR551" s="39"/>
      <c r="PFS551" s="39"/>
      <c r="PFT551" s="39"/>
      <c r="PFU551" s="39"/>
      <c r="PFV551" s="39"/>
      <c r="PFW551" s="39"/>
      <c r="PFX551" s="39"/>
      <c r="PFY551" s="39"/>
      <c r="PFZ551" s="39"/>
      <c r="PGA551" s="39"/>
      <c r="PGB551" s="39"/>
      <c r="PGC551" s="39"/>
      <c r="PGD551" s="39"/>
      <c r="PGE551" s="39"/>
      <c r="PGF551" s="39"/>
      <c r="PGG551" s="39"/>
      <c r="PGH551" s="39"/>
      <c r="PGI551" s="39"/>
      <c r="PGJ551" s="39"/>
      <c r="PGK551" s="39"/>
      <c r="PGL551" s="39"/>
      <c r="PGM551" s="39"/>
      <c r="PGN551" s="39"/>
      <c r="PGO551" s="39"/>
      <c r="PGP551" s="39"/>
      <c r="PGQ551" s="39"/>
      <c r="PGR551" s="39"/>
      <c r="PGS551" s="39"/>
      <c r="PGT551" s="39"/>
      <c r="PGU551" s="39"/>
      <c r="PGV551" s="39"/>
      <c r="PGW551" s="39"/>
      <c r="PGX551" s="39"/>
      <c r="PGY551" s="39"/>
      <c r="PGZ551" s="39"/>
      <c r="PHA551" s="39"/>
      <c r="PHB551" s="39"/>
      <c r="PHC551" s="39"/>
      <c r="PHD551" s="39"/>
      <c r="PHE551" s="39"/>
      <c r="PHF551" s="39"/>
      <c r="PHG551" s="39"/>
      <c r="PHH551" s="39"/>
      <c r="PHI551" s="39"/>
      <c r="PHJ551" s="39"/>
      <c r="PHK551" s="39"/>
      <c r="PHL551" s="39"/>
      <c r="PHM551" s="39"/>
      <c r="PHN551" s="39"/>
      <c r="PHO551" s="39"/>
      <c r="PHP551" s="39"/>
      <c r="PHQ551" s="39"/>
      <c r="PHR551" s="39"/>
      <c r="PHS551" s="39"/>
      <c r="PHT551" s="39"/>
      <c r="PHU551" s="39"/>
      <c r="PHV551" s="39"/>
      <c r="PHW551" s="39"/>
      <c r="PHX551" s="39"/>
      <c r="PHY551" s="39"/>
      <c r="PHZ551" s="39"/>
      <c r="PIA551" s="39"/>
      <c r="PIB551" s="39"/>
      <c r="PIC551" s="39"/>
      <c r="PID551" s="39"/>
      <c r="PIE551" s="39"/>
      <c r="PIF551" s="39"/>
      <c r="PIG551" s="39"/>
      <c r="PIH551" s="39"/>
      <c r="PII551" s="39"/>
      <c r="PIJ551" s="39"/>
      <c r="PIK551" s="39"/>
      <c r="PIL551" s="39"/>
      <c r="PIM551" s="39"/>
      <c r="PIN551" s="39"/>
      <c r="PIO551" s="39"/>
      <c r="PIP551" s="39"/>
      <c r="PIQ551" s="39"/>
      <c r="PIR551" s="39"/>
      <c r="PIS551" s="39"/>
      <c r="PIT551" s="39"/>
      <c r="PIU551" s="39"/>
      <c r="PIV551" s="39"/>
      <c r="PIW551" s="39"/>
      <c r="PIX551" s="39"/>
      <c r="PIY551" s="39"/>
      <c r="PIZ551" s="39"/>
      <c r="PJA551" s="39"/>
      <c r="PJB551" s="39"/>
      <c r="PJC551" s="39"/>
      <c r="PJD551" s="39"/>
      <c r="PJE551" s="39"/>
      <c r="PJF551" s="39"/>
      <c r="PJG551" s="39"/>
      <c r="PJH551" s="39"/>
      <c r="PJI551" s="39"/>
      <c r="PJJ551" s="39"/>
      <c r="PJK551" s="39"/>
      <c r="PJL551" s="39"/>
      <c r="PJM551" s="39"/>
      <c r="PJN551" s="39"/>
      <c r="PJO551" s="39"/>
      <c r="PJP551" s="39"/>
      <c r="PJQ551" s="39"/>
      <c r="PJR551" s="39"/>
      <c r="PJS551" s="39"/>
      <c r="PJT551" s="39"/>
      <c r="PJU551" s="39"/>
      <c r="PJV551" s="39"/>
      <c r="PJW551" s="39"/>
      <c r="PJX551" s="39"/>
      <c r="PJY551" s="39"/>
      <c r="PJZ551" s="39"/>
      <c r="PKA551" s="39"/>
      <c r="PKB551" s="39"/>
      <c r="PKC551" s="39"/>
      <c r="PKD551" s="39"/>
      <c r="PKE551" s="39"/>
      <c r="PKF551" s="39"/>
      <c r="PKG551" s="39"/>
      <c r="PKH551" s="39"/>
      <c r="PKI551" s="39"/>
      <c r="PKJ551" s="39"/>
      <c r="PKK551" s="39"/>
      <c r="PKL551" s="39"/>
      <c r="PKM551" s="39"/>
      <c r="PKN551" s="39"/>
      <c r="PKO551" s="39"/>
      <c r="PKP551" s="39"/>
      <c r="PKQ551" s="39"/>
      <c r="PKR551" s="39"/>
      <c r="PKS551" s="39"/>
      <c r="PKT551" s="39"/>
      <c r="PKU551" s="39"/>
      <c r="PKV551" s="39"/>
      <c r="PKW551" s="39"/>
      <c r="PKX551" s="39"/>
      <c r="PKY551" s="39"/>
      <c r="PKZ551" s="39"/>
      <c r="PLA551" s="39"/>
      <c r="PLB551" s="39"/>
      <c r="PLC551" s="39"/>
      <c r="PLD551" s="39"/>
      <c r="PLE551" s="39"/>
      <c r="PLF551" s="39"/>
      <c r="PLG551" s="39"/>
      <c r="PLH551" s="39"/>
      <c r="PLI551" s="39"/>
      <c r="PLJ551" s="39"/>
      <c r="PLK551" s="39"/>
      <c r="PLL551" s="39"/>
      <c r="PLM551" s="39"/>
      <c r="PLN551" s="39"/>
      <c r="PLO551" s="39"/>
      <c r="PLP551" s="39"/>
      <c r="PLQ551" s="39"/>
      <c r="PLR551" s="39"/>
      <c r="PLS551" s="39"/>
      <c r="PLT551" s="39"/>
      <c r="PLU551" s="39"/>
      <c r="PLV551" s="39"/>
      <c r="PLW551" s="39"/>
      <c r="PLX551" s="39"/>
      <c r="PLY551" s="39"/>
      <c r="PLZ551" s="39"/>
      <c r="PMA551" s="39"/>
      <c r="PMB551" s="39"/>
      <c r="PMC551" s="39"/>
      <c r="PMD551" s="39"/>
      <c r="PME551" s="39"/>
      <c r="PMF551" s="39"/>
      <c r="PMG551" s="39"/>
      <c r="PMH551" s="39"/>
      <c r="PMI551" s="39"/>
      <c r="PMJ551" s="39"/>
      <c r="PMK551" s="39"/>
      <c r="PML551" s="39"/>
      <c r="PMM551" s="39"/>
      <c r="PMN551" s="39"/>
      <c r="PMO551" s="39"/>
      <c r="PMP551" s="39"/>
      <c r="PMQ551" s="39"/>
      <c r="PMR551" s="39"/>
      <c r="PMS551" s="39"/>
      <c r="PMT551" s="39"/>
      <c r="PMU551" s="39"/>
      <c r="PMV551" s="39"/>
      <c r="PMW551" s="39"/>
      <c r="PMX551" s="39"/>
      <c r="PMY551" s="39"/>
      <c r="PMZ551" s="39"/>
      <c r="PNA551" s="39"/>
      <c r="PNB551" s="39"/>
      <c r="PNC551" s="39"/>
      <c r="PND551" s="39"/>
      <c r="PNE551" s="39"/>
      <c r="PNF551" s="39"/>
      <c r="PNG551" s="39"/>
      <c r="PNH551" s="39"/>
      <c r="PNI551" s="39"/>
      <c r="PNJ551" s="39"/>
      <c r="PNK551" s="39"/>
      <c r="PNL551" s="39"/>
      <c r="PNM551" s="39"/>
      <c r="PNN551" s="39"/>
      <c r="PNO551" s="39"/>
      <c r="PNP551" s="39"/>
      <c r="PNQ551" s="39"/>
      <c r="PNR551" s="39"/>
      <c r="PNS551" s="39"/>
      <c r="PNT551" s="39"/>
      <c r="PNU551" s="39"/>
      <c r="PNV551" s="39"/>
      <c r="PNW551" s="39"/>
      <c r="PNX551" s="39"/>
      <c r="PNY551" s="39"/>
      <c r="PNZ551" s="39"/>
      <c r="POA551" s="39"/>
      <c r="POB551" s="39"/>
      <c r="POC551" s="39"/>
      <c r="POD551" s="39"/>
      <c r="POE551" s="39"/>
      <c r="POF551" s="39"/>
      <c r="POG551" s="39"/>
      <c r="POH551" s="39"/>
      <c r="POI551" s="39"/>
      <c r="POJ551" s="39"/>
      <c r="POK551" s="39"/>
      <c r="POL551" s="39"/>
      <c r="POM551" s="39"/>
      <c r="PON551" s="39"/>
      <c r="POO551" s="39"/>
      <c r="POP551" s="39"/>
      <c r="POQ551" s="39"/>
      <c r="POR551" s="39"/>
      <c r="POS551" s="39"/>
      <c r="POT551" s="39"/>
      <c r="POU551" s="39"/>
      <c r="POV551" s="39"/>
      <c r="POW551" s="39"/>
      <c r="POX551" s="39"/>
      <c r="POY551" s="39"/>
      <c r="POZ551" s="39"/>
      <c r="PPA551" s="39"/>
      <c r="PPB551" s="39"/>
      <c r="PPC551" s="39"/>
      <c r="PPD551" s="39"/>
      <c r="PPE551" s="39"/>
      <c r="PPF551" s="39"/>
      <c r="PPG551" s="39"/>
      <c r="PPH551" s="39"/>
      <c r="PPI551" s="39"/>
      <c r="PPJ551" s="39"/>
      <c r="PPK551" s="39"/>
      <c r="PPL551" s="39"/>
      <c r="PPM551" s="39"/>
      <c r="PPN551" s="39"/>
      <c r="PPO551" s="39"/>
      <c r="PPP551" s="39"/>
      <c r="PPQ551" s="39"/>
      <c r="PPR551" s="39"/>
      <c r="PPS551" s="39"/>
      <c r="PPT551" s="39"/>
      <c r="PPU551" s="39"/>
      <c r="PPV551" s="39"/>
      <c r="PPW551" s="39"/>
      <c r="PPX551" s="39"/>
      <c r="PPY551" s="39"/>
      <c r="PPZ551" s="39"/>
      <c r="PQA551" s="39"/>
      <c r="PQB551" s="39"/>
      <c r="PQC551" s="39"/>
      <c r="PQD551" s="39"/>
      <c r="PQE551" s="39"/>
      <c r="PQF551" s="39"/>
      <c r="PQG551" s="39"/>
      <c r="PQH551" s="39"/>
      <c r="PQI551" s="39"/>
      <c r="PQJ551" s="39"/>
      <c r="PQK551" s="39"/>
      <c r="PQL551" s="39"/>
      <c r="PQM551" s="39"/>
      <c r="PQN551" s="39"/>
      <c r="PQO551" s="39"/>
      <c r="PQP551" s="39"/>
      <c r="PQQ551" s="39"/>
      <c r="PQR551" s="39"/>
      <c r="PQS551" s="39"/>
      <c r="PQT551" s="39"/>
      <c r="PQU551" s="39"/>
      <c r="PQV551" s="39"/>
      <c r="PQW551" s="39"/>
      <c r="PQX551" s="39"/>
      <c r="PQY551" s="39"/>
      <c r="PQZ551" s="39"/>
      <c r="PRA551" s="39"/>
      <c r="PRB551" s="39"/>
      <c r="PRC551" s="39"/>
      <c r="PRD551" s="39"/>
      <c r="PRE551" s="39"/>
      <c r="PRF551" s="39"/>
      <c r="PRG551" s="39"/>
      <c r="PRH551" s="39"/>
      <c r="PRI551" s="39"/>
      <c r="PRJ551" s="39"/>
      <c r="PRK551" s="39"/>
      <c r="PRL551" s="39"/>
      <c r="PRM551" s="39"/>
      <c r="PRN551" s="39"/>
      <c r="PRO551" s="39"/>
      <c r="PRP551" s="39"/>
      <c r="PRQ551" s="39"/>
      <c r="PRR551" s="39"/>
      <c r="PRS551" s="39"/>
      <c r="PRT551" s="39"/>
      <c r="PRU551" s="39"/>
      <c r="PRV551" s="39"/>
      <c r="PRW551" s="39"/>
      <c r="PRX551" s="39"/>
      <c r="PRY551" s="39"/>
      <c r="PRZ551" s="39"/>
      <c r="PSA551" s="39"/>
      <c r="PSB551" s="39"/>
      <c r="PSC551" s="39"/>
      <c r="PSD551" s="39"/>
      <c r="PSE551" s="39"/>
      <c r="PSF551" s="39"/>
      <c r="PSG551" s="39"/>
      <c r="PSH551" s="39"/>
      <c r="PSI551" s="39"/>
      <c r="PSJ551" s="39"/>
      <c r="PSK551" s="39"/>
      <c r="PSL551" s="39"/>
      <c r="PSM551" s="39"/>
      <c r="PSN551" s="39"/>
      <c r="PSO551" s="39"/>
      <c r="PSP551" s="39"/>
      <c r="PSQ551" s="39"/>
      <c r="PSR551" s="39"/>
      <c r="PSS551" s="39"/>
      <c r="PST551" s="39"/>
      <c r="PSU551" s="39"/>
      <c r="PSV551" s="39"/>
      <c r="PSW551" s="39"/>
      <c r="PSX551" s="39"/>
      <c r="PSY551" s="39"/>
      <c r="PSZ551" s="39"/>
      <c r="PTA551" s="39"/>
      <c r="PTB551" s="39"/>
      <c r="PTC551" s="39"/>
      <c r="PTD551" s="39"/>
      <c r="PTE551" s="39"/>
      <c r="PTF551" s="39"/>
      <c r="PTG551" s="39"/>
      <c r="PTH551" s="39"/>
      <c r="PTI551" s="39"/>
      <c r="PTJ551" s="39"/>
      <c r="PTK551" s="39"/>
      <c r="PTL551" s="39"/>
      <c r="PTM551" s="39"/>
      <c r="PTN551" s="39"/>
      <c r="PTO551" s="39"/>
      <c r="PTP551" s="39"/>
      <c r="PTQ551" s="39"/>
      <c r="PTR551" s="39"/>
      <c r="PTS551" s="39"/>
      <c r="PTT551" s="39"/>
      <c r="PTU551" s="39"/>
      <c r="PTV551" s="39"/>
      <c r="PTW551" s="39"/>
      <c r="PTX551" s="39"/>
      <c r="PTY551" s="39"/>
      <c r="PTZ551" s="39"/>
      <c r="PUA551" s="39"/>
      <c r="PUB551" s="39"/>
      <c r="PUC551" s="39"/>
      <c r="PUD551" s="39"/>
      <c r="PUE551" s="39"/>
      <c r="PUF551" s="39"/>
      <c r="PUG551" s="39"/>
      <c r="PUH551" s="39"/>
      <c r="PUI551" s="39"/>
      <c r="PUJ551" s="39"/>
      <c r="PUK551" s="39"/>
      <c r="PUL551" s="39"/>
      <c r="PUM551" s="39"/>
      <c r="PUN551" s="39"/>
      <c r="PUO551" s="39"/>
      <c r="PUP551" s="39"/>
      <c r="PUQ551" s="39"/>
      <c r="PUR551" s="39"/>
      <c r="PUS551" s="39"/>
      <c r="PUT551" s="39"/>
      <c r="PUU551" s="39"/>
      <c r="PUV551" s="39"/>
      <c r="PUW551" s="39"/>
      <c r="PUX551" s="39"/>
      <c r="PUY551" s="39"/>
      <c r="PUZ551" s="39"/>
      <c r="PVA551" s="39"/>
      <c r="PVB551" s="39"/>
      <c r="PVC551" s="39"/>
      <c r="PVD551" s="39"/>
      <c r="PVE551" s="39"/>
      <c r="PVF551" s="39"/>
      <c r="PVG551" s="39"/>
      <c r="PVH551" s="39"/>
      <c r="PVI551" s="39"/>
      <c r="PVJ551" s="39"/>
      <c r="PVK551" s="39"/>
      <c r="PVL551" s="39"/>
      <c r="PVM551" s="39"/>
      <c r="PVN551" s="39"/>
      <c r="PVO551" s="39"/>
      <c r="PVP551" s="39"/>
      <c r="PVQ551" s="39"/>
      <c r="PVR551" s="39"/>
      <c r="PVS551" s="39"/>
      <c r="PVT551" s="39"/>
      <c r="PVU551" s="39"/>
      <c r="PVV551" s="39"/>
      <c r="PVW551" s="39"/>
      <c r="PVX551" s="39"/>
      <c r="PVY551" s="39"/>
      <c r="PVZ551" s="39"/>
      <c r="PWA551" s="39"/>
      <c r="PWB551" s="39"/>
      <c r="PWC551" s="39"/>
      <c r="PWD551" s="39"/>
      <c r="PWE551" s="39"/>
      <c r="PWF551" s="39"/>
      <c r="PWG551" s="39"/>
      <c r="PWH551" s="39"/>
      <c r="PWI551" s="39"/>
      <c r="PWJ551" s="39"/>
      <c r="PWK551" s="39"/>
      <c r="PWL551" s="39"/>
      <c r="PWM551" s="39"/>
      <c r="PWN551" s="39"/>
      <c r="PWO551" s="39"/>
      <c r="PWP551" s="39"/>
      <c r="PWQ551" s="39"/>
      <c r="PWR551" s="39"/>
      <c r="PWS551" s="39"/>
      <c r="PWT551" s="39"/>
      <c r="PWU551" s="39"/>
      <c r="PWV551" s="39"/>
      <c r="PWW551" s="39"/>
      <c r="PWX551" s="39"/>
      <c r="PWY551" s="39"/>
      <c r="PWZ551" s="39"/>
      <c r="PXA551" s="39"/>
      <c r="PXB551" s="39"/>
      <c r="PXC551" s="39"/>
      <c r="PXD551" s="39"/>
      <c r="PXE551" s="39"/>
      <c r="PXF551" s="39"/>
      <c r="PXG551" s="39"/>
      <c r="PXH551" s="39"/>
      <c r="PXI551" s="39"/>
      <c r="PXJ551" s="39"/>
      <c r="PXK551" s="39"/>
      <c r="PXL551" s="39"/>
      <c r="PXM551" s="39"/>
      <c r="PXN551" s="39"/>
      <c r="PXO551" s="39"/>
      <c r="PXP551" s="39"/>
      <c r="PXQ551" s="39"/>
      <c r="PXR551" s="39"/>
      <c r="PXS551" s="39"/>
      <c r="PXT551" s="39"/>
      <c r="PXU551" s="39"/>
      <c r="PXV551" s="39"/>
      <c r="PXW551" s="39"/>
      <c r="PXX551" s="39"/>
      <c r="PXY551" s="39"/>
      <c r="PXZ551" s="39"/>
      <c r="PYA551" s="39"/>
      <c r="PYB551" s="39"/>
      <c r="PYC551" s="39"/>
      <c r="PYD551" s="39"/>
      <c r="PYE551" s="39"/>
      <c r="PYF551" s="39"/>
      <c r="PYG551" s="39"/>
      <c r="PYH551" s="39"/>
      <c r="PYI551" s="39"/>
      <c r="PYJ551" s="39"/>
      <c r="PYK551" s="39"/>
      <c r="PYL551" s="39"/>
      <c r="PYM551" s="39"/>
      <c r="PYN551" s="39"/>
      <c r="PYO551" s="39"/>
      <c r="PYP551" s="39"/>
      <c r="PYQ551" s="39"/>
      <c r="PYR551" s="39"/>
      <c r="PYS551" s="39"/>
      <c r="PYT551" s="39"/>
      <c r="PYU551" s="39"/>
      <c r="PYV551" s="39"/>
      <c r="PYW551" s="39"/>
      <c r="PYX551" s="39"/>
      <c r="PYY551" s="39"/>
      <c r="PYZ551" s="39"/>
      <c r="PZA551" s="39"/>
      <c r="PZB551" s="39"/>
      <c r="PZC551" s="39"/>
      <c r="PZD551" s="39"/>
      <c r="PZE551" s="39"/>
      <c r="PZF551" s="39"/>
      <c r="PZG551" s="39"/>
      <c r="PZH551" s="39"/>
      <c r="PZI551" s="39"/>
      <c r="PZJ551" s="39"/>
      <c r="PZK551" s="39"/>
      <c r="PZL551" s="39"/>
      <c r="PZM551" s="39"/>
      <c r="PZN551" s="39"/>
      <c r="PZO551" s="39"/>
      <c r="PZP551" s="39"/>
      <c r="PZQ551" s="39"/>
      <c r="PZR551" s="39"/>
      <c r="PZS551" s="39"/>
      <c r="PZT551" s="39"/>
      <c r="PZU551" s="39"/>
      <c r="PZV551" s="39"/>
      <c r="PZW551" s="39"/>
      <c r="PZX551" s="39"/>
      <c r="PZY551" s="39"/>
      <c r="PZZ551" s="39"/>
      <c r="QAA551" s="39"/>
      <c r="QAB551" s="39"/>
      <c r="QAC551" s="39"/>
      <c r="QAD551" s="39"/>
      <c r="QAE551" s="39"/>
      <c r="QAF551" s="39"/>
      <c r="QAG551" s="39"/>
      <c r="QAH551" s="39"/>
      <c r="QAI551" s="39"/>
      <c r="QAJ551" s="39"/>
      <c r="QAK551" s="39"/>
      <c r="QAL551" s="39"/>
      <c r="QAM551" s="39"/>
      <c r="QAN551" s="39"/>
      <c r="QAO551" s="39"/>
      <c r="QAP551" s="39"/>
      <c r="QAQ551" s="39"/>
      <c r="QAR551" s="39"/>
      <c r="QAS551" s="39"/>
      <c r="QAT551" s="39"/>
      <c r="QAU551" s="39"/>
      <c r="QAV551" s="39"/>
      <c r="QAW551" s="39"/>
      <c r="QAX551" s="39"/>
      <c r="QAY551" s="39"/>
      <c r="QAZ551" s="39"/>
      <c r="QBA551" s="39"/>
      <c r="QBB551" s="39"/>
      <c r="QBC551" s="39"/>
      <c r="QBD551" s="39"/>
      <c r="QBE551" s="39"/>
      <c r="QBF551" s="39"/>
      <c r="QBG551" s="39"/>
      <c r="QBH551" s="39"/>
      <c r="QBI551" s="39"/>
      <c r="QBJ551" s="39"/>
      <c r="QBK551" s="39"/>
      <c r="QBL551" s="39"/>
      <c r="QBM551" s="39"/>
      <c r="QBN551" s="39"/>
      <c r="QBO551" s="39"/>
      <c r="QBP551" s="39"/>
      <c r="QBQ551" s="39"/>
      <c r="QBR551" s="39"/>
      <c r="QBS551" s="39"/>
      <c r="QBT551" s="39"/>
      <c r="QBU551" s="39"/>
      <c r="QBV551" s="39"/>
      <c r="QBW551" s="39"/>
      <c r="QBX551" s="39"/>
      <c r="QBY551" s="39"/>
      <c r="QBZ551" s="39"/>
      <c r="QCA551" s="39"/>
      <c r="QCB551" s="39"/>
      <c r="QCC551" s="39"/>
      <c r="QCD551" s="39"/>
      <c r="QCE551" s="39"/>
      <c r="QCF551" s="39"/>
      <c r="QCG551" s="39"/>
      <c r="QCH551" s="39"/>
      <c r="QCI551" s="39"/>
      <c r="QCJ551" s="39"/>
      <c r="QCK551" s="39"/>
      <c r="QCL551" s="39"/>
      <c r="QCM551" s="39"/>
      <c r="QCN551" s="39"/>
      <c r="QCO551" s="39"/>
      <c r="QCP551" s="39"/>
      <c r="QCQ551" s="39"/>
      <c r="QCR551" s="39"/>
      <c r="QCS551" s="39"/>
      <c r="QCT551" s="39"/>
      <c r="QCU551" s="39"/>
      <c r="QCV551" s="39"/>
      <c r="QCW551" s="39"/>
      <c r="QCX551" s="39"/>
      <c r="QCY551" s="39"/>
      <c r="QCZ551" s="39"/>
      <c r="QDA551" s="39"/>
      <c r="QDB551" s="39"/>
      <c r="QDC551" s="39"/>
      <c r="QDD551" s="39"/>
      <c r="QDE551" s="39"/>
      <c r="QDF551" s="39"/>
      <c r="QDG551" s="39"/>
      <c r="QDH551" s="39"/>
      <c r="QDI551" s="39"/>
      <c r="QDJ551" s="39"/>
      <c r="QDK551" s="39"/>
      <c r="QDL551" s="39"/>
      <c r="QDM551" s="39"/>
      <c r="QDN551" s="39"/>
      <c r="QDO551" s="39"/>
      <c r="QDP551" s="39"/>
      <c r="QDQ551" s="39"/>
      <c r="QDR551" s="39"/>
      <c r="QDS551" s="39"/>
      <c r="QDT551" s="39"/>
      <c r="QDU551" s="39"/>
      <c r="QDV551" s="39"/>
      <c r="QDW551" s="39"/>
      <c r="QDX551" s="39"/>
      <c r="QDY551" s="39"/>
      <c r="QDZ551" s="39"/>
      <c r="QEA551" s="39"/>
      <c r="QEB551" s="39"/>
      <c r="QEC551" s="39"/>
      <c r="QED551" s="39"/>
      <c r="QEE551" s="39"/>
      <c r="QEF551" s="39"/>
      <c r="QEG551" s="39"/>
      <c r="QEH551" s="39"/>
      <c r="QEI551" s="39"/>
      <c r="QEJ551" s="39"/>
      <c r="QEK551" s="39"/>
      <c r="QEL551" s="39"/>
      <c r="QEM551" s="39"/>
      <c r="QEN551" s="39"/>
      <c r="QEO551" s="39"/>
      <c r="QEP551" s="39"/>
      <c r="QEQ551" s="39"/>
      <c r="QER551" s="39"/>
      <c r="QES551" s="39"/>
      <c r="QET551" s="39"/>
      <c r="QEU551" s="39"/>
      <c r="QEV551" s="39"/>
      <c r="QEW551" s="39"/>
      <c r="QEX551" s="39"/>
      <c r="QEY551" s="39"/>
      <c r="QEZ551" s="39"/>
      <c r="QFA551" s="39"/>
      <c r="QFB551" s="39"/>
      <c r="QFC551" s="39"/>
      <c r="QFD551" s="39"/>
      <c r="QFE551" s="39"/>
      <c r="QFF551" s="39"/>
      <c r="QFG551" s="39"/>
      <c r="QFH551" s="39"/>
      <c r="QFI551" s="39"/>
      <c r="QFJ551" s="39"/>
      <c r="QFK551" s="39"/>
      <c r="QFL551" s="39"/>
      <c r="QFM551" s="39"/>
      <c r="QFN551" s="39"/>
      <c r="QFO551" s="39"/>
      <c r="QFP551" s="39"/>
      <c r="QFQ551" s="39"/>
      <c r="QFR551" s="39"/>
      <c r="QFS551" s="39"/>
      <c r="QFT551" s="39"/>
      <c r="QFU551" s="39"/>
      <c r="QFV551" s="39"/>
      <c r="QFW551" s="39"/>
      <c r="QFX551" s="39"/>
      <c r="QFY551" s="39"/>
      <c r="QFZ551" s="39"/>
      <c r="QGA551" s="39"/>
      <c r="QGB551" s="39"/>
      <c r="QGC551" s="39"/>
      <c r="QGD551" s="39"/>
      <c r="QGE551" s="39"/>
      <c r="QGF551" s="39"/>
      <c r="QGG551" s="39"/>
      <c r="QGH551" s="39"/>
      <c r="QGI551" s="39"/>
      <c r="QGJ551" s="39"/>
      <c r="QGK551" s="39"/>
      <c r="QGL551" s="39"/>
      <c r="QGM551" s="39"/>
      <c r="QGN551" s="39"/>
      <c r="QGO551" s="39"/>
      <c r="QGP551" s="39"/>
      <c r="QGQ551" s="39"/>
      <c r="QGR551" s="39"/>
      <c r="QGS551" s="39"/>
      <c r="QGT551" s="39"/>
      <c r="QGU551" s="39"/>
      <c r="QGV551" s="39"/>
      <c r="QGW551" s="39"/>
      <c r="QGX551" s="39"/>
      <c r="QGY551" s="39"/>
      <c r="QGZ551" s="39"/>
      <c r="QHA551" s="39"/>
      <c r="QHB551" s="39"/>
      <c r="QHC551" s="39"/>
      <c r="QHD551" s="39"/>
      <c r="QHE551" s="39"/>
      <c r="QHF551" s="39"/>
      <c r="QHG551" s="39"/>
      <c r="QHH551" s="39"/>
      <c r="QHI551" s="39"/>
      <c r="QHJ551" s="39"/>
      <c r="QHK551" s="39"/>
      <c r="QHL551" s="39"/>
      <c r="QHM551" s="39"/>
      <c r="QHN551" s="39"/>
      <c r="QHO551" s="39"/>
      <c r="QHP551" s="39"/>
      <c r="QHQ551" s="39"/>
      <c r="QHR551" s="39"/>
      <c r="QHS551" s="39"/>
      <c r="QHT551" s="39"/>
      <c r="QHU551" s="39"/>
      <c r="QHV551" s="39"/>
      <c r="QHW551" s="39"/>
      <c r="QHX551" s="39"/>
      <c r="QHY551" s="39"/>
      <c r="QHZ551" s="39"/>
      <c r="QIA551" s="39"/>
      <c r="QIB551" s="39"/>
      <c r="QIC551" s="39"/>
      <c r="QID551" s="39"/>
      <c r="QIE551" s="39"/>
      <c r="QIF551" s="39"/>
      <c r="QIG551" s="39"/>
      <c r="QIH551" s="39"/>
      <c r="QII551" s="39"/>
      <c r="QIJ551" s="39"/>
      <c r="QIK551" s="39"/>
      <c r="QIL551" s="39"/>
      <c r="QIM551" s="39"/>
      <c r="QIN551" s="39"/>
      <c r="QIO551" s="39"/>
      <c r="QIP551" s="39"/>
      <c r="QIQ551" s="39"/>
      <c r="QIR551" s="39"/>
      <c r="QIS551" s="39"/>
      <c r="QIT551" s="39"/>
      <c r="QIU551" s="39"/>
      <c r="QIV551" s="39"/>
      <c r="QIW551" s="39"/>
      <c r="QIX551" s="39"/>
      <c r="QIY551" s="39"/>
      <c r="QIZ551" s="39"/>
      <c r="QJA551" s="39"/>
      <c r="QJB551" s="39"/>
      <c r="QJC551" s="39"/>
      <c r="QJD551" s="39"/>
      <c r="QJE551" s="39"/>
      <c r="QJF551" s="39"/>
      <c r="QJG551" s="39"/>
      <c r="QJH551" s="39"/>
      <c r="QJI551" s="39"/>
      <c r="QJJ551" s="39"/>
      <c r="QJK551" s="39"/>
      <c r="QJL551" s="39"/>
      <c r="QJM551" s="39"/>
      <c r="QJN551" s="39"/>
      <c r="QJO551" s="39"/>
      <c r="QJP551" s="39"/>
      <c r="QJQ551" s="39"/>
      <c r="QJR551" s="39"/>
      <c r="QJS551" s="39"/>
      <c r="QJT551" s="39"/>
      <c r="QJU551" s="39"/>
      <c r="QJV551" s="39"/>
      <c r="QJW551" s="39"/>
      <c r="QJX551" s="39"/>
      <c r="QJY551" s="39"/>
      <c r="QJZ551" s="39"/>
      <c r="QKA551" s="39"/>
      <c r="QKB551" s="39"/>
      <c r="QKC551" s="39"/>
      <c r="QKD551" s="39"/>
      <c r="QKE551" s="39"/>
      <c r="QKF551" s="39"/>
      <c r="QKG551" s="39"/>
      <c r="QKH551" s="39"/>
      <c r="QKI551" s="39"/>
      <c r="QKJ551" s="39"/>
      <c r="QKK551" s="39"/>
      <c r="QKL551" s="39"/>
      <c r="QKM551" s="39"/>
      <c r="QKN551" s="39"/>
      <c r="QKO551" s="39"/>
      <c r="QKP551" s="39"/>
      <c r="QKQ551" s="39"/>
      <c r="QKR551" s="39"/>
      <c r="QKS551" s="39"/>
      <c r="QKT551" s="39"/>
      <c r="QKU551" s="39"/>
      <c r="QKV551" s="39"/>
      <c r="QKW551" s="39"/>
      <c r="QKX551" s="39"/>
      <c r="QKY551" s="39"/>
      <c r="QKZ551" s="39"/>
      <c r="QLA551" s="39"/>
      <c r="QLB551" s="39"/>
      <c r="QLC551" s="39"/>
      <c r="QLD551" s="39"/>
      <c r="QLE551" s="39"/>
      <c r="QLF551" s="39"/>
      <c r="QLG551" s="39"/>
      <c r="QLH551" s="39"/>
      <c r="QLI551" s="39"/>
      <c r="QLJ551" s="39"/>
      <c r="QLK551" s="39"/>
      <c r="QLL551" s="39"/>
      <c r="QLM551" s="39"/>
      <c r="QLN551" s="39"/>
      <c r="QLO551" s="39"/>
      <c r="QLP551" s="39"/>
      <c r="QLQ551" s="39"/>
      <c r="QLR551" s="39"/>
      <c r="QLS551" s="39"/>
      <c r="QLT551" s="39"/>
      <c r="QLU551" s="39"/>
      <c r="QLV551" s="39"/>
      <c r="QLW551" s="39"/>
      <c r="QLX551" s="39"/>
      <c r="QLY551" s="39"/>
      <c r="QLZ551" s="39"/>
      <c r="QMA551" s="39"/>
      <c r="QMB551" s="39"/>
      <c r="QMC551" s="39"/>
      <c r="QMD551" s="39"/>
      <c r="QME551" s="39"/>
      <c r="QMF551" s="39"/>
      <c r="QMG551" s="39"/>
      <c r="QMH551" s="39"/>
      <c r="QMI551" s="39"/>
      <c r="QMJ551" s="39"/>
      <c r="QMK551" s="39"/>
      <c r="QML551" s="39"/>
      <c r="QMM551" s="39"/>
      <c r="QMN551" s="39"/>
      <c r="QMO551" s="39"/>
      <c r="QMP551" s="39"/>
      <c r="QMQ551" s="39"/>
      <c r="QMR551" s="39"/>
      <c r="QMS551" s="39"/>
      <c r="QMT551" s="39"/>
      <c r="QMU551" s="39"/>
      <c r="QMV551" s="39"/>
      <c r="QMW551" s="39"/>
      <c r="QMX551" s="39"/>
      <c r="QMY551" s="39"/>
      <c r="QMZ551" s="39"/>
      <c r="QNA551" s="39"/>
      <c r="QNB551" s="39"/>
      <c r="QNC551" s="39"/>
      <c r="QND551" s="39"/>
      <c r="QNE551" s="39"/>
      <c r="QNF551" s="39"/>
      <c r="QNG551" s="39"/>
      <c r="QNH551" s="39"/>
      <c r="QNI551" s="39"/>
      <c r="QNJ551" s="39"/>
      <c r="QNK551" s="39"/>
      <c r="QNL551" s="39"/>
      <c r="QNM551" s="39"/>
      <c r="QNN551" s="39"/>
      <c r="QNO551" s="39"/>
      <c r="QNP551" s="39"/>
      <c r="QNQ551" s="39"/>
      <c r="QNR551" s="39"/>
      <c r="QNS551" s="39"/>
      <c r="QNT551" s="39"/>
      <c r="QNU551" s="39"/>
      <c r="QNV551" s="39"/>
      <c r="QNW551" s="39"/>
      <c r="QNX551" s="39"/>
      <c r="QNY551" s="39"/>
      <c r="QNZ551" s="39"/>
      <c r="QOA551" s="39"/>
      <c r="QOB551" s="39"/>
      <c r="QOC551" s="39"/>
      <c r="QOD551" s="39"/>
      <c r="QOE551" s="39"/>
      <c r="QOF551" s="39"/>
      <c r="QOG551" s="39"/>
      <c r="QOH551" s="39"/>
      <c r="QOI551" s="39"/>
      <c r="QOJ551" s="39"/>
      <c r="QOK551" s="39"/>
      <c r="QOL551" s="39"/>
      <c r="QOM551" s="39"/>
      <c r="QON551" s="39"/>
      <c r="QOO551" s="39"/>
      <c r="QOP551" s="39"/>
      <c r="QOQ551" s="39"/>
      <c r="QOR551" s="39"/>
      <c r="QOS551" s="39"/>
      <c r="QOT551" s="39"/>
      <c r="QOU551" s="39"/>
      <c r="QOV551" s="39"/>
      <c r="QOW551" s="39"/>
      <c r="QOX551" s="39"/>
      <c r="QOY551" s="39"/>
      <c r="QOZ551" s="39"/>
      <c r="QPA551" s="39"/>
      <c r="QPB551" s="39"/>
      <c r="QPC551" s="39"/>
      <c r="QPD551" s="39"/>
      <c r="QPE551" s="39"/>
      <c r="QPF551" s="39"/>
      <c r="QPG551" s="39"/>
      <c r="QPH551" s="39"/>
      <c r="QPI551" s="39"/>
      <c r="QPJ551" s="39"/>
      <c r="QPK551" s="39"/>
      <c r="QPL551" s="39"/>
      <c r="QPM551" s="39"/>
      <c r="QPN551" s="39"/>
      <c r="QPO551" s="39"/>
      <c r="QPP551" s="39"/>
      <c r="QPQ551" s="39"/>
      <c r="QPR551" s="39"/>
      <c r="QPS551" s="39"/>
      <c r="QPT551" s="39"/>
      <c r="QPU551" s="39"/>
      <c r="QPV551" s="39"/>
      <c r="QPW551" s="39"/>
      <c r="QPX551" s="39"/>
      <c r="QPY551" s="39"/>
      <c r="QPZ551" s="39"/>
      <c r="QQA551" s="39"/>
      <c r="QQB551" s="39"/>
      <c r="QQC551" s="39"/>
      <c r="QQD551" s="39"/>
      <c r="QQE551" s="39"/>
      <c r="QQF551" s="39"/>
      <c r="QQG551" s="39"/>
      <c r="QQH551" s="39"/>
      <c r="QQI551" s="39"/>
      <c r="QQJ551" s="39"/>
      <c r="QQK551" s="39"/>
      <c r="QQL551" s="39"/>
      <c r="QQM551" s="39"/>
      <c r="QQN551" s="39"/>
      <c r="QQO551" s="39"/>
      <c r="QQP551" s="39"/>
      <c r="QQQ551" s="39"/>
      <c r="QQR551" s="39"/>
      <c r="QQS551" s="39"/>
      <c r="QQT551" s="39"/>
      <c r="QQU551" s="39"/>
      <c r="QQV551" s="39"/>
      <c r="QQW551" s="39"/>
      <c r="QQX551" s="39"/>
      <c r="QQY551" s="39"/>
      <c r="QQZ551" s="39"/>
      <c r="QRA551" s="39"/>
      <c r="QRB551" s="39"/>
      <c r="QRC551" s="39"/>
      <c r="QRD551" s="39"/>
      <c r="QRE551" s="39"/>
      <c r="QRF551" s="39"/>
      <c r="QRG551" s="39"/>
      <c r="QRH551" s="39"/>
      <c r="QRI551" s="39"/>
      <c r="QRJ551" s="39"/>
      <c r="QRK551" s="39"/>
      <c r="QRL551" s="39"/>
      <c r="QRM551" s="39"/>
      <c r="QRN551" s="39"/>
      <c r="QRO551" s="39"/>
      <c r="QRP551" s="39"/>
      <c r="QRQ551" s="39"/>
      <c r="QRR551" s="39"/>
      <c r="QRS551" s="39"/>
      <c r="QRT551" s="39"/>
      <c r="QRU551" s="39"/>
      <c r="QRV551" s="39"/>
      <c r="QRW551" s="39"/>
      <c r="QRX551" s="39"/>
      <c r="QRY551" s="39"/>
      <c r="QRZ551" s="39"/>
      <c r="QSA551" s="39"/>
      <c r="QSB551" s="39"/>
      <c r="QSC551" s="39"/>
      <c r="QSD551" s="39"/>
      <c r="QSE551" s="39"/>
      <c r="QSF551" s="39"/>
      <c r="QSG551" s="39"/>
      <c r="QSH551" s="39"/>
      <c r="QSI551" s="39"/>
      <c r="QSJ551" s="39"/>
      <c r="QSK551" s="39"/>
      <c r="QSL551" s="39"/>
      <c r="QSM551" s="39"/>
      <c r="QSN551" s="39"/>
      <c r="QSO551" s="39"/>
      <c r="QSP551" s="39"/>
      <c r="QSQ551" s="39"/>
      <c r="QSR551" s="39"/>
      <c r="QSS551" s="39"/>
      <c r="QST551" s="39"/>
      <c r="QSU551" s="39"/>
      <c r="QSV551" s="39"/>
      <c r="QSW551" s="39"/>
      <c r="QSX551" s="39"/>
      <c r="QSY551" s="39"/>
      <c r="QSZ551" s="39"/>
      <c r="QTA551" s="39"/>
      <c r="QTB551" s="39"/>
      <c r="QTC551" s="39"/>
      <c r="QTD551" s="39"/>
      <c r="QTE551" s="39"/>
      <c r="QTF551" s="39"/>
      <c r="QTG551" s="39"/>
      <c r="QTH551" s="39"/>
      <c r="QTI551" s="39"/>
      <c r="QTJ551" s="39"/>
      <c r="QTK551" s="39"/>
      <c r="QTL551" s="39"/>
      <c r="QTM551" s="39"/>
      <c r="QTN551" s="39"/>
      <c r="QTO551" s="39"/>
      <c r="QTP551" s="39"/>
      <c r="QTQ551" s="39"/>
      <c r="QTR551" s="39"/>
      <c r="QTS551" s="39"/>
      <c r="QTT551" s="39"/>
      <c r="QTU551" s="39"/>
      <c r="QTV551" s="39"/>
      <c r="QTW551" s="39"/>
      <c r="QTX551" s="39"/>
      <c r="QTY551" s="39"/>
      <c r="QTZ551" s="39"/>
      <c r="QUA551" s="39"/>
      <c r="QUB551" s="39"/>
      <c r="QUC551" s="39"/>
      <c r="QUD551" s="39"/>
      <c r="QUE551" s="39"/>
      <c r="QUF551" s="39"/>
      <c r="QUG551" s="39"/>
      <c r="QUH551" s="39"/>
      <c r="QUI551" s="39"/>
      <c r="QUJ551" s="39"/>
      <c r="QUK551" s="39"/>
      <c r="QUL551" s="39"/>
      <c r="QUM551" s="39"/>
      <c r="QUN551" s="39"/>
      <c r="QUO551" s="39"/>
      <c r="QUP551" s="39"/>
      <c r="QUQ551" s="39"/>
      <c r="QUR551" s="39"/>
      <c r="QUS551" s="39"/>
      <c r="QUT551" s="39"/>
      <c r="QUU551" s="39"/>
      <c r="QUV551" s="39"/>
      <c r="QUW551" s="39"/>
      <c r="QUX551" s="39"/>
      <c r="QUY551" s="39"/>
      <c r="QUZ551" s="39"/>
      <c r="QVA551" s="39"/>
      <c r="QVB551" s="39"/>
      <c r="QVC551" s="39"/>
      <c r="QVD551" s="39"/>
      <c r="QVE551" s="39"/>
      <c r="QVF551" s="39"/>
      <c r="QVG551" s="39"/>
      <c r="QVH551" s="39"/>
      <c r="QVI551" s="39"/>
      <c r="QVJ551" s="39"/>
      <c r="QVK551" s="39"/>
      <c r="QVL551" s="39"/>
      <c r="QVM551" s="39"/>
      <c r="QVN551" s="39"/>
      <c r="QVO551" s="39"/>
      <c r="QVP551" s="39"/>
      <c r="QVQ551" s="39"/>
      <c r="QVR551" s="39"/>
      <c r="QVS551" s="39"/>
      <c r="QVT551" s="39"/>
      <c r="QVU551" s="39"/>
      <c r="QVV551" s="39"/>
      <c r="QVW551" s="39"/>
      <c r="QVX551" s="39"/>
      <c r="QVY551" s="39"/>
      <c r="QVZ551" s="39"/>
      <c r="QWA551" s="39"/>
      <c r="QWB551" s="39"/>
      <c r="QWC551" s="39"/>
      <c r="QWD551" s="39"/>
      <c r="QWE551" s="39"/>
      <c r="QWF551" s="39"/>
      <c r="QWG551" s="39"/>
      <c r="QWH551" s="39"/>
      <c r="QWI551" s="39"/>
      <c r="QWJ551" s="39"/>
      <c r="QWK551" s="39"/>
      <c r="QWL551" s="39"/>
      <c r="QWM551" s="39"/>
      <c r="QWN551" s="39"/>
      <c r="QWO551" s="39"/>
      <c r="QWP551" s="39"/>
      <c r="QWQ551" s="39"/>
      <c r="QWR551" s="39"/>
      <c r="QWS551" s="39"/>
      <c r="QWT551" s="39"/>
      <c r="QWU551" s="39"/>
      <c r="QWV551" s="39"/>
      <c r="QWW551" s="39"/>
      <c r="QWX551" s="39"/>
      <c r="QWY551" s="39"/>
      <c r="QWZ551" s="39"/>
      <c r="QXA551" s="39"/>
      <c r="QXB551" s="39"/>
      <c r="QXC551" s="39"/>
      <c r="QXD551" s="39"/>
      <c r="QXE551" s="39"/>
      <c r="QXF551" s="39"/>
      <c r="QXG551" s="39"/>
      <c r="QXH551" s="39"/>
      <c r="QXI551" s="39"/>
      <c r="QXJ551" s="39"/>
      <c r="QXK551" s="39"/>
      <c r="QXL551" s="39"/>
      <c r="QXM551" s="39"/>
      <c r="QXN551" s="39"/>
      <c r="QXO551" s="39"/>
      <c r="QXP551" s="39"/>
      <c r="QXQ551" s="39"/>
      <c r="QXR551" s="39"/>
      <c r="QXS551" s="39"/>
      <c r="QXT551" s="39"/>
      <c r="QXU551" s="39"/>
      <c r="QXV551" s="39"/>
      <c r="QXW551" s="39"/>
      <c r="QXX551" s="39"/>
      <c r="QXY551" s="39"/>
      <c r="QXZ551" s="39"/>
      <c r="QYA551" s="39"/>
      <c r="QYB551" s="39"/>
      <c r="QYC551" s="39"/>
      <c r="QYD551" s="39"/>
      <c r="QYE551" s="39"/>
      <c r="QYF551" s="39"/>
      <c r="QYG551" s="39"/>
      <c r="QYH551" s="39"/>
      <c r="QYI551" s="39"/>
      <c r="QYJ551" s="39"/>
      <c r="QYK551" s="39"/>
      <c r="QYL551" s="39"/>
      <c r="QYM551" s="39"/>
      <c r="QYN551" s="39"/>
      <c r="QYO551" s="39"/>
      <c r="QYP551" s="39"/>
      <c r="QYQ551" s="39"/>
      <c r="QYR551" s="39"/>
      <c r="QYS551" s="39"/>
      <c r="QYT551" s="39"/>
      <c r="QYU551" s="39"/>
      <c r="QYV551" s="39"/>
      <c r="QYW551" s="39"/>
      <c r="QYX551" s="39"/>
      <c r="QYY551" s="39"/>
      <c r="QYZ551" s="39"/>
      <c r="QZA551" s="39"/>
      <c r="QZB551" s="39"/>
      <c r="QZC551" s="39"/>
      <c r="QZD551" s="39"/>
      <c r="QZE551" s="39"/>
      <c r="QZF551" s="39"/>
      <c r="QZG551" s="39"/>
      <c r="QZH551" s="39"/>
      <c r="QZI551" s="39"/>
      <c r="QZJ551" s="39"/>
      <c r="QZK551" s="39"/>
      <c r="QZL551" s="39"/>
      <c r="QZM551" s="39"/>
      <c r="QZN551" s="39"/>
      <c r="QZO551" s="39"/>
      <c r="QZP551" s="39"/>
      <c r="QZQ551" s="39"/>
      <c r="QZR551" s="39"/>
      <c r="QZS551" s="39"/>
      <c r="QZT551" s="39"/>
      <c r="QZU551" s="39"/>
      <c r="QZV551" s="39"/>
      <c r="QZW551" s="39"/>
      <c r="QZX551" s="39"/>
      <c r="QZY551" s="39"/>
      <c r="QZZ551" s="39"/>
      <c r="RAA551" s="39"/>
      <c r="RAB551" s="39"/>
      <c r="RAC551" s="39"/>
      <c r="RAD551" s="39"/>
      <c r="RAE551" s="39"/>
      <c r="RAF551" s="39"/>
      <c r="RAG551" s="39"/>
      <c r="RAH551" s="39"/>
      <c r="RAI551" s="39"/>
      <c r="RAJ551" s="39"/>
      <c r="RAK551" s="39"/>
      <c r="RAL551" s="39"/>
      <c r="RAM551" s="39"/>
      <c r="RAN551" s="39"/>
      <c r="RAO551" s="39"/>
      <c r="RAP551" s="39"/>
      <c r="RAQ551" s="39"/>
      <c r="RAR551" s="39"/>
      <c r="RAS551" s="39"/>
      <c r="RAT551" s="39"/>
      <c r="RAU551" s="39"/>
      <c r="RAV551" s="39"/>
      <c r="RAW551" s="39"/>
      <c r="RAX551" s="39"/>
      <c r="RAY551" s="39"/>
      <c r="RAZ551" s="39"/>
      <c r="RBA551" s="39"/>
      <c r="RBB551" s="39"/>
      <c r="RBC551" s="39"/>
      <c r="RBD551" s="39"/>
      <c r="RBE551" s="39"/>
      <c r="RBF551" s="39"/>
      <c r="RBG551" s="39"/>
      <c r="RBH551" s="39"/>
      <c r="RBI551" s="39"/>
      <c r="RBJ551" s="39"/>
      <c r="RBK551" s="39"/>
      <c r="RBL551" s="39"/>
      <c r="RBM551" s="39"/>
      <c r="RBN551" s="39"/>
      <c r="RBO551" s="39"/>
      <c r="RBP551" s="39"/>
      <c r="RBQ551" s="39"/>
      <c r="RBR551" s="39"/>
      <c r="RBS551" s="39"/>
      <c r="RBT551" s="39"/>
      <c r="RBU551" s="39"/>
      <c r="RBV551" s="39"/>
      <c r="RBW551" s="39"/>
      <c r="RBX551" s="39"/>
      <c r="RBY551" s="39"/>
      <c r="RBZ551" s="39"/>
      <c r="RCA551" s="39"/>
      <c r="RCB551" s="39"/>
      <c r="RCC551" s="39"/>
      <c r="RCD551" s="39"/>
      <c r="RCE551" s="39"/>
      <c r="RCF551" s="39"/>
      <c r="RCG551" s="39"/>
      <c r="RCH551" s="39"/>
      <c r="RCI551" s="39"/>
      <c r="RCJ551" s="39"/>
      <c r="RCK551" s="39"/>
      <c r="RCL551" s="39"/>
      <c r="RCM551" s="39"/>
      <c r="RCN551" s="39"/>
      <c r="RCO551" s="39"/>
      <c r="RCP551" s="39"/>
      <c r="RCQ551" s="39"/>
      <c r="RCR551" s="39"/>
      <c r="RCS551" s="39"/>
      <c r="RCT551" s="39"/>
      <c r="RCU551" s="39"/>
      <c r="RCV551" s="39"/>
      <c r="RCW551" s="39"/>
      <c r="RCX551" s="39"/>
      <c r="RCY551" s="39"/>
      <c r="RCZ551" s="39"/>
      <c r="RDA551" s="39"/>
      <c r="RDB551" s="39"/>
      <c r="RDC551" s="39"/>
      <c r="RDD551" s="39"/>
      <c r="RDE551" s="39"/>
      <c r="RDF551" s="39"/>
      <c r="RDG551" s="39"/>
      <c r="RDH551" s="39"/>
      <c r="RDI551" s="39"/>
      <c r="RDJ551" s="39"/>
      <c r="RDK551" s="39"/>
      <c r="RDL551" s="39"/>
      <c r="RDM551" s="39"/>
      <c r="RDN551" s="39"/>
      <c r="RDO551" s="39"/>
      <c r="RDP551" s="39"/>
      <c r="RDQ551" s="39"/>
      <c r="RDR551" s="39"/>
      <c r="RDS551" s="39"/>
      <c r="RDT551" s="39"/>
      <c r="RDU551" s="39"/>
      <c r="RDV551" s="39"/>
      <c r="RDW551" s="39"/>
      <c r="RDX551" s="39"/>
      <c r="RDY551" s="39"/>
      <c r="RDZ551" s="39"/>
      <c r="REA551" s="39"/>
      <c r="REB551" s="39"/>
      <c r="REC551" s="39"/>
      <c r="RED551" s="39"/>
      <c r="REE551" s="39"/>
      <c r="REF551" s="39"/>
      <c r="REG551" s="39"/>
      <c r="REH551" s="39"/>
      <c r="REI551" s="39"/>
      <c r="REJ551" s="39"/>
      <c r="REK551" s="39"/>
      <c r="REL551" s="39"/>
      <c r="REM551" s="39"/>
      <c r="REN551" s="39"/>
      <c r="REO551" s="39"/>
      <c r="REP551" s="39"/>
      <c r="REQ551" s="39"/>
      <c r="RER551" s="39"/>
      <c r="RES551" s="39"/>
      <c r="RET551" s="39"/>
      <c r="REU551" s="39"/>
      <c r="REV551" s="39"/>
      <c r="REW551" s="39"/>
      <c r="REX551" s="39"/>
      <c r="REY551" s="39"/>
      <c r="REZ551" s="39"/>
      <c r="RFA551" s="39"/>
      <c r="RFB551" s="39"/>
      <c r="RFC551" s="39"/>
      <c r="RFD551" s="39"/>
      <c r="RFE551" s="39"/>
      <c r="RFF551" s="39"/>
      <c r="RFG551" s="39"/>
      <c r="RFH551" s="39"/>
      <c r="RFI551" s="39"/>
      <c r="RFJ551" s="39"/>
      <c r="RFK551" s="39"/>
      <c r="RFL551" s="39"/>
      <c r="RFM551" s="39"/>
      <c r="RFN551" s="39"/>
      <c r="RFO551" s="39"/>
      <c r="RFP551" s="39"/>
      <c r="RFQ551" s="39"/>
      <c r="RFR551" s="39"/>
      <c r="RFS551" s="39"/>
      <c r="RFT551" s="39"/>
      <c r="RFU551" s="39"/>
      <c r="RFV551" s="39"/>
      <c r="RFW551" s="39"/>
      <c r="RFX551" s="39"/>
      <c r="RFY551" s="39"/>
      <c r="RFZ551" s="39"/>
      <c r="RGA551" s="39"/>
      <c r="RGB551" s="39"/>
      <c r="RGC551" s="39"/>
      <c r="RGD551" s="39"/>
      <c r="RGE551" s="39"/>
      <c r="RGF551" s="39"/>
      <c r="RGG551" s="39"/>
      <c r="RGH551" s="39"/>
      <c r="RGI551" s="39"/>
      <c r="RGJ551" s="39"/>
      <c r="RGK551" s="39"/>
      <c r="RGL551" s="39"/>
      <c r="RGM551" s="39"/>
      <c r="RGN551" s="39"/>
      <c r="RGO551" s="39"/>
      <c r="RGP551" s="39"/>
      <c r="RGQ551" s="39"/>
      <c r="RGR551" s="39"/>
      <c r="RGS551" s="39"/>
      <c r="RGT551" s="39"/>
      <c r="RGU551" s="39"/>
      <c r="RGV551" s="39"/>
      <c r="RGW551" s="39"/>
      <c r="RGX551" s="39"/>
      <c r="RGY551" s="39"/>
      <c r="RGZ551" s="39"/>
      <c r="RHA551" s="39"/>
      <c r="RHB551" s="39"/>
      <c r="RHC551" s="39"/>
      <c r="RHD551" s="39"/>
      <c r="RHE551" s="39"/>
      <c r="RHF551" s="39"/>
      <c r="RHG551" s="39"/>
      <c r="RHH551" s="39"/>
      <c r="RHI551" s="39"/>
      <c r="RHJ551" s="39"/>
      <c r="RHK551" s="39"/>
      <c r="RHL551" s="39"/>
      <c r="RHM551" s="39"/>
      <c r="RHN551" s="39"/>
      <c r="RHO551" s="39"/>
      <c r="RHP551" s="39"/>
      <c r="RHQ551" s="39"/>
      <c r="RHR551" s="39"/>
      <c r="RHS551" s="39"/>
      <c r="RHT551" s="39"/>
      <c r="RHU551" s="39"/>
      <c r="RHV551" s="39"/>
      <c r="RHW551" s="39"/>
      <c r="RHX551" s="39"/>
      <c r="RHY551" s="39"/>
      <c r="RHZ551" s="39"/>
      <c r="RIA551" s="39"/>
      <c r="RIB551" s="39"/>
      <c r="RIC551" s="39"/>
      <c r="RID551" s="39"/>
      <c r="RIE551" s="39"/>
      <c r="RIF551" s="39"/>
      <c r="RIG551" s="39"/>
      <c r="RIH551" s="39"/>
      <c r="RII551" s="39"/>
      <c r="RIJ551" s="39"/>
      <c r="RIK551" s="39"/>
      <c r="RIL551" s="39"/>
      <c r="RIM551" s="39"/>
      <c r="RIN551" s="39"/>
      <c r="RIO551" s="39"/>
      <c r="RIP551" s="39"/>
      <c r="RIQ551" s="39"/>
      <c r="RIR551" s="39"/>
      <c r="RIS551" s="39"/>
      <c r="RIT551" s="39"/>
      <c r="RIU551" s="39"/>
      <c r="RIV551" s="39"/>
      <c r="RIW551" s="39"/>
      <c r="RIX551" s="39"/>
      <c r="RIY551" s="39"/>
      <c r="RIZ551" s="39"/>
      <c r="RJA551" s="39"/>
      <c r="RJB551" s="39"/>
      <c r="RJC551" s="39"/>
      <c r="RJD551" s="39"/>
      <c r="RJE551" s="39"/>
      <c r="RJF551" s="39"/>
      <c r="RJG551" s="39"/>
      <c r="RJH551" s="39"/>
      <c r="RJI551" s="39"/>
      <c r="RJJ551" s="39"/>
      <c r="RJK551" s="39"/>
      <c r="RJL551" s="39"/>
      <c r="RJM551" s="39"/>
      <c r="RJN551" s="39"/>
      <c r="RJO551" s="39"/>
      <c r="RJP551" s="39"/>
      <c r="RJQ551" s="39"/>
      <c r="RJR551" s="39"/>
      <c r="RJS551" s="39"/>
      <c r="RJT551" s="39"/>
      <c r="RJU551" s="39"/>
      <c r="RJV551" s="39"/>
      <c r="RJW551" s="39"/>
      <c r="RJX551" s="39"/>
      <c r="RJY551" s="39"/>
      <c r="RJZ551" s="39"/>
      <c r="RKA551" s="39"/>
      <c r="RKB551" s="39"/>
      <c r="RKC551" s="39"/>
      <c r="RKD551" s="39"/>
      <c r="RKE551" s="39"/>
      <c r="RKF551" s="39"/>
      <c r="RKG551" s="39"/>
      <c r="RKH551" s="39"/>
      <c r="RKI551" s="39"/>
      <c r="RKJ551" s="39"/>
      <c r="RKK551" s="39"/>
      <c r="RKL551" s="39"/>
      <c r="RKM551" s="39"/>
      <c r="RKN551" s="39"/>
      <c r="RKO551" s="39"/>
      <c r="RKP551" s="39"/>
      <c r="RKQ551" s="39"/>
      <c r="RKR551" s="39"/>
      <c r="RKS551" s="39"/>
      <c r="RKT551" s="39"/>
      <c r="RKU551" s="39"/>
      <c r="RKV551" s="39"/>
      <c r="RKW551" s="39"/>
      <c r="RKX551" s="39"/>
      <c r="RKY551" s="39"/>
      <c r="RKZ551" s="39"/>
      <c r="RLA551" s="39"/>
      <c r="RLB551" s="39"/>
      <c r="RLC551" s="39"/>
      <c r="RLD551" s="39"/>
      <c r="RLE551" s="39"/>
      <c r="RLF551" s="39"/>
      <c r="RLG551" s="39"/>
      <c r="RLH551" s="39"/>
      <c r="RLI551" s="39"/>
      <c r="RLJ551" s="39"/>
      <c r="RLK551" s="39"/>
      <c r="RLL551" s="39"/>
      <c r="RLM551" s="39"/>
      <c r="RLN551" s="39"/>
      <c r="RLO551" s="39"/>
      <c r="RLP551" s="39"/>
      <c r="RLQ551" s="39"/>
      <c r="RLR551" s="39"/>
      <c r="RLS551" s="39"/>
      <c r="RLT551" s="39"/>
      <c r="RLU551" s="39"/>
      <c r="RLV551" s="39"/>
      <c r="RLW551" s="39"/>
      <c r="RLX551" s="39"/>
      <c r="RLY551" s="39"/>
      <c r="RLZ551" s="39"/>
      <c r="RMA551" s="39"/>
      <c r="RMB551" s="39"/>
      <c r="RMC551" s="39"/>
      <c r="RMD551" s="39"/>
      <c r="RME551" s="39"/>
      <c r="RMF551" s="39"/>
      <c r="RMG551" s="39"/>
      <c r="RMH551" s="39"/>
      <c r="RMI551" s="39"/>
      <c r="RMJ551" s="39"/>
      <c r="RMK551" s="39"/>
      <c r="RML551" s="39"/>
      <c r="RMM551" s="39"/>
      <c r="RMN551" s="39"/>
      <c r="RMO551" s="39"/>
      <c r="RMP551" s="39"/>
      <c r="RMQ551" s="39"/>
      <c r="RMR551" s="39"/>
      <c r="RMS551" s="39"/>
      <c r="RMT551" s="39"/>
      <c r="RMU551" s="39"/>
      <c r="RMV551" s="39"/>
      <c r="RMW551" s="39"/>
      <c r="RMX551" s="39"/>
      <c r="RMY551" s="39"/>
      <c r="RMZ551" s="39"/>
      <c r="RNA551" s="39"/>
      <c r="RNB551" s="39"/>
      <c r="RNC551" s="39"/>
      <c r="RND551" s="39"/>
      <c r="RNE551" s="39"/>
      <c r="RNF551" s="39"/>
      <c r="RNG551" s="39"/>
      <c r="RNH551" s="39"/>
      <c r="RNI551" s="39"/>
      <c r="RNJ551" s="39"/>
      <c r="RNK551" s="39"/>
      <c r="RNL551" s="39"/>
      <c r="RNM551" s="39"/>
      <c r="RNN551" s="39"/>
      <c r="RNO551" s="39"/>
      <c r="RNP551" s="39"/>
      <c r="RNQ551" s="39"/>
      <c r="RNR551" s="39"/>
      <c r="RNS551" s="39"/>
      <c r="RNT551" s="39"/>
      <c r="RNU551" s="39"/>
      <c r="RNV551" s="39"/>
      <c r="RNW551" s="39"/>
      <c r="RNX551" s="39"/>
      <c r="RNY551" s="39"/>
      <c r="RNZ551" s="39"/>
      <c r="ROA551" s="39"/>
      <c r="ROB551" s="39"/>
      <c r="ROC551" s="39"/>
      <c r="ROD551" s="39"/>
      <c r="ROE551" s="39"/>
      <c r="ROF551" s="39"/>
      <c r="ROG551" s="39"/>
      <c r="ROH551" s="39"/>
      <c r="ROI551" s="39"/>
      <c r="ROJ551" s="39"/>
      <c r="ROK551" s="39"/>
      <c r="ROL551" s="39"/>
      <c r="ROM551" s="39"/>
      <c r="RON551" s="39"/>
      <c r="ROO551" s="39"/>
      <c r="ROP551" s="39"/>
      <c r="ROQ551" s="39"/>
      <c r="ROR551" s="39"/>
      <c r="ROS551" s="39"/>
      <c r="ROT551" s="39"/>
      <c r="ROU551" s="39"/>
      <c r="ROV551" s="39"/>
      <c r="ROW551" s="39"/>
      <c r="ROX551" s="39"/>
      <c r="ROY551" s="39"/>
      <c r="ROZ551" s="39"/>
      <c r="RPA551" s="39"/>
      <c r="RPB551" s="39"/>
      <c r="RPC551" s="39"/>
      <c r="RPD551" s="39"/>
      <c r="RPE551" s="39"/>
      <c r="RPF551" s="39"/>
      <c r="RPG551" s="39"/>
      <c r="RPH551" s="39"/>
      <c r="RPI551" s="39"/>
      <c r="RPJ551" s="39"/>
      <c r="RPK551" s="39"/>
      <c r="RPL551" s="39"/>
      <c r="RPM551" s="39"/>
      <c r="RPN551" s="39"/>
      <c r="RPO551" s="39"/>
      <c r="RPP551" s="39"/>
      <c r="RPQ551" s="39"/>
      <c r="RPR551" s="39"/>
      <c r="RPS551" s="39"/>
      <c r="RPT551" s="39"/>
      <c r="RPU551" s="39"/>
      <c r="RPV551" s="39"/>
      <c r="RPW551" s="39"/>
      <c r="RPX551" s="39"/>
      <c r="RPY551" s="39"/>
      <c r="RPZ551" s="39"/>
      <c r="RQA551" s="39"/>
      <c r="RQB551" s="39"/>
      <c r="RQC551" s="39"/>
      <c r="RQD551" s="39"/>
      <c r="RQE551" s="39"/>
      <c r="RQF551" s="39"/>
      <c r="RQG551" s="39"/>
      <c r="RQH551" s="39"/>
      <c r="RQI551" s="39"/>
      <c r="RQJ551" s="39"/>
      <c r="RQK551" s="39"/>
      <c r="RQL551" s="39"/>
      <c r="RQM551" s="39"/>
      <c r="RQN551" s="39"/>
      <c r="RQO551" s="39"/>
      <c r="RQP551" s="39"/>
      <c r="RQQ551" s="39"/>
      <c r="RQR551" s="39"/>
      <c r="RQS551" s="39"/>
      <c r="RQT551" s="39"/>
      <c r="RQU551" s="39"/>
      <c r="RQV551" s="39"/>
      <c r="RQW551" s="39"/>
      <c r="RQX551" s="39"/>
      <c r="RQY551" s="39"/>
      <c r="RQZ551" s="39"/>
      <c r="RRA551" s="39"/>
      <c r="RRB551" s="39"/>
      <c r="RRC551" s="39"/>
      <c r="RRD551" s="39"/>
      <c r="RRE551" s="39"/>
      <c r="RRF551" s="39"/>
      <c r="RRG551" s="39"/>
      <c r="RRH551" s="39"/>
      <c r="RRI551" s="39"/>
      <c r="RRJ551" s="39"/>
      <c r="RRK551" s="39"/>
      <c r="RRL551" s="39"/>
      <c r="RRM551" s="39"/>
      <c r="RRN551" s="39"/>
      <c r="RRO551" s="39"/>
      <c r="RRP551" s="39"/>
      <c r="RRQ551" s="39"/>
      <c r="RRR551" s="39"/>
      <c r="RRS551" s="39"/>
      <c r="RRT551" s="39"/>
      <c r="RRU551" s="39"/>
      <c r="RRV551" s="39"/>
      <c r="RRW551" s="39"/>
      <c r="RRX551" s="39"/>
      <c r="RRY551" s="39"/>
      <c r="RRZ551" s="39"/>
      <c r="RSA551" s="39"/>
      <c r="RSB551" s="39"/>
      <c r="RSC551" s="39"/>
      <c r="RSD551" s="39"/>
      <c r="RSE551" s="39"/>
      <c r="RSF551" s="39"/>
      <c r="RSG551" s="39"/>
      <c r="RSH551" s="39"/>
      <c r="RSI551" s="39"/>
      <c r="RSJ551" s="39"/>
      <c r="RSK551" s="39"/>
      <c r="RSL551" s="39"/>
      <c r="RSM551" s="39"/>
      <c r="RSN551" s="39"/>
      <c r="RSO551" s="39"/>
      <c r="RSP551" s="39"/>
      <c r="RSQ551" s="39"/>
      <c r="RSR551" s="39"/>
      <c r="RSS551" s="39"/>
      <c r="RST551" s="39"/>
      <c r="RSU551" s="39"/>
      <c r="RSV551" s="39"/>
      <c r="RSW551" s="39"/>
      <c r="RSX551" s="39"/>
      <c r="RSY551" s="39"/>
      <c r="RSZ551" s="39"/>
      <c r="RTA551" s="39"/>
      <c r="RTB551" s="39"/>
      <c r="RTC551" s="39"/>
      <c r="RTD551" s="39"/>
      <c r="RTE551" s="39"/>
      <c r="RTF551" s="39"/>
      <c r="RTG551" s="39"/>
      <c r="RTH551" s="39"/>
      <c r="RTI551" s="39"/>
      <c r="RTJ551" s="39"/>
      <c r="RTK551" s="39"/>
      <c r="RTL551" s="39"/>
      <c r="RTM551" s="39"/>
      <c r="RTN551" s="39"/>
      <c r="RTO551" s="39"/>
      <c r="RTP551" s="39"/>
      <c r="RTQ551" s="39"/>
      <c r="RTR551" s="39"/>
      <c r="RTS551" s="39"/>
      <c r="RTT551" s="39"/>
      <c r="RTU551" s="39"/>
      <c r="RTV551" s="39"/>
      <c r="RTW551" s="39"/>
      <c r="RTX551" s="39"/>
      <c r="RTY551" s="39"/>
      <c r="RTZ551" s="39"/>
      <c r="RUA551" s="39"/>
      <c r="RUB551" s="39"/>
      <c r="RUC551" s="39"/>
      <c r="RUD551" s="39"/>
      <c r="RUE551" s="39"/>
      <c r="RUF551" s="39"/>
      <c r="RUG551" s="39"/>
      <c r="RUH551" s="39"/>
      <c r="RUI551" s="39"/>
      <c r="RUJ551" s="39"/>
      <c r="RUK551" s="39"/>
      <c r="RUL551" s="39"/>
      <c r="RUM551" s="39"/>
      <c r="RUN551" s="39"/>
      <c r="RUO551" s="39"/>
      <c r="RUP551" s="39"/>
      <c r="RUQ551" s="39"/>
      <c r="RUR551" s="39"/>
      <c r="RUS551" s="39"/>
      <c r="RUT551" s="39"/>
      <c r="RUU551" s="39"/>
      <c r="RUV551" s="39"/>
      <c r="RUW551" s="39"/>
      <c r="RUX551" s="39"/>
      <c r="RUY551" s="39"/>
      <c r="RUZ551" s="39"/>
      <c r="RVA551" s="39"/>
      <c r="RVB551" s="39"/>
      <c r="RVC551" s="39"/>
      <c r="RVD551" s="39"/>
      <c r="RVE551" s="39"/>
      <c r="RVF551" s="39"/>
      <c r="RVG551" s="39"/>
      <c r="RVH551" s="39"/>
      <c r="RVI551" s="39"/>
      <c r="RVJ551" s="39"/>
      <c r="RVK551" s="39"/>
      <c r="RVL551" s="39"/>
      <c r="RVM551" s="39"/>
      <c r="RVN551" s="39"/>
      <c r="RVO551" s="39"/>
      <c r="RVP551" s="39"/>
      <c r="RVQ551" s="39"/>
      <c r="RVR551" s="39"/>
      <c r="RVS551" s="39"/>
      <c r="RVT551" s="39"/>
      <c r="RVU551" s="39"/>
      <c r="RVV551" s="39"/>
      <c r="RVW551" s="39"/>
      <c r="RVX551" s="39"/>
      <c r="RVY551" s="39"/>
      <c r="RVZ551" s="39"/>
      <c r="RWA551" s="39"/>
      <c r="RWB551" s="39"/>
      <c r="RWC551" s="39"/>
      <c r="RWD551" s="39"/>
      <c r="RWE551" s="39"/>
      <c r="RWF551" s="39"/>
      <c r="RWG551" s="39"/>
      <c r="RWH551" s="39"/>
      <c r="RWI551" s="39"/>
      <c r="RWJ551" s="39"/>
      <c r="RWK551" s="39"/>
      <c r="RWL551" s="39"/>
      <c r="RWM551" s="39"/>
      <c r="RWN551" s="39"/>
      <c r="RWO551" s="39"/>
      <c r="RWP551" s="39"/>
      <c r="RWQ551" s="39"/>
      <c r="RWR551" s="39"/>
      <c r="RWS551" s="39"/>
      <c r="RWT551" s="39"/>
      <c r="RWU551" s="39"/>
      <c r="RWV551" s="39"/>
      <c r="RWW551" s="39"/>
      <c r="RWX551" s="39"/>
      <c r="RWY551" s="39"/>
      <c r="RWZ551" s="39"/>
      <c r="RXA551" s="39"/>
      <c r="RXB551" s="39"/>
      <c r="RXC551" s="39"/>
      <c r="RXD551" s="39"/>
      <c r="RXE551" s="39"/>
      <c r="RXF551" s="39"/>
      <c r="RXG551" s="39"/>
      <c r="RXH551" s="39"/>
      <c r="RXI551" s="39"/>
      <c r="RXJ551" s="39"/>
      <c r="RXK551" s="39"/>
      <c r="RXL551" s="39"/>
      <c r="RXM551" s="39"/>
      <c r="RXN551" s="39"/>
      <c r="RXO551" s="39"/>
      <c r="RXP551" s="39"/>
      <c r="RXQ551" s="39"/>
      <c r="RXR551" s="39"/>
      <c r="RXS551" s="39"/>
      <c r="RXT551" s="39"/>
      <c r="RXU551" s="39"/>
      <c r="RXV551" s="39"/>
      <c r="RXW551" s="39"/>
      <c r="RXX551" s="39"/>
      <c r="RXY551" s="39"/>
      <c r="RXZ551" s="39"/>
      <c r="RYA551" s="39"/>
      <c r="RYB551" s="39"/>
      <c r="RYC551" s="39"/>
      <c r="RYD551" s="39"/>
      <c r="RYE551" s="39"/>
      <c r="RYF551" s="39"/>
      <c r="RYG551" s="39"/>
      <c r="RYH551" s="39"/>
      <c r="RYI551" s="39"/>
      <c r="RYJ551" s="39"/>
      <c r="RYK551" s="39"/>
      <c r="RYL551" s="39"/>
      <c r="RYM551" s="39"/>
      <c r="RYN551" s="39"/>
      <c r="RYO551" s="39"/>
      <c r="RYP551" s="39"/>
      <c r="RYQ551" s="39"/>
      <c r="RYR551" s="39"/>
      <c r="RYS551" s="39"/>
      <c r="RYT551" s="39"/>
      <c r="RYU551" s="39"/>
      <c r="RYV551" s="39"/>
      <c r="RYW551" s="39"/>
      <c r="RYX551" s="39"/>
      <c r="RYY551" s="39"/>
      <c r="RYZ551" s="39"/>
      <c r="RZA551" s="39"/>
      <c r="RZB551" s="39"/>
      <c r="RZC551" s="39"/>
      <c r="RZD551" s="39"/>
      <c r="RZE551" s="39"/>
      <c r="RZF551" s="39"/>
      <c r="RZG551" s="39"/>
      <c r="RZH551" s="39"/>
      <c r="RZI551" s="39"/>
      <c r="RZJ551" s="39"/>
      <c r="RZK551" s="39"/>
      <c r="RZL551" s="39"/>
      <c r="RZM551" s="39"/>
      <c r="RZN551" s="39"/>
      <c r="RZO551" s="39"/>
      <c r="RZP551" s="39"/>
      <c r="RZQ551" s="39"/>
      <c r="RZR551" s="39"/>
      <c r="RZS551" s="39"/>
      <c r="RZT551" s="39"/>
      <c r="RZU551" s="39"/>
      <c r="RZV551" s="39"/>
      <c r="RZW551" s="39"/>
      <c r="RZX551" s="39"/>
      <c r="RZY551" s="39"/>
      <c r="RZZ551" s="39"/>
      <c r="SAA551" s="39"/>
      <c r="SAB551" s="39"/>
      <c r="SAC551" s="39"/>
      <c r="SAD551" s="39"/>
      <c r="SAE551" s="39"/>
      <c r="SAF551" s="39"/>
      <c r="SAG551" s="39"/>
      <c r="SAH551" s="39"/>
      <c r="SAI551" s="39"/>
      <c r="SAJ551" s="39"/>
      <c r="SAK551" s="39"/>
      <c r="SAL551" s="39"/>
      <c r="SAM551" s="39"/>
      <c r="SAN551" s="39"/>
      <c r="SAO551" s="39"/>
      <c r="SAP551" s="39"/>
      <c r="SAQ551" s="39"/>
      <c r="SAR551" s="39"/>
      <c r="SAS551" s="39"/>
      <c r="SAT551" s="39"/>
      <c r="SAU551" s="39"/>
      <c r="SAV551" s="39"/>
      <c r="SAW551" s="39"/>
      <c r="SAX551" s="39"/>
      <c r="SAY551" s="39"/>
      <c r="SAZ551" s="39"/>
      <c r="SBA551" s="39"/>
      <c r="SBB551" s="39"/>
      <c r="SBC551" s="39"/>
      <c r="SBD551" s="39"/>
      <c r="SBE551" s="39"/>
      <c r="SBF551" s="39"/>
      <c r="SBG551" s="39"/>
      <c r="SBH551" s="39"/>
      <c r="SBI551" s="39"/>
      <c r="SBJ551" s="39"/>
      <c r="SBK551" s="39"/>
      <c r="SBL551" s="39"/>
      <c r="SBM551" s="39"/>
      <c r="SBN551" s="39"/>
      <c r="SBO551" s="39"/>
      <c r="SBP551" s="39"/>
      <c r="SBQ551" s="39"/>
      <c r="SBR551" s="39"/>
      <c r="SBS551" s="39"/>
      <c r="SBT551" s="39"/>
      <c r="SBU551" s="39"/>
      <c r="SBV551" s="39"/>
      <c r="SBW551" s="39"/>
      <c r="SBX551" s="39"/>
      <c r="SBY551" s="39"/>
      <c r="SBZ551" s="39"/>
      <c r="SCA551" s="39"/>
      <c r="SCB551" s="39"/>
      <c r="SCC551" s="39"/>
      <c r="SCD551" s="39"/>
      <c r="SCE551" s="39"/>
      <c r="SCF551" s="39"/>
      <c r="SCG551" s="39"/>
      <c r="SCH551" s="39"/>
      <c r="SCI551" s="39"/>
      <c r="SCJ551" s="39"/>
      <c r="SCK551" s="39"/>
      <c r="SCL551" s="39"/>
      <c r="SCM551" s="39"/>
      <c r="SCN551" s="39"/>
      <c r="SCO551" s="39"/>
      <c r="SCP551" s="39"/>
      <c r="SCQ551" s="39"/>
      <c r="SCR551" s="39"/>
      <c r="SCS551" s="39"/>
      <c r="SCT551" s="39"/>
      <c r="SCU551" s="39"/>
      <c r="SCV551" s="39"/>
      <c r="SCW551" s="39"/>
      <c r="SCX551" s="39"/>
      <c r="SCY551" s="39"/>
      <c r="SCZ551" s="39"/>
      <c r="SDA551" s="39"/>
      <c r="SDB551" s="39"/>
      <c r="SDC551" s="39"/>
      <c r="SDD551" s="39"/>
      <c r="SDE551" s="39"/>
      <c r="SDF551" s="39"/>
      <c r="SDG551" s="39"/>
      <c r="SDH551" s="39"/>
      <c r="SDI551" s="39"/>
      <c r="SDJ551" s="39"/>
      <c r="SDK551" s="39"/>
      <c r="SDL551" s="39"/>
      <c r="SDM551" s="39"/>
      <c r="SDN551" s="39"/>
      <c r="SDO551" s="39"/>
      <c r="SDP551" s="39"/>
      <c r="SDQ551" s="39"/>
      <c r="SDR551" s="39"/>
      <c r="SDS551" s="39"/>
      <c r="SDT551" s="39"/>
      <c r="SDU551" s="39"/>
      <c r="SDV551" s="39"/>
      <c r="SDW551" s="39"/>
      <c r="SDX551" s="39"/>
      <c r="SDY551" s="39"/>
      <c r="SDZ551" s="39"/>
      <c r="SEA551" s="39"/>
      <c r="SEB551" s="39"/>
      <c r="SEC551" s="39"/>
      <c r="SED551" s="39"/>
      <c r="SEE551" s="39"/>
      <c r="SEF551" s="39"/>
      <c r="SEG551" s="39"/>
      <c r="SEH551" s="39"/>
      <c r="SEI551" s="39"/>
      <c r="SEJ551" s="39"/>
      <c r="SEK551" s="39"/>
      <c r="SEL551" s="39"/>
      <c r="SEM551" s="39"/>
      <c r="SEN551" s="39"/>
      <c r="SEO551" s="39"/>
      <c r="SEP551" s="39"/>
      <c r="SEQ551" s="39"/>
      <c r="SER551" s="39"/>
      <c r="SES551" s="39"/>
      <c r="SET551" s="39"/>
      <c r="SEU551" s="39"/>
      <c r="SEV551" s="39"/>
      <c r="SEW551" s="39"/>
      <c r="SEX551" s="39"/>
      <c r="SEY551" s="39"/>
      <c r="SEZ551" s="39"/>
      <c r="SFA551" s="39"/>
      <c r="SFB551" s="39"/>
      <c r="SFC551" s="39"/>
      <c r="SFD551" s="39"/>
      <c r="SFE551" s="39"/>
      <c r="SFF551" s="39"/>
      <c r="SFG551" s="39"/>
      <c r="SFH551" s="39"/>
      <c r="SFI551" s="39"/>
      <c r="SFJ551" s="39"/>
      <c r="SFK551" s="39"/>
      <c r="SFL551" s="39"/>
      <c r="SFM551" s="39"/>
      <c r="SFN551" s="39"/>
      <c r="SFO551" s="39"/>
      <c r="SFP551" s="39"/>
      <c r="SFQ551" s="39"/>
      <c r="SFR551" s="39"/>
      <c r="SFS551" s="39"/>
      <c r="SFT551" s="39"/>
      <c r="SFU551" s="39"/>
      <c r="SFV551" s="39"/>
      <c r="SFW551" s="39"/>
      <c r="SFX551" s="39"/>
      <c r="SFY551" s="39"/>
      <c r="SFZ551" s="39"/>
      <c r="SGA551" s="39"/>
      <c r="SGB551" s="39"/>
      <c r="SGC551" s="39"/>
      <c r="SGD551" s="39"/>
      <c r="SGE551" s="39"/>
      <c r="SGF551" s="39"/>
      <c r="SGG551" s="39"/>
      <c r="SGH551" s="39"/>
      <c r="SGI551" s="39"/>
      <c r="SGJ551" s="39"/>
      <c r="SGK551" s="39"/>
      <c r="SGL551" s="39"/>
      <c r="SGM551" s="39"/>
      <c r="SGN551" s="39"/>
      <c r="SGO551" s="39"/>
      <c r="SGP551" s="39"/>
      <c r="SGQ551" s="39"/>
      <c r="SGR551" s="39"/>
      <c r="SGS551" s="39"/>
      <c r="SGT551" s="39"/>
      <c r="SGU551" s="39"/>
      <c r="SGV551" s="39"/>
      <c r="SGW551" s="39"/>
      <c r="SGX551" s="39"/>
      <c r="SGY551" s="39"/>
      <c r="SGZ551" s="39"/>
      <c r="SHA551" s="39"/>
      <c r="SHB551" s="39"/>
      <c r="SHC551" s="39"/>
      <c r="SHD551" s="39"/>
      <c r="SHE551" s="39"/>
      <c r="SHF551" s="39"/>
      <c r="SHG551" s="39"/>
      <c r="SHH551" s="39"/>
      <c r="SHI551" s="39"/>
      <c r="SHJ551" s="39"/>
      <c r="SHK551" s="39"/>
      <c r="SHL551" s="39"/>
      <c r="SHM551" s="39"/>
      <c r="SHN551" s="39"/>
      <c r="SHO551" s="39"/>
      <c r="SHP551" s="39"/>
      <c r="SHQ551" s="39"/>
      <c r="SHR551" s="39"/>
      <c r="SHS551" s="39"/>
      <c r="SHT551" s="39"/>
      <c r="SHU551" s="39"/>
      <c r="SHV551" s="39"/>
      <c r="SHW551" s="39"/>
      <c r="SHX551" s="39"/>
      <c r="SHY551" s="39"/>
      <c r="SHZ551" s="39"/>
      <c r="SIA551" s="39"/>
      <c r="SIB551" s="39"/>
      <c r="SIC551" s="39"/>
      <c r="SID551" s="39"/>
      <c r="SIE551" s="39"/>
      <c r="SIF551" s="39"/>
      <c r="SIG551" s="39"/>
      <c r="SIH551" s="39"/>
      <c r="SII551" s="39"/>
      <c r="SIJ551" s="39"/>
      <c r="SIK551" s="39"/>
      <c r="SIL551" s="39"/>
      <c r="SIM551" s="39"/>
      <c r="SIN551" s="39"/>
      <c r="SIO551" s="39"/>
      <c r="SIP551" s="39"/>
      <c r="SIQ551" s="39"/>
      <c r="SIR551" s="39"/>
      <c r="SIS551" s="39"/>
      <c r="SIT551" s="39"/>
      <c r="SIU551" s="39"/>
      <c r="SIV551" s="39"/>
      <c r="SIW551" s="39"/>
      <c r="SIX551" s="39"/>
      <c r="SIY551" s="39"/>
      <c r="SIZ551" s="39"/>
      <c r="SJA551" s="39"/>
      <c r="SJB551" s="39"/>
      <c r="SJC551" s="39"/>
      <c r="SJD551" s="39"/>
      <c r="SJE551" s="39"/>
      <c r="SJF551" s="39"/>
      <c r="SJG551" s="39"/>
      <c r="SJH551" s="39"/>
      <c r="SJI551" s="39"/>
      <c r="SJJ551" s="39"/>
      <c r="SJK551" s="39"/>
      <c r="SJL551" s="39"/>
      <c r="SJM551" s="39"/>
      <c r="SJN551" s="39"/>
      <c r="SJO551" s="39"/>
      <c r="SJP551" s="39"/>
      <c r="SJQ551" s="39"/>
      <c r="SJR551" s="39"/>
      <c r="SJS551" s="39"/>
      <c r="SJT551" s="39"/>
      <c r="SJU551" s="39"/>
      <c r="SJV551" s="39"/>
      <c r="SJW551" s="39"/>
      <c r="SJX551" s="39"/>
      <c r="SJY551" s="39"/>
      <c r="SJZ551" s="39"/>
      <c r="SKA551" s="39"/>
      <c r="SKB551" s="39"/>
      <c r="SKC551" s="39"/>
      <c r="SKD551" s="39"/>
      <c r="SKE551" s="39"/>
      <c r="SKF551" s="39"/>
      <c r="SKG551" s="39"/>
      <c r="SKH551" s="39"/>
      <c r="SKI551" s="39"/>
      <c r="SKJ551" s="39"/>
      <c r="SKK551" s="39"/>
      <c r="SKL551" s="39"/>
      <c r="SKM551" s="39"/>
      <c r="SKN551" s="39"/>
      <c r="SKO551" s="39"/>
      <c r="SKP551" s="39"/>
      <c r="SKQ551" s="39"/>
      <c r="SKR551" s="39"/>
      <c r="SKS551" s="39"/>
      <c r="SKT551" s="39"/>
      <c r="SKU551" s="39"/>
      <c r="SKV551" s="39"/>
      <c r="SKW551" s="39"/>
      <c r="SKX551" s="39"/>
      <c r="SKY551" s="39"/>
      <c r="SKZ551" s="39"/>
      <c r="SLA551" s="39"/>
      <c r="SLB551" s="39"/>
      <c r="SLC551" s="39"/>
      <c r="SLD551" s="39"/>
      <c r="SLE551" s="39"/>
      <c r="SLF551" s="39"/>
      <c r="SLG551" s="39"/>
      <c r="SLH551" s="39"/>
      <c r="SLI551" s="39"/>
      <c r="SLJ551" s="39"/>
      <c r="SLK551" s="39"/>
      <c r="SLL551" s="39"/>
      <c r="SLM551" s="39"/>
      <c r="SLN551" s="39"/>
      <c r="SLO551" s="39"/>
      <c r="SLP551" s="39"/>
      <c r="SLQ551" s="39"/>
      <c r="SLR551" s="39"/>
      <c r="SLS551" s="39"/>
      <c r="SLT551" s="39"/>
      <c r="SLU551" s="39"/>
      <c r="SLV551" s="39"/>
      <c r="SLW551" s="39"/>
      <c r="SLX551" s="39"/>
      <c r="SLY551" s="39"/>
      <c r="SLZ551" s="39"/>
      <c r="SMA551" s="39"/>
      <c r="SMB551" s="39"/>
      <c r="SMC551" s="39"/>
      <c r="SMD551" s="39"/>
      <c r="SME551" s="39"/>
      <c r="SMF551" s="39"/>
      <c r="SMG551" s="39"/>
      <c r="SMH551" s="39"/>
      <c r="SMI551" s="39"/>
      <c r="SMJ551" s="39"/>
      <c r="SMK551" s="39"/>
      <c r="SML551" s="39"/>
      <c r="SMM551" s="39"/>
      <c r="SMN551" s="39"/>
      <c r="SMO551" s="39"/>
      <c r="SMP551" s="39"/>
      <c r="SMQ551" s="39"/>
      <c r="SMR551" s="39"/>
      <c r="SMS551" s="39"/>
      <c r="SMT551" s="39"/>
      <c r="SMU551" s="39"/>
      <c r="SMV551" s="39"/>
      <c r="SMW551" s="39"/>
      <c r="SMX551" s="39"/>
      <c r="SMY551" s="39"/>
      <c r="SMZ551" s="39"/>
      <c r="SNA551" s="39"/>
      <c r="SNB551" s="39"/>
      <c r="SNC551" s="39"/>
      <c r="SND551" s="39"/>
      <c r="SNE551" s="39"/>
      <c r="SNF551" s="39"/>
      <c r="SNG551" s="39"/>
      <c r="SNH551" s="39"/>
      <c r="SNI551" s="39"/>
      <c r="SNJ551" s="39"/>
      <c r="SNK551" s="39"/>
      <c r="SNL551" s="39"/>
      <c r="SNM551" s="39"/>
      <c r="SNN551" s="39"/>
      <c r="SNO551" s="39"/>
      <c r="SNP551" s="39"/>
      <c r="SNQ551" s="39"/>
      <c r="SNR551" s="39"/>
      <c r="SNS551" s="39"/>
      <c r="SNT551" s="39"/>
      <c r="SNU551" s="39"/>
      <c r="SNV551" s="39"/>
      <c r="SNW551" s="39"/>
      <c r="SNX551" s="39"/>
      <c r="SNY551" s="39"/>
      <c r="SNZ551" s="39"/>
      <c r="SOA551" s="39"/>
      <c r="SOB551" s="39"/>
      <c r="SOC551" s="39"/>
      <c r="SOD551" s="39"/>
      <c r="SOE551" s="39"/>
      <c r="SOF551" s="39"/>
      <c r="SOG551" s="39"/>
      <c r="SOH551" s="39"/>
      <c r="SOI551" s="39"/>
      <c r="SOJ551" s="39"/>
      <c r="SOK551" s="39"/>
      <c r="SOL551" s="39"/>
      <c r="SOM551" s="39"/>
      <c r="SON551" s="39"/>
      <c r="SOO551" s="39"/>
      <c r="SOP551" s="39"/>
      <c r="SOQ551" s="39"/>
      <c r="SOR551" s="39"/>
      <c r="SOS551" s="39"/>
      <c r="SOT551" s="39"/>
      <c r="SOU551" s="39"/>
      <c r="SOV551" s="39"/>
      <c r="SOW551" s="39"/>
      <c r="SOX551" s="39"/>
      <c r="SOY551" s="39"/>
      <c r="SOZ551" s="39"/>
      <c r="SPA551" s="39"/>
      <c r="SPB551" s="39"/>
      <c r="SPC551" s="39"/>
      <c r="SPD551" s="39"/>
      <c r="SPE551" s="39"/>
      <c r="SPF551" s="39"/>
      <c r="SPG551" s="39"/>
      <c r="SPH551" s="39"/>
      <c r="SPI551" s="39"/>
      <c r="SPJ551" s="39"/>
      <c r="SPK551" s="39"/>
      <c r="SPL551" s="39"/>
      <c r="SPM551" s="39"/>
      <c r="SPN551" s="39"/>
      <c r="SPO551" s="39"/>
      <c r="SPP551" s="39"/>
      <c r="SPQ551" s="39"/>
      <c r="SPR551" s="39"/>
      <c r="SPS551" s="39"/>
      <c r="SPT551" s="39"/>
      <c r="SPU551" s="39"/>
      <c r="SPV551" s="39"/>
      <c r="SPW551" s="39"/>
      <c r="SPX551" s="39"/>
      <c r="SPY551" s="39"/>
      <c r="SPZ551" s="39"/>
      <c r="SQA551" s="39"/>
      <c r="SQB551" s="39"/>
      <c r="SQC551" s="39"/>
      <c r="SQD551" s="39"/>
      <c r="SQE551" s="39"/>
      <c r="SQF551" s="39"/>
      <c r="SQG551" s="39"/>
      <c r="SQH551" s="39"/>
      <c r="SQI551" s="39"/>
      <c r="SQJ551" s="39"/>
      <c r="SQK551" s="39"/>
      <c r="SQL551" s="39"/>
      <c r="SQM551" s="39"/>
      <c r="SQN551" s="39"/>
      <c r="SQO551" s="39"/>
      <c r="SQP551" s="39"/>
      <c r="SQQ551" s="39"/>
      <c r="SQR551" s="39"/>
      <c r="SQS551" s="39"/>
      <c r="SQT551" s="39"/>
      <c r="SQU551" s="39"/>
      <c r="SQV551" s="39"/>
      <c r="SQW551" s="39"/>
      <c r="SQX551" s="39"/>
      <c r="SQY551" s="39"/>
      <c r="SQZ551" s="39"/>
      <c r="SRA551" s="39"/>
      <c r="SRB551" s="39"/>
      <c r="SRC551" s="39"/>
      <c r="SRD551" s="39"/>
      <c r="SRE551" s="39"/>
      <c r="SRF551" s="39"/>
      <c r="SRG551" s="39"/>
      <c r="SRH551" s="39"/>
      <c r="SRI551" s="39"/>
      <c r="SRJ551" s="39"/>
      <c r="SRK551" s="39"/>
      <c r="SRL551" s="39"/>
      <c r="SRM551" s="39"/>
      <c r="SRN551" s="39"/>
      <c r="SRO551" s="39"/>
      <c r="SRP551" s="39"/>
      <c r="SRQ551" s="39"/>
      <c r="SRR551" s="39"/>
      <c r="SRS551" s="39"/>
      <c r="SRT551" s="39"/>
      <c r="SRU551" s="39"/>
      <c r="SRV551" s="39"/>
      <c r="SRW551" s="39"/>
      <c r="SRX551" s="39"/>
      <c r="SRY551" s="39"/>
      <c r="SRZ551" s="39"/>
      <c r="SSA551" s="39"/>
      <c r="SSB551" s="39"/>
      <c r="SSC551" s="39"/>
      <c r="SSD551" s="39"/>
      <c r="SSE551" s="39"/>
      <c r="SSF551" s="39"/>
      <c r="SSG551" s="39"/>
      <c r="SSH551" s="39"/>
      <c r="SSI551" s="39"/>
      <c r="SSJ551" s="39"/>
      <c r="SSK551" s="39"/>
      <c r="SSL551" s="39"/>
      <c r="SSM551" s="39"/>
      <c r="SSN551" s="39"/>
      <c r="SSO551" s="39"/>
      <c r="SSP551" s="39"/>
      <c r="SSQ551" s="39"/>
      <c r="SSR551" s="39"/>
      <c r="SSS551" s="39"/>
      <c r="SST551" s="39"/>
      <c r="SSU551" s="39"/>
      <c r="SSV551" s="39"/>
      <c r="SSW551" s="39"/>
      <c r="SSX551" s="39"/>
      <c r="SSY551" s="39"/>
      <c r="SSZ551" s="39"/>
      <c r="STA551" s="39"/>
      <c r="STB551" s="39"/>
      <c r="STC551" s="39"/>
      <c r="STD551" s="39"/>
      <c r="STE551" s="39"/>
      <c r="STF551" s="39"/>
      <c r="STG551" s="39"/>
      <c r="STH551" s="39"/>
      <c r="STI551" s="39"/>
      <c r="STJ551" s="39"/>
      <c r="STK551" s="39"/>
      <c r="STL551" s="39"/>
      <c r="STM551" s="39"/>
      <c r="STN551" s="39"/>
      <c r="STO551" s="39"/>
      <c r="STP551" s="39"/>
      <c r="STQ551" s="39"/>
      <c r="STR551" s="39"/>
      <c r="STS551" s="39"/>
      <c r="STT551" s="39"/>
      <c r="STU551" s="39"/>
      <c r="STV551" s="39"/>
      <c r="STW551" s="39"/>
      <c r="STX551" s="39"/>
      <c r="STY551" s="39"/>
      <c r="STZ551" s="39"/>
      <c r="SUA551" s="39"/>
      <c r="SUB551" s="39"/>
      <c r="SUC551" s="39"/>
      <c r="SUD551" s="39"/>
      <c r="SUE551" s="39"/>
      <c r="SUF551" s="39"/>
      <c r="SUG551" s="39"/>
      <c r="SUH551" s="39"/>
      <c r="SUI551" s="39"/>
      <c r="SUJ551" s="39"/>
      <c r="SUK551" s="39"/>
      <c r="SUL551" s="39"/>
      <c r="SUM551" s="39"/>
      <c r="SUN551" s="39"/>
      <c r="SUO551" s="39"/>
      <c r="SUP551" s="39"/>
      <c r="SUQ551" s="39"/>
      <c r="SUR551" s="39"/>
      <c r="SUS551" s="39"/>
      <c r="SUT551" s="39"/>
      <c r="SUU551" s="39"/>
      <c r="SUV551" s="39"/>
      <c r="SUW551" s="39"/>
      <c r="SUX551" s="39"/>
      <c r="SUY551" s="39"/>
      <c r="SUZ551" s="39"/>
      <c r="SVA551" s="39"/>
      <c r="SVB551" s="39"/>
      <c r="SVC551" s="39"/>
      <c r="SVD551" s="39"/>
      <c r="SVE551" s="39"/>
      <c r="SVF551" s="39"/>
      <c r="SVG551" s="39"/>
      <c r="SVH551" s="39"/>
      <c r="SVI551" s="39"/>
      <c r="SVJ551" s="39"/>
      <c r="SVK551" s="39"/>
      <c r="SVL551" s="39"/>
      <c r="SVM551" s="39"/>
      <c r="SVN551" s="39"/>
      <c r="SVO551" s="39"/>
      <c r="SVP551" s="39"/>
      <c r="SVQ551" s="39"/>
      <c r="SVR551" s="39"/>
      <c r="SVS551" s="39"/>
      <c r="SVT551" s="39"/>
      <c r="SVU551" s="39"/>
      <c r="SVV551" s="39"/>
      <c r="SVW551" s="39"/>
      <c r="SVX551" s="39"/>
      <c r="SVY551" s="39"/>
      <c r="SVZ551" s="39"/>
      <c r="SWA551" s="39"/>
      <c r="SWB551" s="39"/>
      <c r="SWC551" s="39"/>
      <c r="SWD551" s="39"/>
      <c r="SWE551" s="39"/>
      <c r="SWF551" s="39"/>
      <c r="SWG551" s="39"/>
      <c r="SWH551" s="39"/>
      <c r="SWI551" s="39"/>
      <c r="SWJ551" s="39"/>
      <c r="SWK551" s="39"/>
      <c r="SWL551" s="39"/>
      <c r="SWM551" s="39"/>
      <c r="SWN551" s="39"/>
      <c r="SWO551" s="39"/>
      <c r="SWP551" s="39"/>
      <c r="SWQ551" s="39"/>
      <c r="SWR551" s="39"/>
      <c r="SWS551" s="39"/>
      <c r="SWT551" s="39"/>
      <c r="SWU551" s="39"/>
      <c r="SWV551" s="39"/>
      <c r="SWW551" s="39"/>
      <c r="SWX551" s="39"/>
      <c r="SWY551" s="39"/>
      <c r="SWZ551" s="39"/>
      <c r="SXA551" s="39"/>
      <c r="SXB551" s="39"/>
      <c r="SXC551" s="39"/>
      <c r="SXD551" s="39"/>
      <c r="SXE551" s="39"/>
      <c r="SXF551" s="39"/>
      <c r="SXG551" s="39"/>
      <c r="SXH551" s="39"/>
      <c r="SXI551" s="39"/>
      <c r="SXJ551" s="39"/>
      <c r="SXK551" s="39"/>
      <c r="SXL551" s="39"/>
      <c r="SXM551" s="39"/>
      <c r="SXN551" s="39"/>
      <c r="SXO551" s="39"/>
      <c r="SXP551" s="39"/>
      <c r="SXQ551" s="39"/>
      <c r="SXR551" s="39"/>
      <c r="SXS551" s="39"/>
      <c r="SXT551" s="39"/>
      <c r="SXU551" s="39"/>
      <c r="SXV551" s="39"/>
      <c r="SXW551" s="39"/>
      <c r="SXX551" s="39"/>
      <c r="SXY551" s="39"/>
      <c r="SXZ551" s="39"/>
      <c r="SYA551" s="39"/>
      <c r="SYB551" s="39"/>
      <c r="SYC551" s="39"/>
      <c r="SYD551" s="39"/>
      <c r="SYE551" s="39"/>
      <c r="SYF551" s="39"/>
      <c r="SYG551" s="39"/>
      <c r="SYH551" s="39"/>
      <c r="SYI551" s="39"/>
      <c r="SYJ551" s="39"/>
      <c r="SYK551" s="39"/>
      <c r="SYL551" s="39"/>
      <c r="SYM551" s="39"/>
      <c r="SYN551" s="39"/>
      <c r="SYO551" s="39"/>
      <c r="SYP551" s="39"/>
      <c r="SYQ551" s="39"/>
      <c r="SYR551" s="39"/>
      <c r="SYS551" s="39"/>
      <c r="SYT551" s="39"/>
      <c r="SYU551" s="39"/>
      <c r="SYV551" s="39"/>
      <c r="SYW551" s="39"/>
      <c r="SYX551" s="39"/>
      <c r="SYY551" s="39"/>
      <c r="SYZ551" s="39"/>
      <c r="SZA551" s="39"/>
      <c r="SZB551" s="39"/>
      <c r="SZC551" s="39"/>
      <c r="SZD551" s="39"/>
      <c r="SZE551" s="39"/>
      <c r="SZF551" s="39"/>
      <c r="SZG551" s="39"/>
      <c r="SZH551" s="39"/>
      <c r="SZI551" s="39"/>
      <c r="SZJ551" s="39"/>
      <c r="SZK551" s="39"/>
      <c r="SZL551" s="39"/>
      <c r="SZM551" s="39"/>
      <c r="SZN551" s="39"/>
      <c r="SZO551" s="39"/>
      <c r="SZP551" s="39"/>
      <c r="SZQ551" s="39"/>
      <c r="SZR551" s="39"/>
      <c r="SZS551" s="39"/>
      <c r="SZT551" s="39"/>
      <c r="SZU551" s="39"/>
      <c r="SZV551" s="39"/>
      <c r="SZW551" s="39"/>
      <c r="SZX551" s="39"/>
      <c r="SZY551" s="39"/>
      <c r="SZZ551" s="39"/>
      <c r="TAA551" s="39"/>
      <c r="TAB551" s="39"/>
      <c r="TAC551" s="39"/>
      <c r="TAD551" s="39"/>
      <c r="TAE551" s="39"/>
      <c r="TAF551" s="39"/>
      <c r="TAG551" s="39"/>
      <c r="TAH551" s="39"/>
      <c r="TAI551" s="39"/>
      <c r="TAJ551" s="39"/>
      <c r="TAK551" s="39"/>
      <c r="TAL551" s="39"/>
      <c r="TAM551" s="39"/>
      <c r="TAN551" s="39"/>
      <c r="TAO551" s="39"/>
      <c r="TAP551" s="39"/>
      <c r="TAQ551" s="39"/>
      <c r="TAR551" s="39"/>
      <c r="TAS551" s="39"/>
      <c r="TAT551" s="39"/>
      <c r="TAU551" s="39"/>
      <c r="TAV551" s="39"/>
      <c r="TAW551" s="39"/>
      <c r="TAX551" s="39"/>
      <c r="TAY551" s="39"/>
      <c r="TAZ551" s="39"/>
      <c r="TBA551" s="39"/>
      <c r="TBB551" s="39"/>
      <c r="TBC551" s="39"/>
      <c r="TBD551" s="39"/>
      <c r="TBE551" s="39"/>
      <c r="TBF551" s="39"/>
      <c r="TBG551" s="39"/>
      <c r="TBH551" s="39"/>
      <c r="TBI551" s="39"/>
      <c r="TBJ551" s="39"/>
      <c r="TBK551" s="39"/>
      <c r="TBL551" s="39"/>
      <c r="TBM551" s="39"/>
      <c r="TBN551" s="39"/>
      <c r="TBO551" s="39"/>
      <c r="TBP551" s="39"/>
      <c r="TBQ551" s="39"/>
      <c r="TBR551" s="39"/>
      <c r="TBS551" s="39"/>
      <c r="TBT551" s="39"/>
      <c r="TBU551" s="39"/>
      <c r="TBV551" s="39"/>
      <c r="TBW551" s="39"/>
      <c r="TBX551" s="39"/>
      <c r="TBY551" s="39"/>
      <c r="TBZ551" s="39"/>
      <c r="TCA551" s="39"/>
      <c r="TCB551" s="39"/>
      <c r="TCC551" s="39"/>
      <c r="TCD551" s="39"/>
      <c r="TCE551" s="39"/>
      <c r="TCF551" s="39"/>
      <c r="TCG551" s="39"/>
      <c r="TCH551" s="39"/>
      <c r="TCI551" s="39"/>
      <c r="TCJ551" s="39"/>
      <c r="TCK551" s="39"/>
      <c r="TCL551" s="39"/>
      <c r="TCM551" s="39"/>
      <c r="TCN551" s="39"/>
      <c r="TCO551" s="39"/>
      <c r="TCP551" s="39"/>
      <c r="TCQ551" s="39"/>
      <c r="TCR551" s="39"/>
      <c r="TCS551" s="39"/>
      <c r="TCT551" s="39"/>
      <c r="TCU551" s="39"/>
      <c r="TCV551" s="39"/>
      <c r="TCW551" s="39"/>
      <c r="TCX551" s="39"/>
      <c r="TCY551" s="39"/>
      <c r="TCZ551" s="39"/>
      <c r="TDA551" s="39"/>
      <c r="TDB551" s="39"/>
      <c r="TDC551" s="39"/>
      <c r="TDD551" s="39"/>
      <c r="TDE551" s="39"/>
      <c r="TDF551" s="39"/>
      <c r="TDG551" s="39"/>
      <c r="TDH551" s="39"/>
      <c r="TDI551" s="39"/>
      <c r="TDJ551" s="39"/>
      <c r="TDK551" s="39"/>
      <c r="TDL551" s="39"/>
      <c r="TDM551" s="39"/>
      <c r="TDN551" s="39"/>
      <c r="TDO551" s="39"/>
      <c r="TDP551" s="39"/>
      <c r="TDQ551" s="39"/>
      <c r="TDR551" s="39"/>
      <c r="TDS551" s="39"/>
      <c r="TDT551" s="39"/>
      <c r="TDU551" s="39"/>
      <c r="TDV551" s="39"/>
      <c r="TDW551" s="39"/>
      <c r="TDX551" s="39"/>
      <c r="TDY551" s="39"/>
      <c r="TDZ551" s="39"/>
      <c r="TEA551" s="39"/>
      <c r="TEB551" s="39"/>
      <c r="TEC551" s="39"/>
      <c r="TED551" s="39"/>
      <c r="TEE551" s="39"/>
      <c r="TEF551" s="39"/>
      <c r="TEG551" s="39"/>
      <c r="TEH551" s="39"/>
      <c r="TEI551" s="39"/>
      <c r="TEJ551" s="39"/>
      <c r="TEK551" s="39"/>
      <c r="TEL551" s="39"/>
      <c r="TEM551" s="39"/>
      <c r="TEN551" s="39"/>
      <c r="TEO551" s="39"/>
      <c r="TEP551" s="39"/>
      <c r="TEQ551" s="39"/>
      <c r="TER551" s="39"/>
      <c r="TES551" s="39"/>
      <c r="TET551" s="39"/>
      <c r="TEU551" s="39"/>
      <c r="TEV551" s="39"/>
      <c r="TEW551" s="39"/>
      <c r="TEX551" s="39"/>
      <c r="TEY551" s="39"/>
      <c r="TEZ551" s="39"/>
      <c r="TFA551" s="39"/>
      <c r="TFB551" s="39"/>
      <c r="TFC551" s="39"/>
      <c r="TFD551" s="39"/>
      <c r="TFE551" s="39"/>
      <c r="TFF551" s="39"/>
      <c r="TFG551" s="39"/>
      <c r="TFH551" s="39"/>
      <c r="TFI551" s="39"/>
      <c r="TFJ551" s="39"/>
      <c r="TFK551" s="39"/>
      <c r="TFL551" s="39"/>
      <c r="TFM551" s="39"/>
      <c r="TFN551" s="39"/>
      <c r="TFO551" s="39"/>
      <c r="TFP551" s="39"/>
      <c r="TFQ551" s="39"/>
      <c r="TFR551" s="39"/>
      <c r="TFS551" s="39"/>
      <c r="TFT551" s="39"/>
      <c r="TFU551" s="39"/>
      <c r="TFV551" s="39"/>
      <c r="TFW551" s="39"/>
      <c r="TFX551" s="39"/>
      <c r="TFY551" s="39"/>
      <c r="TFZ551" s="39"/>
      <c r="TGA551" s="39"/>
      <c r="TGB551" s="39"/>
      <c r="TGC551" s="39"/>
      <c r="TGD551" s="39"/>
      <c r="TGE551" s="39"/>
      <c r="TGF551" s="39"/>
      <c r="TGG551" s="39"/>
      <c r="TGH551" s="39"/>
      <c r="TGI551" s="39"/>
      <c r="TGJ551" s="39"/>
      <c r="TGK551" s="39"/>
      <c r="TGL551" s="39"/>
      <c r="TGM551" s="39"/>
      <c r="TGN551" s="39"/>
      <c r="TGO551" s="39"/>
      <c r="TGP551" s="39"/>
      <c r="TGQ551" s="39"/>
      <c r="TGR551" s="39"/>
      <c r="TGS551" s="39"/>
      <c r="TGT551" s="39"/>
      <c r="TGU551" s="39"/>
      <c r="TGV551" s="39"/>
      <c r="TGW551" s="39"/>
      <c r="TGX551" s="39"/>
      <c r="TGY551" s="39"/>
      <c r="TGZ551" s="39"/>
      <c r="THA551" s="39"/>
      <c r="THB551" s="39"/>
      <c r="THC551" s="39"/>
      <c r="THD551" s="39"/>
      <c r="THE551" s="39"/>
      <c r="THF551" s="39"/>
      <c r="THG551" s="39"/>
      <c r="THH551" s="39"/>
      <c r="THI551" s="39"/>
      <c r="THJ551" s="39"/>
      <c r="THK551" s="39"/>
      <c r="THL551" s="39"/>
      <c r="THM551" s="39"/>
      <c r="THN551" s="39"/>
      <c r="THO551" s="39"/>
      <c r="THP551" s="39"/>
      <c r="THQ551" s="39"/>
      <c r="THR551" s="39"/>
      <c r="THS551" s="39"/>
      <c r="THT551" s="39"/>
      <c r="THU551" s="39"/>
      <c r="THV551" s="39"/>
      <c r="THW551" s="39"/>
      <c r="THX551" s="39"/>
      <c r="THY551" s="39"/>
      <c r="THZ551" s="39"/>
      <c r="TIA551" s="39"/>
      <c r="TIB551" s="39"/>
      <c r="TIC551" s="39"/>
      <c r="TID551" s="39"/>
      <c r="TIE551" s="39"/>
      <c r="TIF551" s="39"/>
      <c r="TIG551" s="39"/>
      <c r="TIH551" s="39"/>
      <c r="TII551" s="39"/>
      <c r="TIJ551" s="39"/>
      <c r="TIK551" s="39"/>
      <c r="TIL551" s="39"/>
      <c r="TIM551" s="39"/>
      <c r="TIN551" s="39"/>
      <c r="TIO551" s="39"/>
      <c r="TIP551" s="39"/>
      <c r="TIQ551" s="39"/>
      <c r="TIR551" s="39"/>
      <c r="TIS551" s="39"/>
      <c r="TIT551" s="39"/>
      <c r="TIU551" s="39"/>
      <c r="TIV551" s="39"/>
      <c r="TIW551" s="39"/>
      <c r="TIX551" s="39"/>
      <c r="TIY551" s="39"/>
      <c r="TIZ551" s="39"/>
      <c r="TJA551" s="39"/>
      <c r="TJB551" s="39"/>
      <c r="TJC551" s="39"/>
      <c r="TJD551" s="39"/>
      <c r="TJE551" s="39"/>
      <c r="TJF551" s="39"/>
      <c r="TJG551" s="39"/>
      <c r="TJH551" s="39"/>
      <c r="TJI551" s="39"/>
      <c r="TJJ551" s="39"/>
      <c r="TJK551" s="39"/>
      <c r="TJL551" s="39"/>
      <c r="TJM551" s="39"/>
      <c r="TJN551" s="39"/>
      <c r="TJO551" s="39"/>
      <c r="TJP551" s="39"/>
      <c r="TJQ551" s="39"/>
      <c r="TJR551" s="39"/>
      <c r="TJS551" s="39"/>
      <c r="TJT551" s="39"/>
      <c r="TJU551" s="39"/>
      <c r="TJV551" s="39"/>
      <c r="TJW551" s="39"/>
      <c r="TJX551" s="39"/>
      <c r="TJY551" s="39"/>
      <c r="TJZ551" s="39"/>
      <c r="TKA551" s="39"/>
      <c r="TKB551" s="39"/>
      <c r="TKC551" s="39"/>
      <c r="TKD551" s="39"/>
      <c r="TKE551" s="39"/>
      <c r="TKF551" s="39"/>
      <c r="TKG551" s="39"/>
      <c r="TKH551" s="39"/>
      <c r="TKI551" s="39"/>
      <c r="TKJ551" s="39"/>
      <c r="TKK551" s="39"/>
      <c r="TKL551" s="39"/>
      <c r="TKM551" s="39"/>
      <c r="TKN551" s="39"/>
      <c r="TKO551" s="39"/>
      <c r="TKP551" s="39"/>
      <c r="TKQ551" s="39"/>
      <c r="TKR551" s="39"/>
      <c r="TKS551" s="39"/>
      <c r="TKT551" s="39"/>
      <c r="TKU551" s="39"/>
      <c r="TKV551" s="39"/>
      <c r="TKW551" s="39"/>
      <c r="TKX551" s="39"/>
      <c r="TKY551" s="39"/>
      <c r="TKZ551" s="39"/>
      <c r="TLA551" s="39"/>
      <c r="TLB551" s="39"/>
      <c r="TLC551" s="39"/>
      <c r="TLD551" s="39"/>
      <c r="TLE551" s="39"/>
      <c r="TLF551" s="39"/>
      <c r="TLG551" s="39"/>
      <c r="TLH551" s="39"/>
      <c r="TLI551" s="39"/>
      <c r="TLJ551" s="39"/>
      <c r="TLK551" s="39"/>
      <c r="TLL551" s="39"/>
      <c r="TLM551" s="39"/>
      <c r="TLN551" s="39"/>
      <c r="TLO551" s="39"/>
      <c r="TLP551" s="39"/>
      <c r="TLQ551" s="39"/>
      <c r="TLR551" s="39"/>
      <c r="TLS551" s="39"/>
      <c r="TLT551" s="39"/>
      <c r="TLU551" s="39"/>
      <c r="TLV551" s="39"/>
      <c r="TLW551" s="39"/>
      <c r="TLX551" s="39"/>
      <c r="TLY551" s="39"/>
      <c r="TLZ551" s="39"/>
      <c r="TMA551" s="39"/>
      <c r="TMB551" s="39"/>
      <c r="TMC551" s="39"/>
      <c r="TMD551" s="39"/>
      <c r="TME551" s="39"/>
      <c r="TMF551" s="39"/>
      <c r="TMG551" s="39"/>
      <c r="TMH551" s="39"/>
      <c r="TMI551" s="39"/>
      <c r="TMJ551" s="39"/>
      <c r="TMK551" s="39"/>
      <c r="TML551" s="39"/>
      <c r="TMM551" s="39"/>
      <c r="TMN551" s="39"/>
      <c r="TMO551" s="39"/>
      <c r="TMP551" s="39"/>
      <c r="TMQ551" s="39"/>
      <c r="TMR551" s="39"/>
      <c r="TMS551" s="39"/>
      <c r="TMT551" s="39"/>
      <c r="TMU551" s="39"/>
      <c r="TMV551" s="39"/>
      <c r="TMW551" s="39"/>
      <c r="TMX551" s="39"/>
      <c r="TMY551" s="39"/>
      <c r="TMZ551" s="39"/>
      <c r="TNA551" s="39"/>
      <c r="TNB551" s="39"/>
      <c r="TNC551" s="39"/>
      <c r="TND551" s="39"/>
      <c r="TNE551" s="39"/>
      <c r="TNF551" s="39"/>
      <c r="TNG551" s="39"/>
      <c r="TNH551" s="39"/>
      <c r="TNI551" s="39"/>
      <c r="TNJ551" s="39"/>
      <c r="TNK551" s="39"/>
      <c r="TNL551" s="39"/>
      <c r="TNM551" s="39"/>
      <c r="TNN551" s="39"/>
      <c r="TNO551" s="39"/>
      <c r="TNP551" s="39"/>
      <c r="TNQ551" s="39"/>
      <c r="TNR551" s="39"/>
      <c r="TNS551" s="39"/>
      <c r="TNT551" s="39"/>
      <c r="TNU551" s="39"/>
      <c r="TNV551" s="39"/>
      <c r="TNW551" s="39"/>
      <c r="TNX551" s="39"/>
      <c r="TNY551" s="39"/>
      <c r="TNZ551" s="39"/>
      <c r="TOA551" s="39"/>
      <c r="TOB551" s="39"/>
      <c r="TOC551" s="39"/>
      <c r="TOD551" s="39"/>
      <c r="TOE551" s="39"/>
      <c r="TOF551" s="39"/>
      <c r="TOG551" s="39"/>
      <c r="TOH551" s="39"/>
      <c r="TOI551" s="39"/>
      <c r="TOJ551" s="39"/>
      <c r="TOK551" s="39"/>
      <c r="TOL551" s="39"/>
      <c r="TOM551" s="39"/>
      <c r="TON551" s="39"/>
      <c r="TOO551" s="39"/>
      <c r="TOP551" s="39"/>
      <c r="TOQ551" s="39"/>
      <c r="TOR551" s="39"/>
      <c r="TOS551" s="39"/>
      <c r="TOT551" s="39"/>
      <c r="TOU551" s="39"/>
      <c r="TOV551" s="39"/>
      <c r="TOW551" s="39"/>
      <c r="TOX551" s="39"/>
      <c r="TOY551" s="39"/>
      <c r="TOZ551" s="39"/>
      <c r="TPA551" s="39"/>
      <c r="TPB551" s="39"/>
      <c r="TPC551" s="39"/>
      <c r="TPD551" s="39"/>
      <c r="TPE551" s="39"/>
      <c r="TPF551" s="39"/>
      <c r="TPG551" s="39"/>
      <c r="TPH551" s="39"/>
      <c r="TPI551" s="39"/>
      <c r="TPJ551" s="39"/>
      <c r="TPK551" s="39"/>
      <c r="TPL551" s="39"/>
      <c r="TPM551" s="39"/>
      <c r="TPN551" s="39"/>
      <c r="TPO551" s="39"/>
      <c r="TPP551" s="39"/>
      <c r="TPQ551" s="39"/>
      <c r="TPR551" s="39"/>
      <c r="TPS551" s="39"/>
      <c r="TPT551" s="39"/>
      <c r="TPU551" s="39"/>
      <c r="TPV551" s="39"/>
      <c r="TPW551" s="39"/>
      <c r="TPX551" s="39"/>
      <c r="TPY551" s="39"/>
      <c r="TPZ551" s="39"/>
      <c r="TQA551" s="39"/>
      <c r="TQB551" s="39"/>
      <c r="TQC551" s="39"/>
      <c r="TQD551" s="39"/>
      <c r="TQE551" s="39"/>
      <c r="TQF551" s="39"/>
      <c r="TQG551" s="39"/>
      <c r="TQH551" s="39"/>
      <c r="TQI551" s="39"/>
      <c r="TQJ551" s="39"/>
      <c r="TQK551" s="39"/>
      <c r="TQL551" s="39"/>
      <c r="TQM551" s="39"/>
      <c r="TQN551" s="39"/>
      <c r="TQO551" s="39"/>
      <c r="TQP551" s="39"/>
      <c r="TQQ551" s="39"/>
      <c r="TQR551" s="39"/>
      <c r="TQS551" s="39"/>
      <c r="TQT551" s="39"/>
      <c r="TQU551" s="39"/>
      <c r="TQV551" s="39"/>
      <c r="TQW551" s="39"/>
      <c r="TQX551" s="39"/>
      <c r="TQY551" s="39"/>
      <c r="TQZ551" s="39"/>
      <c r="TRA551" s="39"/>
      <c r="TRB551" s="39"/>
      <c r="TRC551" s="39"/>
      <c r="TRD551" s="39"/>
      <c r="TRE551" s="39"/>
      <c r="TRF551" s="39"/>
      <c r="TRG551" s="39"/>
      <c r="TRH551" s="39"/>
      <c r="TRI551" s="39"/>
      <c r="TRJ551" s="39"/>
      <c r="TRK551" s="39"/>
      <c r="TRL551" s="39"/>
      <c r="TRM551" s="39"/>
      <c r="TRN551" s="39"/>
      <c r="TRO551" s="39"/>
      <c r="TRP551" s="39"/>
      <c r="TRQ551" s="39"/>
      <c r="TRR551" s="39"/>
      <c r="TRS551" s="39"/>
      <c r="TRT551" s="39"/>
      <c r="TRU551" s="39"/>
      <c r="TRV551" s="39"/>
      <c r="TRW551" s="39"/>
      <c r="TRX551" s="39"/>
      <c r="TRY551" s="39"/>
      <c r="TRZ551" s="39"/>
      <c r="TSA551" s="39"/>
      <c r="TSB551" s="39"/>
      <c r="TSC551" s="39"/>
      <c r="TSD551" s="39"/>
      <c r="TSE551" s="39"/>
      <c r="TSF551" s="39"/>
      <c r="TSG551" s="39"/>
      <c r="TSH551" s="39"/>
      <c r="TSI551" s="39"/>
      <c r="TSJ551" s="39"/>
      <c r="TSK551" s="39"/>
      <c r="TSL551" s="39"/>
      <c r="TSM551" s="39"/>
      <c r="TSN551" s="39"/>
      <c r="TSO551" s="39"/>
      <c r="TSP551" s="39"/>
      <c r="TSQ551" s="39"/>
      <c r="TSR551" s="39"/>
      <c r="TSS551" s="39"/>
      <c r="TST551" s="39"/>
      <c r="TSU551" s="39"/>
      <c r="TSV551" s="39"/>
      <c r="TSW551" s="39"/>
      <c r="TSX551" s="39"/>
      <c r="TSY551" s="39"/>
      <c r="TSZ551" s="39"/>
      <c r="TTA551" s="39"/>
      <c r="TTB551" s="39"/>
      <c r="TTC551" s="39"/>
      <c r="TTD551" s="39"/>
      <c r="TTE551" s="39"/>
      <c r="TTF551" s="39"/>
      <c r="TTG551" s="39"/>
      <c r="TTH551" s="39"/>
      <c r="TTI551" s="39"/>
      <c r="TTJ551" s="39"/>
      <c r="TTK551" s="39"/>
      <c r="TTL551" s="39"/>
      <c r="TTM551" s="39"/>
      <c r="TTN551" s="39"/>
      <c r="TTO551" s="39"/>
      <c r="TTP551" s="39"/>
      <c r="TTQ551" s="39"/>
      <c r="TTR551" s="39"/>
      <c r="TTS551" s="39"/>
      <c r="TTT551" s="39"/>
      <c r="TTU551" s="39"/>
      <c r="TTV551" s="39"/>
      <c r="TTW551" s="39"/>
      <c r="TTX551" s="39"/>
      <c r="TTY551" s="39"/>
      <c r="TTZ551" s="39"/>
      <c r="TUA551" s="39"/>
      <c r="TUB551" s="39"/>
      <c r="TUC551" s="39"/>
      <c r="TUD551" s="39"/>
      <c r="TUE551" s="39"/>
      <c r="TUF551" s="39"/>
      <c r="TUG551" s="39"/>
      <c r="TUH551" s="39"/>
      <c r="TUI551" s="39"/>
      <c r="TUJ551" s="39"/>
      <c r="TUK551" s="39"/>
      <c r="TUL551" s="39"/>
      <c r="TUM551" s="39"/>
      <c r="TUN551" s="39"/>
      <c r="TUO551" s="39"/>
      <c r="TUP551" s="39"/>
      <c r="TUQ551" s="39"/>
      <c r="TUR551" s="39"/>
      <c r="TUS551" s="39"/>
      <c r="TUT551" s="39"/>
      <c r="TUU551" s="39"/>
      <c r="TUV551" s="39"/>
      <c r="TUW551" s="39"/>
      <c r="TUX551" s="39"/>
      <c r="TUY551" s="39"/>
      <c r="TUZ551" s="39"/>
      <c r="TVA551" s="39"/>
      <c r="TVB551" s="39"/>
      <c r="TVC551" s="39"/>
      <c r="TVD551" s="39"/>
      <c r="TVE551" s="39"/>
      <c r="TVF551" s="39"/>
      <c r="TVG551" s="39"/>
      <c r="TVH551" s="39"/>
      <c r="TVI551" s="39"/>
      <c r="TVJ551" s="39"/>
      <c r="TVK551" s="39"/>
      <c r="TVL551" s="39"/>
      <c r="TVM551" s="39"/>
      <c r="TVN551" s="39"/>
      <c r="TVO551" s="39"/>
      <c r="TVP551" s="39"/>
      <c r="TVQ551" s="39"/>
      <c r="TVR551" s="39"/>
      <c r="TVS551" s="39"/>
      <c r="TVT551" s="39"/>
      <c r="TVU551" s="39"/>
      <c r="TVV551" s="39"/>
      <c r="TVW551" s="39"/>
      <c r="TVX551" s="39"/>
      <c r="TVY551" s="39"/>
      <c r="TVZ551" s="39"/>
      <c r="TWA551" s="39"/>
      <c r="TWB551" s="39"/>
      <c r="TWC551" s="39"/>
      <c r="TWD551" s="39"/>
      <c r="TWE551" s="39"/>
      <c r="TWF551" s="39"/>
      <c r="TWG551" s="39"/>
      <c r="TWH551" s="39"/>
      <c r="TWI551" s="39"/>
      <c r="TWJ551" s="39"/>
      <c r="TWK551" s="39"/>
      <c r="TWL551" s="39"/>
      <c r="TWM551" s="39"/>
      <c r="TWN551" s="39"/>
      <c r="TWO551" s="39"/>
      <c r="TWP551" s="39"/>
      <c r="TWQ551" s="39"/>
      <c r="TWR551" s="39"/>
      <c r="TWS551" s="39"/>
      <c r="TWT551" s="39"/>
      <c r="TWU551" s="39"/>
      <c r="TWV551" s="39"/>
      <c r="TWW551" s="39"/>
      <c r="TWX551" s="39"/>
      <c r="TWY551" s="39"/>
      <c r="TWZ551" s="39"/>
      <c r="TXA551" s="39"/>
      <c r="TXB551" s="39"/>
      <c r="TXC551" s="39"/>
      <c r="TXD551" s="39"/>
      <c r="TXE551" s="39"/>
      <c r="TXF551" s="39"/>
      <c r="TXG551" s="39"/>
      <c r="TXH551" s="39"/>
      <c r="TXI551" s="39"/>
      <c r="TXJ551" s="39"/>
      <c r="TXK551" s="39"/>
      <c r="TXL551" s="39"/>
      <c r="TXM551" s="39"/>
      <c r="TXN551" s="39"/>
      <c r="TXO551" s="39"/>
      <c r="TXP551" s="39"/>
      <c r="TXQ551" s="39"/>
      <c r="TXR551" s="39"/>
      <c r="TXS551" s="39"/>
      <c r="TXT551" s="39"/>
      <c r="TXU551" s="39"/>
      <c r="TXV551" s="39"/>
      <c r="TXW551" s="39"/>
      <c r="TXX551" s="39"/>
      <c r="TXY551" s="39"/>
      <c r="TXZ551" s="39"/>
      <c r="TYA551" s="39"/>
      <c r="TYB551" s="39"/>
      <c r="TYC551" s="39"/>
      <c r="TYD551" s="39"/>
      <c r="TYE551" s="39"/>
      <c r="TYF551" s="39"/>
      <c r="TYG551" s="39"/>
      <c r="TYH551" s="39"/>
      <c r="TYI551" s="39"/>
      <c r="TYJ551" s="39"/>
      <c r="TYK551" s="39"/>
      <c r="TYL551" s="39"/>
      <c r="TYM551" s="39"/>
      <c r="TYN551" s="39"/>
      <c r="TYO551" s="39"/>
      <c r="TYP551" s="39"/>
      <c r="TYQ551" s="39"/>
      <c r="TYR551" s="39"/>
      <c r="TYS551" s="39"/>
      <c r="TYT551" s="39"/>
      <c r="TYU551" s="39"/>
      <c r="TYV551" s="39"/>
      <c r="TYW551" s="39"/>
      <c r="TYX551" s="39"/>
      <c r="TYY551" s="39"/>
      <c r="TYZ551" s="39"/>
      <c r="TZA551" s="39"/>
      <c r="TZB551" s="39"/>
      <c r="TZC551" s="39"/>
      <c r="TZD551" s="39"/>
      <c r="TZE551" s="39"/>
      <c r="TZF551" s="39"/>
      <c r="TZG551" s="39"/>
      <c r="TZH551" s="39"/>
      <c r="TZI551" s="39"/>
      <c r="TZJ551" s="39"/>
      <c r="TZK551" s="39"/>
      <c r="TZL551" s="39"/>
      <c r="TZM551" s="39"/>
      <c r="TZN551" s="39"/>
      <c r="TZO551" s="39"/>
      <c r="TZP551" s="39"/>
      <c r="TZQ551" s="39"/>
      <c r="TZR551" s="39"/>
      <c r="TZS551" s="39"/>
      <c r="TZT551" s="39"/>
      <c r="TZU551" s="39"/>
      <c r="TZV551" s="39"/>
      <c r="TZW551" s="39"/>
      <c r="TZX551" s="39"/>
      <c r="TZY551" s="39"/>
      <c r="TZZ551" s="39"/>
      <c r="UAA551" s="39"/>
      <c r="UAB551" s="39"/>
      <c r="UAC551" s="39"/>
      <c r="UAD551" s="39"/>
      <c r="UAE551" s="39"/>
      <c r="UAF551" s="39"/>
      <c r="UAG551" s="39"/>
      <c r="UAH551" s="39"/>
      <c r="UAI551" s="39"/>
      <c r="UAJ551" s="39"/>
      <c r="UAK551" s="39"/>
      <c r="UAL551" s="39"/>
      <c r="UAM551" s="39"/>
      <c r="UAN551" s="39"/>
      <c r="UAO551" s="39"/>
      <c r="UAP551" s="39"/>
      <c r="UAQ551" s="39"/>
      <c r="UAR551" s="39"/>
      <c r="UAS551" s="39"/>
      <c r="UAT551" s="39"/>
      <c r="UAU551" s="39"/>
      <c r="UAV551" s="39"/>
      <c r="UAW551" s="39"/>
      <c r="UAX551" s="39"/>
      <c r="UAY551" s="39"/>
      <c r="UAZ551" s="39"/>
      <c r="UBA551" s="39"/>
      <c r="UBB551" s="39"/>
      <c r="UBC551" s="39"/>
      <c r="UBD551" s="39"/>
      <c r="UBE551" s="39"/>
      <c r="UBF551" s="39"/>
      <c r="UBG551" s="39"/>
      <c r="UBH551" s="39"/>
      <c r="UBI551" s="39"/>
      <c r="UBJ551" s="39"/>
      <c r="UBK551" s="39"/>
      <c r="UBL551" s="39"/>
      <c r="UBM551" s="39"/>
      <c r="UBN551" s="39"/>
      <c r="UBO551" s="39"/>
      <c r="UBP551" s="39"/>
      <c r="UBQ551" s="39"/>
      <c r="UBR551" s="39"/>
      <c r="UBS551" s="39"/>
      <c r="UBT551" s="39"/>
      <c r="UBU551" s="39"/>
      <c r="UBV551" s="39"/>
      <c r="UBW551" s="39"/>
      <c r="UBX551" s="39"/>
      <c r="UBY551" s="39"/>
      <c r="UBZ551" s="39"/>
      <c r="UCA551" s="39"/>
      <c r="UCB551" s="39"/>
      <c r="UCC551" s="39"/>
      <c r="UCD551" s="39"/>
      <c r="UCE551" s="39"/>
      <c r="UCF551" s="39"/>
      <c r="UCG551" s="39"/>
      <c r="UCH551" s="39"/>
      <c r="UCI551" s="39"/>
      <c r="UCJ551" s="39"/>
      <c r="UCK551" s="39"/>
      <c r="UCL551" s="39"/>
      <c r="UCM551" s="39"/>
      <c r="UCN551" s="39"/>
      <c r="UCO551" s="39"/>
      <c r="UCP551" s="39"/>
      <c r="UCQ551" s="39"/>
      <c r="UCR551" s="39"/>
      <c r="UCS551" s="39"/>
      <c r="UCT551" s="39"/>
      <c r="UCU551" s="39"/>
      <c r="UCV551" s="39"/>
      <c r="UCW551" s="39"/>
      <c r="UCX551" s="39"/>
      <c r="UCY551" s="39"/>
      <c r="UCZ551" s="39"/>
      <c r="UDA551" s="39"/>
      <c r="UDB551" s="39"/>
      <c r="UDC551" s="39"/>
      <c r="UDD551" s="39"/>
      <c r="UDE551" s="39"/>
      <c r="UDF551" s="39"/>
      <c r="UDG551" s="39"/>
      <c r="UDH551" s="39"/>
      <c r="UDI551" s="39"/>
      <c r="UDJ551" s="39"/>
      <c r="UDK551" s="39"/>
      <c r="UDL551" s="39"/>
      <c r="UDM551" s="39"/>
      <c r="UDN551" s="39"/>
      <c r="UDO551" s="39"/>
      <c r="UDP551" s="39"/>
      <c r="UDQ551" s="39"/>
      <c r="UDR551" s="39"/>
      <c r="UDS551" s="39"/>
      <c r="UDT551" s="39"/>
      <c r="UDU551" s="39"/>
      <c r="UDV551" s="39"/>
      <c r="UDW551" s="39"/>
      <c r="UDX551" s="39"/>
      <c r="UDY551" s="39"/>
      <c r="UDZ551" s="39"/>
      <c r="UEA551" s="39"/>
      <c r="UEB551" s="39"/>
      <c r="UEC551" s="39"/>
      <c r="UED551" s="39"/>
      <c r="UEE551" s="39"/>
      <c r="UEF551" s="39"/>
      <c r="UEG551" s="39"/>
      <c r="UEH551" s="39"/>
      <c r="UEI551" s="39"/>
      <c r="UEJ551" s="39"/>
      <c r="UEK551" s="39"/>
      <c r="UEL551" s="39"/>
      <c r="UEM551" s="39"/>
      <c r="UEN551" s="39"/>
      <c r="UEO551" s="39"/>
      <c r="UEP551" s="39"/>
      <c r="UEQ551" s="39"/>
      <c r="UER551" s="39"/>
      <c r="UES551" s="39"/>
      <c r="UET551" s="39"/>
      <c r="UEU551" s="39"/>
      <c r="UEV551" s="39"/>
      <c r="UEW551" s="39"/>
      <c r="UEX551" s="39"/>
      <c r="UEY551" s="39"/>
      <c r="UEZ551" s="39"/>
      <c r="UFA551" s="39"/>
      <c r="UFB551" s="39"/>
      <c r="UFC551" s="39"/>
      <c r="UFD551" s="39"/>
      <c r="UFE551" s="39"/>
      <c r="UFF551" s="39"/>
      <c r="UFG551" s="39"/>
      <c r="UFH551" s="39"/>
      <c r="UFI551" s="39"/>
      <c r="UFJ551" s="39"/>
      <c r="UFK551" s="39"/>
      <c r="UFL551" s="39"/>
      <c r="UFM551" s="39"/>
      <c r="UFN551" s="39"/>
      <c r="UFO551" s="39"/>
      <c r="UFP551" s="39"/>
      <c r="UFQ551" s="39"/>
      <c r="UFR551" s="39"/>
      <c r="UFS551" s="39"/>
      <c r="UFT551" s="39"/>
      <c r="UFU551" s="39"/>
      <c r="UFV551" s="39"/>
      <c r="UFW551" s="39"/>
      <c r="UFX551" s="39"/>
      <c r="UFY551" s="39"/>
      <c r="UFZ551" s="39"/>
      <c r="UGA551" s="39"/>
      <c r="UGB551" s="39"/>
      <c r="UGC551" s="39"/>
      <c r="UGD551" s="39"/>
      <c r="UGE551" s="39"/>
      <c r="UGF551" s="39"/>
      <c r="UGG551" s="39"/>
      <c r="UGH551" s="39"/>
      <c r="UGI551" s="39"/>
      <c r="UGJ551" s="39"/>
      <c r="UGK551" s="39"/>
      <c r="UGL551" s="39"/>
      <c r="UGM551" s="39"/>
      <c r="UGN551" s="39"/>
      <c r="UGO551" s="39"/>
      <c r="UGP551" s="39"/>
      <c r="UGQ551" s="39"/>
      <c r="UGR551" s="39"/>
      <c r="UGS551" s="39"/>
      <c r="UGT551" s="39"/>
      <c r="UGU551" s="39"/>
      <c r="UGV551" s="39"/>
      <c r="UGW551" s="39"/>
      <c r="UGX551" s="39"/>
      <c r="UGY551" s="39"/>
      <c r="UGZ551" s="39"/>
      <c r="UHA551" s="39"/>
      <c r="UHB551" s="39"/>
      <c r="UHC551" s="39"/>
      <c r="UHD551" s="39"/>
      <c r="UHE551" s="39"/>
      <c r="UHF551" s="39"/>
      <c r="UHG551" s="39"/>
      <c r="UHH551" s="39"/>
      <c r="UHI551" s="39"/>
      <c r="UHJ551" s="39"/>
      <c r="UHK551" s="39"/>
      <c r="UHL551" s="39"/>
      <c r="UHM551" s="39"/>
      <c r="UHN551" s="39"/>
      <c r="UHO551" s="39"/>
      <c r="UHP551" s="39"/>
      <c r="UHQ551" s="39"/>
      <c r="UHR551" s="39"/>
      <c r="UHS551" s="39"/>
      <c r="UHT551" s="39"/>
      <c r="UHU551" s="39"/>
      <c r="UHV551" s="39"/>
      <c r="UHW551" s="39"/>
      <c r="UHX551" s="39"/>
      <c r="UHY551" s="39"/>
      <c r="UHZ551" s="39"/>
      <c r="UIA551" s="39"/>
      <c r="UIB551" s="39"/>
      <c r="UIC551" s="39"/>
      <c r="UID551" s="39"/>
      <c r="UIE551" s="39"/>
      <c r="UIF551" s="39"/>
      <c r="UIG551" s="39"/>
      <c r="UIH551" s="39"/>
      <c r="UII551" s="39"/>
      <c r="UIJ551" s="39"/>
      <c r="UIK551" s="39"/>
      <c r="UIL551" s="39"/>
      <c r="UIM551" s="39"/>
      <c r="UIN551" s="39"/>
      <c r="UIO551" s="39"/>
      <c r="UIP551" s="39"/>
      <c r="UIQ551" s="39"/>
      <c r="UIR551" s="39"/>
      <c r="UIS551" s="39"/>
      <c r="UIT551" s="39"/>
      <c r="UIU551" s="39"/>
      <c r="UIV551" s="39"/>
      <c r="UIW551" s="39"/>
      <c r="UIX551" s="39"/>
      <c r="UIY551" s="39"/>
      <c r="UIZ551" s="39"/>
      <c r="UJA551" s="39"/>
      <c r="UJB551" s="39"/>
      <c r="UJC551" s="39"/>
      <c r="UJD551" s="39"/>
      <c r="UJE551" s="39"/>
      <c r="UJF551" s="39"/>
      <c r="UJG551" s="39"/>
      <c r="UJH551" s="39"/>
      <c r="UJI551" s="39"/>
      <c r="UJJ551" s="39"/>
      <c r="UJK551" s="39"/>
      <c r="UJL551" s="39"/>
      <c r="UJM551" s="39"/>
      <c r="UJN551" s="39"/>
      <c r="UJO551" s="39"/>
      <c r="UJP551" s="39"/>
      <c r="UJQ551" s="39"/>
      <c r="UJR551" s="39"/>
      <c r="UJS551" s="39"/>
      <c r="UJT551" s="39"/>
      <c r="UJU551" s="39"/>
      <c r="UJV551" s="39"/>
      <c r="UJW551" s="39"/>
      <c r="UJX551" s="39"/>
      <c r="UJY551" s="39"/>
      <c r="UJZ551" s="39"/>
      <c r="UKA551" s="39"/>
      <c r="UKB551" s="39"/>
      <c r="UKC551" s="39"/>
      <c r="UKD551" s="39"/>
      <c r="UKE551" s="39"/>
      <c r="UKF551" s="39"/>
      <c r="UKG551" s="39"/>
      <c r="UKH551" s="39"/>
      <c r="UKI551" s="39"/>
      <c r="UKJ551" s="39"/>
      <c r="UKK551" s="39"/>
      <c r="UKL551" s="39"/>
      <c r="UKM551" s="39"/>
      <c r="UKN551" s="39"/>
      <c r="UKO551" s="39"/>
      <c r="UKP551" s="39"/>
      <c r="UKQ551" s="39"/>
      <c r="UKR551" s="39"/>
      <c r="UKS551" s="39"/>
      <c r="UKT551" s="39"/>
      <c r="UKU551" s="39"/>
      <c r="UKV551" s="39"/>
      <c r="UKW551" s="39"/>
      <c r="UKX551" s="39"/>
      <c r="UKY551" s="39"/>
      <c r="UKZ551" s="39"/>
      <c r="ULA551" s="39"/>
      <c r="ULB551" s="39"/>
      <c r="ULC551" s="39"/>
      <c r="ULD551" s="39"/>
      <c r="ULE551" s="39"/>
      <c r="ULF551" s="39"/>
      <c r="ULG551" s="39"/>
      <c r="ULH551" s="39"/>
      <c r="ULI551" s="39"/>
      <c r="ULJ551" s="39"/>
      <c r="ULK551" s="39"/>
      <c r="ULL551" s="39"/>
      <c r="ULM551" s="39"/>
      <c r="ULN551" s="39"/>
      <c r="ULO551" s="39"/>
      <c r="ULP551" s="39"/>
      <c r="ULQ551" s="39"/>
      <c r="ULR551" s="39"/>
      <c r="ULS551" s="39"/>
      <c r="ULT551" s="39"/>
      <c r="ULU551" s="39"/>
      <c r="ULV551" s="39"/>
      <c r="ULW551" s="39"/>
      <c r="ULX551" s="39"/>
      <c r="ULY551" s="39"/>
      <c r="ULZ551" s="39"/>
      <c r="UMA551" s="39"/>
      <c r="UMB551" s="39"/>
      <c r="UMC551" s="39"/>
      <c r="UMD551" s="39"/>
      <c r="UME551" s="39"/>
      <c r="UMF551" s="39"/>
      <c r="UMG551" s="39"/>
      <c r="UMH551" s="39"/>
      <c r="UMI551" s="39"/>
      <c r="UMJ551" s="39"/>
      <c r="UMK551" s="39"/>
      <c r="UML551" s="39"/>
      <c r="UMM551" s="39"/>
      <c r="UMN551" s="39"/>
      <c r="UMO551" s="39"/>
      <c r="UMP551" s="39"/>
      <c r="UMQ551" s="39"/>
      <c r="UMR551" s="39"/>
      <c r="UMS551" s="39"/>
      <c r="UMT551" s="39"/>
      <c r="UMU551" s="39"/>
      <c r="UMV551" s="39"/>
      <c r="UMW551" s="39"/>
      <c r="UMX551" s="39"/>
      <c r="UMY551" s="39"/>
      <c r="UMZ551" s="39"/>
      <c r="UNA551" s="39"/>
      <c r="UNB551" s="39"/>
      <c r="UNC551" s="39"/>
      <c r="UND551" s="39"/>
      <c r="UNE551" s="39"/>
      <c r="UNF551" s="39"/>
      <c r="UNG551" s="39"/>
      <c r="UNH551" s="39"/>
      <c r="UNI551" s="39"/>
      <c r="UNJ551" s="39"/>
      <c r="UNK551" s="39"/>
      <c r="UNL551" s="39"/>
      <c r="UNM551" s="39"/>
      <c r="UNN551" s="39"/>
      <c r="UNO551" s="39"/>
      <c r="UNP551" s="39"/>
      <c r="UNQ551" s="39"/>
      <c r="UNR551" s="39"/>
      <c r="UNS551" s="39"/>
      <c r="UNT551" s="39"/>
      <c r="UNU551" s="39"/>
      <c r="UNV551" s="39"/>
      <c r="UNW551" s="39"/>
      <c r="UNX551" s="39"/>
      <c r="UNY551" s="39"/>
      <c r="UNZ551" s="39"/>
      <c r="UOA551" s="39"/>
      <c r="UOB551" s="39"/>
      <c r="UOC551" s="39"/>
      <c r="UOD551" s="39"/>
      <c r="UOE551" s="39"/>
      <c r="UOF551" s="39"/>
      <c r="UOG551" s="39"/>
      <c r="UOH551" s="39"/>
      <c r="UOI551" s="39"/>
      <c r="UOJ551" s="39"/>
      <c r="UOK551" s="39"/>
      <c r="UOL551" s="39"/>
      <c r="UOM551" s="39"/>
      <c r="UON551" s="39"/>
      <c r="UOO551" s="39"/>
      <c r="UOP551" s="39"/>
      <c r="UOQ551" s="39"/>
      <c r="UOR551" s="39"/>
      <c r="UOS551" s="39"/>
      <c r="UOT551" s="39"/>
      <c r="UOU551" s="39"/>
      <c r="UOV551" s="39"/>
      <c r="UOW551" s="39"/>
      <c r="UOX551" s="39"/>
      <c r="UOY551" s="39"/>
      <c r="UOZ551" s="39"/>
      <c r="UPA551" s="39"/>
      <c r="UPB551" s="39"/>
      <c r="UPC551" s="39"/>
      <c r="UPD551" s="39"/>
      <c r="UPE551" s="39"/>
      <c r="UPF551" s="39"/>
      <c r="UPG551" s="39"/>
      <c r="UPH551" s="39"/>
      <c r="UPI551" s="39"/>
      <c r="UPJ551" s="39"/>
      <c r="UPK551" s="39"/>
      <c r="UPL551" s="39"/>
      <c r="UPM551" s="39"/>
      <c r="UPN551" s="39"/>
      <c r="UPO551" s="39"/>
      <c r="UPP551" s="39"/>
      <c r="UPQ551" s="39"/>
      <c r="UPR551" s="39"/>
      <c r="UPS551" s="39"/>
      <c r="UPT551" s="39"/>
      <c r="UPU551" s="39"/>
      <c r="UPV551" s="39"/>
      <c r="UPW551" s="39"/>
      <c r="UPX551" s="39"/>
      <c r="UPY551" s="39"/>
      <c r="UPZ551" s="39"/>
      <c r="UQA551" s="39"/>
      <c r="UQB551" s="39"/>
      <c r="UQC551" s="39"/>
      <c r="UQD551" s="39"/>
      <c r="UQE551" s="39"/>
      <c r="UQF551" s="39"/>
      <c r="UQG551" s="39"/>
      <c r="UQH551" s="39"/>
      <c r="UQI551" s="39"/>
      <c r="UQJ551" s="39"/>
      <c r="UQK551" s="39"/>
      <c r="UQL551" s="39"/>
      <c r="UQM551" s="39"/>
      <c r="UQN551" s="39"/>
      <c r="UQO551" s="39"/>
      <c r="UQP551" s="39"/>
      <c r="UQQ551" s="39"/>
      <c r="UQR551" s="39"/>
      <c r="UQS551" s="39"/>
      <c r="UQT551" s="39"/>
      <c r="UQU551" s="39"/>
      <c r="UQV551" s="39"/>
      <c r="UQW551" s="39"/>
      <c r="UQX551" s="39"/>
      <c r="UQY551" s="39"/>
      <c r="UQZ551" s="39"/>
      <c r="URA551" s="39"/>
      <c r="URB551" s="39"/>
      <c r="URC551" s="39"/>
      <c r="URD551" s="39"/>
      <c r="URE551" s="39"/>
      <c r="URF551" s="39"/>
      <c r="URG551" s="39"/>
      <c r="URH551" s="39"/>
      <c r="URI551" s="39"/>
      <c r="URJ551" s="39"/>
      <c r="URK551" s="39"/>
      <c r="URL551" s="39"/>
      <c r="URM551" s="39"/>
      <c r="URN551" s="39"/>
      <c r="URO551" s="39"/>
      <c r="URP551" s="39"/>
      <c r="URQ551" s="39"/>
      <c r="URR551" s="39"/>
      <c r="URS551" s="39"/>
      <c r="URT551" s="39"/>
      <c r="URU551" s="39"/>
      <c r="URV551" s="39"/>
      <c r="URW551" s="39"/>
      <c r="URX551" s="39"/>
      <c r="URY551" s="39"/>
      <c r="URZ551" s="39"/>
      <c r="USA551" s="39"/>
      <c r="USB551" s="39"/>
      <c r="USC551" s="39"/>
      <c r="USD551" s="39"/>
      <c r="USE551" s="39"/>
      <c r="USF551" s="39"/>
      <c r="USG551" s="39"/>
      <c r="USH551" s="39"/>
      <c r="USI551" s="39"/>
      <c r="USJ551" s="39"/>
      <c r="USK551" s="39"/>
      <c r="USL551" s="39"/>
      <c r="USM551" s="39"/>
      <c r="USN551" s="39"/>
      <c r="USO551" s="39"/>
      <c r="USP551" s="39"/>
      <c r="USQ551" s="39"/>
      <c r="USR551" s="39"/>
      <c r="USS551" s="39"/>
      <c r="UST551" s="39"/>
      <c r="USU551" s="39"/>
      <c r="USV551" s="39"/>
      <c r="USW551" s="39"/>
      <c r="USX551" s="39"/>
      <c r="USY551" s="39"/>
      <c r="USZ551" s="39"/>
      <c r="UTA551" s="39"/>
      <c r="UTB551" s="39"/>
      <c r="UTC551" s="39"/>
      <c r="UTD551" s="39"/>
      <c r="UTE551" s="39"/>
      <c r="UTF551" s="39"/>
      <c r="UTG551" s="39"/>
      <c r="UTH551" s="39"/>
      <c r="UTI551" s="39"/>
      <c r="UTJ551" s="39"/>
      <c r="UTK551" s="39"/>
      <c r="UTL551" s="39"/>
      <c r="UTM551" s="39"/>
      <c r="UTN551" s="39"/>
      <c r="UTO551" s="39"/>
      <c r="UTP551" s="39"/>
      <c r="UTQ551" s="39"/>
      <c r="UTR551" s="39"/>
      <c r="UTS551" s="39"/>
      <c r="UTT551" s="39"/>
      <c r="UTU551" s="39"/>
      <c r="UTV551" s="39"/>
      <c r="UTW551" s="39"/>
      <c r="UTX551" s="39"/>
      <c r="UTY551" s="39"/>
      <c r="UTZ551" s="39"/>
      <c r="UUA551" s="39"/>
      <c r="UUB551" s="39"/>
      <c r="UUC551" s="39"/>
      <c r="UUD551" s="39"/>
      <c r="UUE551" s="39"/>
      <c r="UUF551" s="39"/>
      <c r="UUG551" s="39"/>
      <c r="UUH551" s="39"/>
      <c r="UUI551" s="39"/>
      <c r="UUJ551" s="39"/>
      <c r="UUK551" s="39"/>
      <c r="UUL551" s="39"/>
      <c r="UUM551" s="39"/>
      <c r="UUN551" s="39"/>
      <c r="UUO551" s="39"/>
      <c r="UUP551" s="39"/>
      <c r="UUQ551" s="39"/>
      <c r="UUR551" s="39"/>
      <c r="UUS551" s="39"/>
      <c r="UUT551" s="39"/>
      <c r="UUU551" s="39"/>
      <c r="UUV551" s="39"/>
      <c r="UUW551" s="39"/>
      <c r="UUX551" s="39"/>
      <c r="UUY551" s="39"/>
      <c r="UUZ551" s="39"/>
      <c r="UVA551" s="39"/>
      <c r="UVB551" s="39"/>
      <c r="UVC551" s="39"/>
      <c r="UVD551" s="39"/>
      <c r="UVE551" s="39"/>
      <c r="UVF551" s="39"/>
      <c r="UVG551" s="39"/>
      <c r="UVH551" s="39"/>
      <c r="UVI551" s="39"/>
      <c r="UVJ551" s="39"/>
      <c r="UVK551" s="39"/>
      <c r="UVL551" s="39"/>
      <c r="UVM551" s="39"/>
      <c r="UVN551" s="39"/>
      <c r="UVO551" s="39"/>
      <c r="UVP551" s="39"/>
      <c r="UVQ551" s="39"/>
      <c r="UVR551" s="39"/>
      <c r="UVS551" s="39"/>
      <c r="UVT551" s="39"/>
      <c r="UVU551" s="39"/>
      <c r="UVV551" s="39"/>
      <c r="UVW551" s="39"/>
      <c r="UVX551" s="39"/>
      <c r="UVY551" s="39"/>
      <c r="UVZ551" s="39"/>
      <c r="UWA551" s="39"/>
      <c r="UWB551" s="39"/>
      <c r="UWC551" s="39"/>
      <c r="UWD551" s="39"/>
      <c r="UWE551" s="39"/>
      <c r="UWF551" s="39"/>
      <c r="UWG551" s="39"/>
      <c r="UWH551" s="39"/>
      <c r="UWI551" s="39"/>
      <c r="UWJ551" s="39"/>
      <c r="UWK551" s="39"/>
      <c r="UWL551" s="39"/>
      <c r="UWM551" s="39"/>
      <c r="UWN551" s="39"/>
      <c r="UWO551" s="39"/>
      <c r="UWP551" s="39"/>
      <c r="UWQ551" s="39"/>
      <c r="UWR551" s="39"/>
      <c r="UWS551" s="39"/>
      <c r="UWT551" s="39"/>
      <c r="UWU551" s="39"/>
      <c r="UWV551" s="39"/>
      <c r="UWW551" s="39"/>
      <c r="UWX551" s="39"/>
      <c r="UWY551" s="39"/>
      <c r="UWZ551" s="39"/>
      <c r="UXA551" s="39"/>
      <c r="UXB551" s="39"/>
      <c r="UXC551" s="39"/>
      <c r="UXD551" s="39"/>
      <c r="UXE551" s="39"/>
      <c r="UXF551" s="39"/>
      <c r="UXG551" s="39"/>
      <c r="UXH551" s="39"/>
      <c r="UXI551" s="39"/>
      <c r="UXJ551" s="39"/>
      <c r="UXK551" s="39"/>
      <c r="UXL551" s="39"/>
      <c r="UXM551" s="39"/>
      <c r="UXN551" s="39"/>
      <c r="UXO551" s="39"/>
      <c r="UXP551" s="39"/>
      <c r="UXQ551" s="39"/>
      <c r="UXR551" s="39"/>
      <c r="UXS551" s="39"/>
      <c r="UXT551" s="39"/>
      <c r="UXU551" s="39"/>
      <c r="UXV551" s="39"/>
      <c r="UXW551" s="39"/>
      <c r="UXX551" s="39"/>
      <c r="UXY551" s="39"/>
      <c r="UXZ551" s="39"/>
      <c r="UYA551" s="39"/>
      <c r="UYB551" s="39"/>
      <c r="UYC551" s="39"/>
      <c r="UYD551" s="39"/>
      <c r="UYE551" s="39"/>
      <c r="UYF551" s="39"/>
      <c r="UYG551" s="39"/>
      <c r="UYH551" s="39"/>
      <c r="UYI551" s="39"/>
      <c r="UYJ551" s="39"/>
      <c r="UYK551" s="39"/>
      <c r="UYL551" s="39"/>
      <c r="UYM551" s="39"/>
      <c r="UYN551" s="39"/>
      <c r="UYO551" s="39"/>
      <c r="UYP551" s="39"/>
      <c r="UYQ551" s="39"/>
      <c r="UYR551" s="39"/>
      <c r="UYS551" s="39"/>
      <c r="UYT551" s="39"/>
      <c r="UYU551" s="39"/>
      <c r="UYV551" s="39"/>
      <c r="UYW551" s="39"/>
      <c r="UYX551" s="39"/>
      <c r="UYY551" s="39"/>
      <c r="UYZ551" s="39"/>
      <c r="UZA551" s="39"/>
      <c r="UZB551" s="39"/>
      <c r="UZC551" s="39"/>
      <c r="UZD551" s="39"/>
      <c r="UZE551" s="39"/>
      <c r="UZF551" s="39"/>
      <c r="UZG551" s="39"/>
      <c r="UZH551" s="39"/>
      <c r="UZI551" s="39"/>
      <c r="UZJ551" s="39"/>
      <c r="UZK551" s="39"/>
      <c r="UZL551" s="39"/>
      <c r="UZM551" s="39"/>
      <c r="UZN551" s="39"/>
      <c r="UZO551" s="39"/>
      <c r="UZP551" s="39"/>
      <c r="UZQ551" s="39"/>
      <c r="UZR551" s="39"/>
      <c r="UZS551" s="39"/>
      <c r="UZT551" s="39"/>
      <c r="UZU551" s="39"/>
      <c r="UZV551" s="39"/>
      <c r="UZW551" s="39"/>
      <c r="UZX551" s="39"/>
      <c r="UZY551" s="39"/>
      <c r="UZZ551" s="39"/>
      <c r="VAA551" s="39"/>
      <c r="VAB551" s="39"/>
      <c r="VAC551" s="39"/>
      <c r="VAD551" s="39"/>
      <c r="VAE551" s="39"/>
      <c r="VAF551" s="39"/>
      <c r="VAG551" s="39"/>
      <c r="VAH551" s="39"/>
      <c r="VAI551" s="39"/>
      <c r="VAJ551" s="39"/>
      <c r="VAK551" s="39"/>
      <c r="VAL551" s="39"/>
      <c r="VAM551" s="39"/>
      <c r="VAN551" s="39"/>
      <c r="VAO551" s="39"/>
      <c r="VAP551" s="39"/>
      <c r="VAQ551" s="39"/>
      <c r="VAR551" s="39"/>
      <c r="VAS551" s="39"/>
      <c r="VAT551" s="39"/>
      <c r="VAU551" s="39"/>
      <c r="VAV551" s="39"/>
      <c r="VAW551" s="39"/>
      <c r="VAX551" s="39"/>
      <c r="VAY551" s="39"/>
      <c r="VAZ551" s="39"/>
      <c r="VBA551" s="39"/>
      <c r="VBB551" s="39"/>
      <c r="VBC551" s="39"/>
      <c r="VBD551" s="39"/>
      <c r="VBE551" s="39"/>
      <c r="VBF551" s="39"/>
      <c r="VBG551" s="39"/>
      <c r="VBH551" s="39"/>
      <c r="VBI551" s="39"/>
      <c r="VBJ551" s="39"/>
      <c r="VBK551" s="39"/>
      <c r="VBL551" s="39"/>
      <c r="VBM551" s="39"/>
      <c r="VBN551" s="39"/>
      <c r="VBO551" s="39"/>
      <c r="VBP551" s="39"/>
      <c r="VBQ551" s="39"/>
      <c r="VBR551" s="39"/>
      <c r="VBS551" s="39"/>
      <c r="VBT551" s="39"/>
      <c r="VBU551" s="39"/>
      <c r="VBV551" s="39"/>
      <c r="VBW551" s="39"/>
      <c r="VBX551" s="39"/>
      <c r="VBY551" s="39"/>
      <c r="VBZ551" s="39"/>
      <c r="VCA551" s="39"/>
      <c r="VCB551" s="39"/>
      <c r="VCC551" s="39"/>
      <c r="VCD551" s="39"/>
      <c r="VCE551" s="39"/>
      <c r="VCF551" s="39"/>
      <c r="VCG551" s="39"/>
      <c r="VCH551" s="39"/>
      <c r="VCI551" s="39"/>
      <c r="VCJ551" s="39"/>
      <c r="VCK551" s="39"/>
      <c r="VCL551" s="39"/>
      <c r="VCM551" s="39"/>
      <c r="VCN551" s="39"/>
      <c r="VCO551" s="39"/>
      <c r="VCP551" s="39"/>
      <c r="VCQ551" s="39"/>
      <c r="VCR551" s="39"/>
      <c r="VCS551" s="39"/>
      <c r="VCT551" s="39"/>
      <c r="VCU551" s="39"/>
      <c r="VCV551" s="39"/>
      <c r="VCW551" s="39"/>
      <c r="VCX551" s="39"/>
      <c r="VCY551" s="39"/>
      <c r="VCZ551" s="39"/>
      <c r="VDA551" s="39"/>
      <c r="VDB551" s="39"/>
      <c r="VDC551" s="39"/>
      <c r="VDD551" s="39"/>
      <c r="VDE551" s="39"/>
      <c r="VDF551" s="39"/>
      <c r="VDG551" s="39"/>
      <c r="VDH551" s="39"/>
      <c r="VDI551" s="39"/>
      <c r="VDJ551" s="39"/>
      <c r="VDK551" s="39"/>
      <c r="VDL551" s="39"/>
      <c r="VDM551" s="39"/>
      <c r="VDN551" s="39"/>
      <c r="VDO551" s="39"/>
      <c r="VDP551" s="39"/>
      <c r="VDQ551" s="39"/>
      <c r="VDR551" s="39"/>
      <c r="VDS551" s="39"/>
      <c r="VDT551" s="39"/>
      <c r="VDU551" s="39"/>
      <c r="VDV551" s="39"/>
      <c r="VDW551" s="39"/>
      <c r="VDX551" s="39"/>
      <c r="VDY551" s="39"/>
      <c r="VDZ551" s="39"/>
      <c r="VEA551" s="39"/>
      <c r="VEB551" s="39"/>
      <c r="VEC551" s="39"/>
      <c r="VED551" s="39"/>
      <c r="VEE551" s="39"/>
      <c r="VEF551" s="39"/>
      <c r="VEG551" s="39"/>
      <c r="VEH551" s="39"/>
      <c r="VEI551" s="39"/>
      <c r="VEJ551" s="39"/>
      <c r="VEK551" s="39"/>
      <c r="VEL551" s="39"/>
      <c r="VEM551" s="39"/>
      <c r="VEN551" s="39"/>
      <c r="VEO551" s="39"/>
      <c r="VEP551" s="39"/>
      <c r="VEQ551" s="39"/>
      <c r="VER551" s="39"/>
      <c r="VES551" s="39"/>
      <c r="VET551" s="39"/>
      <c r="VEU551" s="39"/>
      <c r="VEV551" s="39"/>
      <c r="VEW551" s="39"/>
      <c r="VEX551" s="39"/>
      <c r="VEY551" s="39"/>
      <c r="VEZ551" s="39"/>
      <c r="VFA551" s="39"/>
      <c r="VFB551" s="39"/>
      <c r="VFC551" s="39"/>
      <c r="VFD551" s="39"/>
      <c r="VFE551" s="39"/>
      <c r="VFF551" s="39"/>
      <c r="VFG551" s="39"/>
      <c r="VFH551" s="39"/>
      <c r="VFI551" s="39"/>
      <c r="VFJ551" s="39"/>
      <c r="VFK551" s="39"/>
      <c r="VFL551" s="39"/>
      <c r="VFM551" s="39"/>
      <c r="VFN551" s="39"/>
      <c r="VFO551" s="39"/>
      <c r="VFP551" s="39"/>
      <c r="VFQ551" s="39"/>
      <c r="VFR551" s="39"/>
      <c r="VFS551" s="39"/>
      <c r="VFT551" s="39"/>
      <c r="VFU551" s="39"/>
      <c r="VFV551" s="39"/>
      <c r="VFW551" s="39"/>
      <c r="VFX551" s="39"/>
      <c r="VFY551" s="39"/>
      <c r="VFZ551" s="39"/>
      <c r="VGA551" s="39"/>
      <c r="VGB551" s="39"/>
      <c r="VGC551" s="39"/>
      <c r="VGD551" s="39"/>
      <c r="VGE551" s="39"/>
      <c r="VGF551" s="39"/>
      <c r="VGG551" s="39"/>
      <c r="VGH551" s="39"/>
      <c r="VGI551" s="39"/>
      <c r="VGJ551" s="39"/>
      <c r="VGK551" s="39"/>
      <c r="VGL551" s="39"/>
      <c r="VGM551" s="39"/>
      <c r="VGN551" s="39"/>
      <c r="VGO551" s="39"/>
      <c r="VGP551" s="39"/>
      <c r="VGQ551" s="39"/>
      <c r="VGR551" s="39"/>
      <c r="VGS551" s="39"/>
      <c r="VGT551" s="39"/>
      <c r="VGU551" s="39"/>
      <c r="VGV551" s="39"/>
      <c r="VGW551" s="39"/>
      <c r="VGX551" s="39"/>
      <c r="VGY551" s="39"/>
      <c r="VGZ551" s="39"/>
      <c r="VHA551" s="39"/>
      <c r="VHB551" s="39"/>
      <c r="VHC551" s="39"/>
      <c r="VHD551" s="39"/>
      <c r="VHE551" s="39"/>
      <c r="VHF551" s="39"/>
      <c r="VHG551" s="39"/>
      <c r="VHH551" s="39"/>
      <c r="VHI551" s="39"/>
      <c r="VHJ551" s="39"/>
      <c r="VHK551" s="39"/>
      <c r="VHL551" s="39"/>
      <c r="VHM551" s="39"/>
      <c r="VHN551" s="39"/>
      <c r="VHO551" s="39"/>
      <c r="VHP551" s="39"/>
      <c r="VHQ551" s="39"/>
      <c r="VHR551" s="39"/>
      <c r="VHS551" s="39"/>
      <c r="VHT551" s="39"/>
      <c r="VHU551" s="39"/>
      <c r="VHV551" s="39"/>
      <c r="VHW551" s="39"/>
      <c r="VHX551" s="39"/>
      <c r="VHY551" s="39"/>
      <c r="VHZ551" s="39"/>
      <c r="VIA551" s="39"/>
      <c r="VIB551" s="39"/>
      <c r="VIC551" s="39"/>
      <c r="VID551" s="39"/>
      <c r="VIE551" s="39"/>
      <c r="VIF551" s="39"/>
      <c r="VIG551" s="39"/>
      <c r="VIH551" s="39"/>
      <c r="VII551" s="39"/>
      <c r="VIJ551" s="39"/>
      <c r="VIK551" s="39"/>
      <c r="VIL551" s="39"/>
      <c r="VIM551" s="39"/>
      <c r="VIN551" s="39"/>
      <c r="VIO551" s="39"/>
      <c r="VIP551" s="39"/>
      <c r="VIQ551" s="39"/>
      <c r="VIR551" s="39"/>
      <c r="VIS551" s="39"/>
      <c r="VIT551" s="39"/>
      <c r="VIU551" s="39"/>
      <c r="VIV551" s="39"/>
      <c r="VIW551" s="39"/>
      <c r="VIX551" s="39"/>
      <c r="VIY551" s="39"/>
      <c r="VIZ551" s="39"/>
      <c r="VJA551" s="39"/>
      <c r="VJB551" s="39"/>
      <c r="VJC551" s="39"/>
      <c r="VJD551" s="39"/>
      <c r="VJE551" s="39"/>
      <c r="VJF551" s="39"/>
      <c r="VJG551" s="39"/>
      <c r="VJH551" s="39"/>
      <c r="VJI551" s="39"/>
      <c r="VJJ551" s="39"/>
      <c r="VJK551" s="39"/>
      <c r="VJL551" s="39"/>
      <c r="VJM551" s="39"/>
      <c r="VJN551" s="39"/>
      <c r="VJO551" s="39"/>
      <c r="VJP551" s="39"/>
      <c r="VJQ551" s="39"/>
      <c r="VJR551" s="39"/>
      <c r="VJS551" s="39"/>
      <c r="VJT551" s="39"/>
      <c r="VJU551" s="39"/>
      <c r="VJV551" s="39"/>
      <c r="VJW551" s="39"/>
      <c r="VJX551" s="39"/>
      <c r="VJY551" s="39"/>
      <c r="VJZ551" s="39"/>
      <c r="VKA551" s="39"/>
      <c r="VKB551" s="39"/>
      <c r="VKC551" s="39"/>
      <c r="VKD551" s="39"/>
      <c r="VKE551" s="39"/>
      <c r="VKF551" s="39"/>
      <c r="VKG551" s="39"/>
      <c r="VKH551" s="39"/>
      <c r="VKI551" s="39"/>
      <c r="VKJ551" s="39"/>
      <c r="VKK551" s="39"/>
      <c r="VKL551" s="39"/>
      <c r="VKM551" s="39"/>
      <c r="VKN551" s="39"/>
      <c r="VKO551" s="39"/>
      <c r="VKP551" s="39"/>
      <c r="VKQ551" s="39"/>
      <c r="VKR551" s="39"/>
      <c r="VKS551" s="39"/>
      <c r="VKT551" s="39"/>
      <c r="VKU551" s="39"/>
      <c r="VKV551" s="39"/>
      <c r="VKW551" s="39"/>
      <c r="VKX551" s="39"/>
      <c r="VKY551" s="39"/>
      <c r="VKZ551" s="39"/>
      <c r="VLA551" s="39"/>
      <c r="VLB551" s="39"/>
      <c r="VLC551" s="39"/>
      <c r="VLD551" s="39"/>
      <c r="VLE551" s="39"/>
      <c r="VLF551" s="39"/>
      <c r="VLG551" s="39"/>
      <c r="VLH551" s="39"/>
      <c r="VLI551" s="39"/>
      <c r="VLJ551" s="39"/>
      <c r="VLK551" s="39"/>
      <c r="VLL551" s="39"/>
      <c r="VLM551" s="39"/>
      <c r="VLN551" s="39"/>
      <c r="VLO551" s="39"/>
      <c r="VLP551" s="39"/>
      <c r="VLQ551" s="39"/>
      <c r="VLR551" s="39"/>
      <c r="VLS551" s="39"/>
      <c r="VLT551" s="39"/>
      <c r="VLU551" s="39"/>
      <c r="VLV551" s="39"/>
      <c r="VLW551" s="39"/>
      <c r="VLX551" s="39"/>
      <c r="VLY551" s="39"/>
      <c r="VLZ551" s="39"/>
      <c r="VMA551" s="39"/>
      <c r="VMB551" s="39"/>
      <c r="VMC551" s="39"/>
      <c r="VMD551" s="39"/>
      <c r="VME551" s="39"/>
      <c r="VMF551" s="39"/>
      <c r="VMG551" s="39"/>
      <c r="VMH551" s="39"/>
      <c r="VMI551" s="39"/>
      <c r="VMJ551" s="39"/>
      <c r="VMK551" s="39"/>
      <c r="VML551" s="39"/>
      <c r="VMM551" s="39"/>
      <c r="VMN551" s="39"/>
      <c r="VMO551" s="39"/>
      <c r="VMP551" s="39"/>
      <c r="VMQ551" s="39"/>
      <c r="VMR551" s="39"/>
      <c r="VMS551" s="39"/>
      <c r="VMT551" s="39"/>
      <c r="VMU551" s="39"/>
      <c r="VMV551" s="39"/>
      <c r="VMW551" s="39"/>
      <c r="VMX551" s="39"/>
      <c r="VMY551" s="39"/>
      <c r="VMZ551" s="39"/>
      <c r="VNA551" s="39"/>
      <c r="VNB551" s="39"/>
      <c r="VNC551" s="39"/>
      <c r="VND551" s="39"/>
      <c r="VNE551" s="39"/>
      <c r="VNF551" s="39"/>
      <c r="VNG551" s="39"/>
      <c r="VNH551" s="39"/>
      <c r="VNI551" s="39"/>
      <c r="VNJ551" s="39"/>
      <c r="VNK551" s="39"/>
      <c r="VNL551" s="39"/>
      <c r="VNM551" s="39"/>
      <c r="VNN551" s="39"/>
      <c r="VNO551" s="39"/>
      <c r="VNP551" s="39"/>
      <c r="VNQ551" s="39"/>
      <c r="VNR551" s="39"/>
      <c r="VNS551" s="39"/>
      <c r="VNT551" s="39"/>
      <c r="VNU551" s="39"/>
      <c r="VNV551" s="39"/>
      <c r="VNW551" s="39"/>
      <c r="VNX551" s="39"/>
      <c r="VNY551" s="39"/>
      <c r="VNZ551" s="39"/>
      <c r="VOA551" s="39"/>
      <c r="VOB551" s="39"/>
      <c r="VOC551" s="39"/>
      <c r="VOD551" s="39"/>
      <c r="VOE551" s="39"/>
      <c r="VOF551" s="39"/>
      <c r="VOG551" s="39"/>
      <c r="VOH551" s="39"/>
      <c r="VOI551" s="39"/>
      <c r="VOJ551" s="39"/>
      <c r="VOK551" s="39"/>
      <c r="VOL551" s="39"/>
      <c r="VOM551" s="39"/>
      <c r="VON551" s="39"/>
      <c r="VOO551" s="39"/>
      <c r="VOP551" s="39"/>
      <c r="VOQ551" s="39"/>
      <c r="VOR551" s="39"/>
      <c r="VOS551" s="39"/>
      <c r="VOT551" s="39"/>
      <c r="VOU551" s="39"/>
      <c r="VOV551" s="39"/>
      <c r="VOW551" s="39"/>
      <c r="VOX551" s="39"/>
      <c r="VOY551" s="39"/>
      <c r="VOZ551" s="39"/>
      <c r="VPA551" s="39"/>
      <c r="VPB551" s="39"/>
      <c r="VPC551" s="39"/>
      <c r="VPD551" s="39"/>
      <c r="VPE551" s="39"/>
      <c r="VPF551" s="39"/>
      <c r="VPG551" s="39"/>
      <c r="VPH551" s="39"/>
      <c r="VPI551" s="39"/>
      <c r="VPJ551" s="39"/>
      <c r="VPK551" s="39"/>
      <c r="VPL551" s="39"/>
      <c r="VPM551" s="39"/>
      <c r="VPN551" s="39"/>
      <c r="VPO551" s="39"/>
      <c r="VPP551" s="39"/>
      <c r="VPQ551" s="39"/>
      <c r="VPR551" s="39"/>
      <c r="VPS551" s="39"/>
      <c r="VPT551" s="39"/>
      <c r="VPU551" s="39"/>
      <c r="VPV551" s="39"/>
      <c r="VPW551" s="39"/>
      <c r="VPX551" s="39"/>
      <c r="VPY551" s="39"/>
      <c r="VPZ551" s="39"/>
      <c r="VQA551" s="39"/>
      <c r="VQB551" s="39"/>
      <c r="VQC551" s="39"/>
      <c r="VQD551" s="39"/>
      <c r="VQE551" s="39"/>
      <c r="VQF551" s="39"/>
      <c r="VQG551" s="39"/>
      <c r="VQH551" s="39"/>
      <c r="VQI551" s="39"/>
      <c r="VQJ551" s="39"/>
      <c r="VQK551" s="39"/>
      <c r="VQL551" s="39"/>
      <c r="VQM551" s="39"/>
      <c r="VQN551" s="39"/>
      <c r="VQO551" s="39"/>
      <c r="VQP551" s="39"/>
      <c r="VQQ551" s="39"/>
      <c r="VQR551" s="39"/>
      <c r="VQS551" s="39"/>
      <c r="VQT551" s="39"/>
      <c r="VQU551" s="39"/>
      <c r="VQV551" s="39"/>
      <c r="VQW551" s="39"/>
      <c r="VQX551" s="39"/>
      <c r="VQY551" s="39"/>
      <c r="VQZ551" s="39"/>
      <c r="VRA551" s="39"/>
      <c r="VRB551" s="39"/>
      <c r="VRC551" s="39"/>
      <c r="VRD551" s="39"/>
      <c r="VRE551" s="39"/>
      <c r="VRF551" s="39"/>
      <c r="VRG551" s="39"/>
      <c r="VRH551" s="39"/>
      <c r="VRI551" s="39"/>
      <c r="VRJ551" s="39"/>
      <c r="VRK551" s="39"/>
      <c r="VRL551" s="39"/>
      <c r="VRM551" s="39"/>
      <c r="VRN551" s="39"/>
      <c r="VRO551" s="39"/>
      <c r="VRP551" s="39"/>
      <c r="VRQ551" s="39"/>
      <c r="VRR551" s="39"/>
      <c r="VRS551" s="39"/>
      <c r="VRT551" s="39"/>
      <c r="VRU551" s="39"/>
      <c r="VRV551" s="39"/>
      <c r="VRW551" s="39"/>
      <c r="VRX551" s="39"/>
      <c r="VRY551" s="39"/>
      <c r="VRZ551" s="39"/>
      <c r="VSA551" s="39"/>
      <c r="VSB551" s="39"/>
      <c r="VSC551" s="39"/>
      <c r="VSD551" s="39"/>
      <c r="VSE551" s="39"/>
      <c r="VSF551" s="39"/>
      <c r="VSG551" s="39"/>
      <c r="VSH551" s="39"/>
      <c r="VSI551" s="39"/>
      <c r="VSJ551" s="39"/>
      <c r="VSK551" s="39"/>
      <c r="VSL551" s="39"/>
      <c r="VSM551" s="39"/>
      <c r="VSN551" s="39"/>
      <c r="VSO551" s="39"/>
      <c r="VSP551" s="39"/>
      <c r="VSQ551" s="39"/>
      <c r="VSR551" s="39"/>
      <c r="VSS551" s="39"/>
      <c r="VST551" s="39"/>
      <c r="VSU551" s="39"/>
      <c r="VSV551" s="39"/>
      <c r="VSW551" s="39"/>
      <c r="VSX551" s="39"/>
      <c r="VSY551" s="39"/>
      <c r="VSZ551" s="39"/>
      <c r="VTA551" s="39"/>
      <c r="VTB551" s="39"/>
      <c r="VTC551" s="39"/>
      <c r="VTD551" s="39"/>
      <c r="VTE551" s="39"/>
      <c r="VTF551" s="39"/>
      <c r="VTG551" s="39"/>
      <c r="VTH551" s="39"/>
      <c r="VTI551" s="39"/>
      <c r="VTJ551" s="39"/>
      <c r="VTK551" s="39"/>
      <c r="VTL551" s="39"/>
      <c r="VTM551" s="39"/>
      <c r="VTN551" s="39"/>
      <c r="VTO551" s="39"/>
      <c r="VTP551" s="39"/>
      <c r="VTQ551" s="39"/>
      <c r="VTR551" s="39"/>
      <c r="VTS551" s="39"/>
      <c r="VTT551" s="39"/>
      <c r="VTU551" s="39"/>
      <c r="VTV551" s="39"/>
      <c r="VTW551" s="39"/>
      <c r="VTX551" s="39"/>
      <c r="VTY551" s="39"/>
      <c r="VTZ551" s="39"/>
      <c r="VUA551" s="39"/>
      <c r="VUB551" s="39"/>
      <c r="VUC551" s="39"/>
      <c r="VUD551" s="39"/>
      <c r="VUE551" s="39"/>
      <c r="VUF551" s="39"/>
      <c r="VUG551" s="39"/>
      <c r="VUH551" s="39"/>
      <c r="VUI551" s="39"/>
      <c r="VUJ551" s="39"/>
      <c r="VUK551" s="39"/>
      <c r="VUL551" s="39"/>
      <c r="VUM551" s="39"/>
      <c r="VUN551" s="39"/>
      <c r="VUO551" s="39"/>
      <c r="VUP551" s="39"/>
      <c r="VUQ551" s="39"/>
      <c r="VUR551" s="39"/>
      <c r="VUS551" s="39"/>
      <c r="VUT551" s="39"/>
      <c r="VUU551" s="39"/>
      <c r="VUV551" s="39"/>
      <c r="VUW551" s="39"/>
      <c r="VUX551" s="39"/>
      <c r="VUY551" s="39"/>
      <c r="VUZ551" s="39"/>
      <c r="VVA551" s="39"/>
      <c r="VVB551" s="39"/>
      <c r="VVC551" s="39"/>
      <c r="VVD551" s="39"/>
      <c r="VVE551" s="39"/>
      <c r="VVF551" s="39"/>
      <c r="VVG551" s="39"/>
      <c r="VVH551" s="39"/>
      <c r="VVI551" s="39"/>
      <c r="VVJ551" s="39"/>
      <c r="VVK551" s="39"/>
      <c r="VVL551" s="39"/>
      <c r="VVM551" s="39"/>
      <c r="VVN551" s="39"/>
      <c r="VVO551" s="39"/>
      <c r="VVP551" s="39"/>
      <c r="VVQ551" s="39"/>
      <c r="VVR551" s="39"/>
      <c r="VVS551" s="39"/>
      <c r="VVT551" s="39"/>
      <c r="VVU551" s="39"/>
      <c r="VVV551" s="39"/>
      <c r="VVW551" s="39"/>
      <c r="VVX551" s="39"/>
      <c r="VVY551" s="39"/>
      <c r="VVZ551" s="39"/>
      <c r="VWA551" s="39"/>
      <c r="VWB551" s="39"/>
      <c r="VWC551" s="39"/>
      <c r="VWD551" s="39"/>
      <c r="VWE551" s="39"/>
      <c r="VWF551" s="39"/>
      <c r="VWG551" s="39"/>
      <c r="VWH551" s="39"/>
      <c r="VWI551" s="39"/>
      <c r="VWJ551" s="39"/>
      <c r="VWK551" s="39"/>
      <c r="VWL551" s="39"/>
      <c r="VWM551" s="39"/>
      <c r="VWN551" s="39"/>
      <c r="VWO551" s="39"/>
      <c r="VWP551" s="39"/>
      <c r="VWQ551" s="39"/>
      <c r="VWR551" s="39"/>
      <c r="VWS551" s="39"/>
      <c r="VWT551" s="39"/>
      <c r="VWU551" s="39"/>
      <c r="VWV551" s="39"/>
      <c r="VWW551" s="39"/>
      <c r="VWX551" s="39"/>
      <c r="VWY551" s="39"/>
      <c r="VWZ551" s="39"/>
      <c r="VXA551" s="39"/>
      <c r="VXB551" s="39"/>
      <c r="VXC551" s="39"/>
      <c r="VXD551" s="39"/>
      <c r="VXE551" s="39"/>
      <c r="VXF551" s="39"/>
      <c r="VXG551" s="39"/>
      <c r="VXH551" s="39"/>
      <c r="VXI551" s="39"/>
      <c r="VXJ551" s="39"/>
      <c r="VXK551" s="39"/>
      <c r="VXL551" s="39"/>
      <c r="VXM551" s="39"/>
      <c r="VXN551" s="39"/>
      <c r="VXO551" s="39"/>
      <c r="VXP551" s="39"/>
      <c r="VXQ551" s="39"/>
      <c r="VXR551" s="39"/>
      <c r="VXS551" s="39"/>
      <c r="VXT551" s="39"/>
      <c r="VXU551" s="39"/>
      <c r="VXV551" s="39"/>
      <c r="VXW551" s="39"/>
      <c r="VXX551" s="39"/>
      <c r="VXY551" s="39"/>
      <c r="VXZ551" s="39"/>
      <c r="VYA551" s="39"/>
      <c r="VYB551" s="39"/>
      <c r="VYC551" s="39"/>
      <c r="VYD551" s="39"/>
      <c r="VYE551" s="39"/>
      <c r="VYF551" s="39"/>
      <c r="VYG551" s="39"/>
      <c r="VYH551" s="39"/>
      <c r="VYI551" s="39"/>
      <c r="VYJ551" s="39"/>
      <c r="VYK551" s="39"/>
      <c r="VYL551" s="39"/>
      <c r="VYM551" s="39"/>
      <c r="VYN551" s="39"/>
      <c r="VYO551" s="39"/>
      <c r="VYP551" s="39"/>
      <c r="VYQ551" s="39"/>
      <c r="VYR551" s="39"/>
      <c r="VYS551" s="39"/>
      <c r="VYT551" s="39"/>
      <c r="VYU551" s="39"/>
      <c r="VYV551" s="39"/>
      <c r="VYW551" s="39"/>
      <c r="VYX551" s="39"/>
      <c r="VYY551" s="39"/>
      <c r="VYZ551" s="39"/>
      <c r="VZA551" s="39"/>
      <c r="VZB551" s="39"/>
      <c r="VZC551" s="39"/>
      <c r="VZD551" s="39"/>
      <c r="VZE551" s="39"/>
      <c r="VZF551" s="39"/>
      <c r="VZG551" s="39"/>
      <c r="VZH551" s="39"/>
      <c r="VZI551" s="39"/>
      <c r="VZJ551" s="39"/>
      <c r="VZK551" s="39"/>
      <c r="VZL551" s="39"/>
      <c r="VZM551" s="39"/>
      <c r="VZN551" s="39"/>
      <c r="VZO551" s="39"/>
      <c r="VZP551" s="39"/>
      <c r="VZQ551" s="39"/>
      <c r="VZR551" s="39"/>
      <c r="VZS551" s="39"/>
      <c r="VZT551" s="39"/>
      <c r="VZU551" s="39"/>
      <c r="VZV551" s="39"/>
      <c r="VZW551" s="39"/>
      <c r="VZX551" s="39"/>
      <c r="VZY551" s="39"/>
      <c r="VZZ551" s="39"/>
      <c r="WAA551" s="39"/>
      <c r="WAB551" s="39"/>
      <c r="WAC551" s="39"/>
      <c r="WAD551" s="39"/>
      <c r="WAE551" s="39"/>
      <c r="WAF551" s="39"/>
      <c r="WAG551" s="39"/>
      <c r="WAH551" s="39"/>
      <c r="WAI551" s="39"/>
      <c r="WAJ551" s="39"/>
      <c r="WAK551" s="39"/>
      <c r="WAL551" s="39"/>
      <c r="WAM551" s="39"/>
      <c r="WAN551" s="39"/>
      <c r="WAO551" s="39"/>
      <c r="WAP551" s="39"/>
      <c r="WAQ551" s="39"/>
      <c r="WAR551" s="39"/>
      <c r="WAS551" s="39"/>
      <c r="WAT551" s="39"/>
      <c r="WAU551" s="39"/>
      <c r="WAV551" s="39"/>
      <c r="WAW551" s="39"/>
      <c r="WAX551" s="39"/>
      <c r="WAY551" s="39"/>
      <c r="WAZ551" s="39"/>
      <c r="WBA551" s="39"/>
      <c r="WBB551" s="39"/>
      <c r="WBC551" s="39"/>
      <c r="WBD551" s="39"/>
      <c r="WBE551" s="39"/>
      <c r="WBF551" s="39"/>
      <c r="WBG551" s="39"/>
      <c r="WBH551" s="39"/>
      <c r="WBI551" s="39"/>
      <c r="WBJ551" s="39"/>
      <c r="WBK551" s="39"/>
      <c r="WBL551" s="39"/>
      <c r="WBM551" s="39"/>
      <c r="WBN551" s="39"/>
      <c r="WBO551" s="39"/>
      <c r="WBP551" s="39"/>
      <c r="WBQ551" s="39"/>
      <c r="WBR551" s="39"/>
      <c r="WBS551" s="39"/>
      <c r="WBT551" s="39"/>
      <c r="WBU551" s="39"/>
      <c r="WBV551" s="39"/>
      <c r="WBW551" s="39"/>
      <c r="WBX551" s="39"/>
      <c r="WBY551" s="39"/>
      <c r="WBZ551" s="39"/>
      <c r="WCA551" s="39"/>
      <c r="WCB551" s="39"/>
      <c r="WCC551" s="39"/>
      <c r="WCD551" s="39"/>
      <c r="WCE551" s="39"/>
      <c r="WCF551" s="39"/>
      <c r="WCG551" s="39"/>
      <c r="WCH551" s="39"/>
      <c r="WCI551" s="39"/>
      <c r="WCJ551" s="39"/>
      <c r="WCK551" s="39"/>
      <c r="WCL551" s="39"/>
      <c r="WCM551" s="39"/>
      <c r="WCN551" s="39"/>
      <c r="WCO551" s="39"/>
      <c r="WCP551" s="39"/>
      <c r="WCQ551" s="39"/>
      <c r="WCR551" s="39"/>
      <c r="WCS551" s="39"/>
      <c r="WCT551" s="39"/>
      <c r="WCU551" s="39"/>
      <c r="WCV551" s="39"/>
      <c r="WCW551" s="39"/>
      <c r="WCX551" s="39"/>
      <c r="WCY551" s="39"/>
      <c r="WCZ551" s="39"/>
      <c r="WDA551" s="39"/>
      <c r="WDB551" s="39"/>
      <c r="WDC551" s="39"/>
      <c r="WDD551" s="39"/>
      <c r="WDE551" s="39"/>
      <c r="WDF551" s="39"/>
      <c r="WDG551" s="39"/>
      <c r="WDH551" s="39"/>
      <c r="WDI551" s="39"/>
      <c r="WDJ551" s="39"/>
      <c r="WDK551" s="39"/>
      <c r="WDL551" s="39"/>
      <c r="WDM551" s="39"/>
      <c r="WDN551" s="39"/>
      <c r="WDO551" s="39"/>
      <c r="WDP551" s="39"/>
      <c r="WDQ551" s="39"/>
      <c r="WDR551" s="39"/>
      <c r="WDS551" s="39"/>
      <c r="WDT551" s="39"/>
      <c r="WDU551" s="39"/>
      <c r="WDV551" s="39"/>
      <c r="WDW551" s="39"/>
      <c r="WDX551" s="39"/>
      <c r="WDY551" s="39"/>
      <c r="WDZ551" s="39"/>
      <c r="WEA551" s="39"/>
      <c r="WEB551" s="39"/>
      <c r="WEC551" s="39"/>
      <c r="WED551" s="39"/>
      <c r="WEE551" s="39"/>
      <c r="WEF551" s="39"/>
      <c r="WEG551" s="39"/>
      <c r="WEH551" s="39"/>
      <c r="WEI551" s="39"/>
      <c r="WEJ551" s="39"/>
      <c r="WEK551" s="39"/>
      <c r="WEL551" s="39"/>
      <c r="WEM551" s="39"/>
      <c r="WEN551" s="39"/>
      <c r="WEO551" s="39"/>
      <c r="WEP551" s="39"/>
      <c r="WEQ551" s="39"/>
      <c r="WER551" s="39"/>
      <c r="WES551" s="39"/>
      <c r="WET551" s="39"/>
      <c r="WEU551" s="39"/>
      <c r="WEV551" s="39"/>
      <c r="WEW551" s="39"/>
      <c r="WEX551" s="39"/>
      <c r="WEY551" s="39"/>
      <c r="WEZ551" s="39"/>
      <c r="WFA551" s="39"/>
      <c r="WFB551" s="39"/>
      <c r="WFC551" s="39"/>
      <c r="WFD551" s="39"/>
      <c r="WFE551" s="39"/>
      <c r="WFF551" s="39"/>
      <c r="WFG551" s="39"/>
      <c r="WFH551" s="39"/>
      <c r="WFI551" s="39"/>
      <c r="WFJ551" s="39"/>
      <c r="WFK551" s="39"/>
      <c r="WFL551" s="39"/>
      <c r="WFM551" s="39"/>
      <c r="WFN551" s="39"/>
      <c r="WFO551" s="39"/>
      <c r="WFP551" s="39"/>
      <c r="WFQ551" s="39"/>
      <c r="WFR551" s="39"/>
      <c r="WFS551" s="39"/>
      <c r="WFT551" s="39"/>
      <c r="WFU551" s="39"/>
      <c r="WFV551" s="39"/>
      <c r="WFW551" s="39"/>
      <c r="WFX551" s="39"/>
      <c r="WFY551" s="39"/>
      <c r="WFZ551" s="39"/>
      <c r="WGA551" s="39"/>
      <c r="WGB551" s="39"/>
      <c r="WGC551" s="39"/>
      <c r="WGD551" s="39"/>
      <c r="WGE551" s="39"/>
      <c r="WGF551" s="39"/>
      <c r="WGG551" s="39"/>
      <c r="WGH551" s="39"/>
      <c r="WGI551" s="39"/>
      <c r="WGJ551" s="39"/>
      <c r="WGK551" s="39"/>
      <c r="WGL551" s="39"/>
      <c r="WGM551" s="39"/>
      <c r="WGN551" s="39"/>
      <c r="WGO551" s="39"/>
      <c r="WGP551" s="39"/>
      <c r="WGQ551" s="39"/>
      <c r="WGR551" s="39"/>
      <c r="WGS551" s="39"/>
      <c r="WGT551" s="39"/>
      <c r="WGU551" s="39"/>
      <c r="WGV551" s="39"/>
      <c r="WGW551" s="39"/>
      <c r="WGX551" s="39"/>
      <c r="WGY551" s="39"/>
      <c r="WGZ551" s="39"/>
      <c r="WHA551" s="39"/>
      <c r="WHB551" s="39"/>
      <c r="WHC551" s="39"/>
      <c r="WHD551" s="39"/>
      <c r="WHE551" s="39"/>
      <c r="WHF551" s="39"/>
      <c r="WHG551" s="39"/>
      <c r="WHH551" s="39"/>
      <c r="WHI551" s="39"/>
      <c r="WHJ551" s="39"/>
      <c r="WHK551" s="39"/>
      <c r="WHL551" s="39"/>
      <c r="WHM551" s="39"/>
      <c r="WHN551" s="39"/>
      <c r="WHO551" s="39"/>
      <c r="WHP551" s="39"/>
      <c r="WHQ551" s="39"/>
      <c r="WHR551" s="39"/>
      <c r="WHS551" s="39"/>
      <c r="WHT551" s="39"/>
      <c r="WHU551" s="39"/>
      <c r="WHV551" s="39"/>
      <c r="WHW551" s="39"/>
      <c r="WHX551" s="39"/>
      <c r="WHY551" s="39"/>
      <c r="WHZ551" s="39"/>
      <c r="WIA551" s="39"/>
      <c r="WIB551" s="39"/>
      <c r="WIC551" s="39"/>
      <c r="WID551" s="39"/>
      <c r="WIE551" s="39"/>
      <c r="WIF551" s="39"/>
      <c r="WIG551" s="39"/>
      <c r="WIH551" s="39"/>
      <c r="WII551" s="39"/>
      <c r="WIJ551" s="39"/>
      <c r="WIK551" s="39"/>
      <c r="WIL551" s="39"/>
      <c r="WIM551" s="39"/>
      <c r="WIN551" s="39"/>
      <c r="WIO551" s="39"/>
      <c r="WIP551" s="39"/>
      <c r="WIQ551" s="39"/>
      <c r="WIR551" s="39"/>
      <c r="WIS551" s="39"/>
      <c r="WIT551" s="39"/>
      <c r="WIU551" s="39"/>
      <c r="WIV551" s="39"/>
      <c r="WIW551" s="39"/>
      <c r="WIX551" s="39"/>
      <c r="WIY551" s="39"/>
      <c r="WIZ551" s="39"/>
      <c r="WJA551" s="39"/>
      <c r="WJB551" s="39"/>
      <c r="WJC551" s="39"/>
      <c r="WJD551" s="39"/>
      <c r="WJE551" s="39"/>
      <c r="WJF551" s="39"/>
      <c r="WJG551" s="39"/>
      <c r="WJH551" s="39"/>
      <c r="WJI551" s="39"/>
      <c r="WJJ551" s="39"/>
      <c r="WJK551" s="39"/>
      <c r="WJL551" s="39"/>
      <c r="WJM551" s="39"/>
      <c r="WJN551" s="39"/>
      <c r="WJO551" s="39"/>
      <c r="WJP551" s="39"/>
      <c r="WJQ551" s="39"/>
      <c r="WJR551" s="39"/>
      <c r="WJS551" s="39"/>
      <c r="WJT551" s="39"/>
      <c r="WJU551" s="39"/>
      <c r="WJV551" s="39"/>
      <c r="WJW551" s="39"/>
      <c r="WJX551" s="39"/>
      <c r="WJY551" s="39"/>
      <c r="WJZ551" s="39"/>
      <c r="WKA551" s="39"/>
      <c r="WKB551" s="39"/>
      <c r="WKC551" s="39"/>
      <c r="WKD551" s="39"/>
      <c r="WKE551" s="39"/>
      <c r="WKF551" s="39"/>
      <c r="WKG551" s="39"/>
      <c r="WKH551" s="39"/>
      <c r="WKI551" s="39"/>
      <c r="WKJ551" s="39"/>
      <c r="WKK551" s="39"/>
      <c r="WKL551" s="39"/>
      <c r="WKM551" s="39"/>
      <c r="WKN551" s="39"/>
      <c r="WKO551" s="39"/>
      <c r="WKP551" s="39"/>
      <c r="WKQ551" s="39"/>
      <c r="WKR551" s="39"/>
      <c r="WKS551" s="39"/>
      <c r="WKT551" s="39"/>
      <c r="WKU551" s="39"/>
      <c r="WKV551" s="39"/>
      <c r="WKW551" s="39"/>
      <c r="WKX551" s="39"/>
      <c r="WKY551" s="39"/>
      <c r="WKZ551" s="39"/>
      <c r="WLA551" s="39"/>
      <c r="WLB551" s="39"/>
      <c r="WLC551" s="39"/>
      <c r="WLD551" s="39"/>
      <c r="WLE551" s="39"/>
      <c r="WLF551" s="39"/>
      <c r="WLG551" s="39"/>
      <c r="WLH551" s="39"/>
      <c r="WLI551" s="39"/>
      <c r="WLJ551" s="39"/>
      <c r="WLK551" s="39"/>
      <c r="WLL551" s="39"/>
      <c r="WLM551" s="39"/>
      <c r="WLN551" s="39"/>
      <c r="WLO551" s="39"/>
      <c r="WLP551" s="39"/>
      <c r="WLQ551" s="39"/>
      <c r="WLR551" s="39"/>
      <c r="WLS551" s="39"/>
      <c r="WLT551" s="39"/>
      <c r="WLU551" s="39"/>
      <c r="WLV551" s="39"/>
      <c r="WLW551" s="39"/>
      <c r="WLX551" s="39"/>
      <c r="WLY551" s="39"/>
      <c r="WLZ551" s="39"/>
      <c r="WMA551" s="39"/>
      <c r="WMB551" s="39"/>
      <c r="WMC551" s="39"/>
      <c r="WMD551" s="39"/>
      <c r="WME551" s="39"/>
      <c r="WMF551" s="39"/>
      <c r="WMG551" s="39"/>
      <c r="WMH551" s="39"/>
      <c r="WMI551" s="39"/>
      <c r="WMJ551" s="39"/>
      <c r="WMK551" s="39"/>
      <c r="WML551" s="39"/>
      <c r="WMM551" s="39"/>
      <c r="WMN551" s="39"/>
      <c r="WMO551" s="39"/>
      <c r="WMP551" s="39"/>
      <c r="WMQ551" s="39"/>
      <c r="WMR551" s="39"/>
      <c r="WMS551" s="39"/>
      <c r="WMT551" s="39"/>
      <c r="WMU551" s="39"/>
      <c r="WMV551" s="39"/>
      <c r="WMW551" s="39"/>
      <c r="WMX551" s="39"/>
      <c r="WMY551" s="39"/>
      <c r="WMZ551" s="39"/>
      <c r="WNA551" s="39"/>
      <c r="WNB551" s="39"/>
      <c r="WNC551" s="39"/>
      <c r="WND551" s="39"/>
      <c r="WNE551" s="39"/>
      <c r="WNF551" s="39"/>
      <c r="WNG551" s="39"/>
      <c r="WNH551" s="39"/>
      <c r="WNI551" s="39"/>
      <c r="WNJ551" s="39"/>
      <c r="WNK551" s="39"/>
      <c r="WNL551" s="39"/>
      <c r="WNM551" s="39"/>
      <c r="WNN551" s="39"/>
      <c r="WNO551" s="39"/>
      <c r="WNP551" s="39"/>
      <c r="WNQ551" s="39"/>
      <c r="WNR551" s="39"/>
      <c r="WNS551" s="39"/>
      <c r="WNT551" s="39"/>
      <c r="WNU551" s="39"/>
      <c r="WNV551" s="39"/>
      <c r="WNW551" s="39"/>
      <c r="WNX551" s="39"/>
      <c r="WNY551" s="39"/>
      <c r="WNZ551" s="39"/>
      <c r="WOA551" s="39"/>
      <c r="WOB551" s="39"/>
      <c r="WOC551" s="39"/>
      <c r="WOD551" s="39"/>
      <c r="WOE551" s="39"/>
      <c r="WOF551" s="39"/>
      <c r="WOG551" s="39"/>
      <c r="WOH551" s="39"/>
      <c r="WOI551" s="39"/>
      <c r="WOJ551" s="39"/>
      <c r="WOK551" s="39"/>
      <c r="WOL551" s="39"/>
      <c r="WOM551" s="39"/>
      <c r="WON551" s="39"/>
      <c r="WOO551" s="39"/>
      <c r="WOP551" s="39"/>
      <c r="WOQ551" s="39"/>
      <c r="WOR551" s="39"/>
      <c r="WOS551" s="39"/>
      <c r="WOT551" s="39"/>
      <c r="WOU551" s="39"/>
      <c r="WOV551" s="39"/>
      <c r="WOW551" s="39"/>
      <c r="WOX551" s="39"/>
      <c r="WOY551" s="39"/>
      <c r="WOZ551" s="39"/>
      <c r="WPA551" s="39"/>
      <c r="WPB551" s="39"/>
      <c r="WPC551" s="39"/>
      <c r="WPD551" s="39"/>
      <c r="WPE551" s="39"/>
      <c r="WPF551" s="39"/>
      <c r="WPG551" s="39"/>
      <c r="WPH551" s="39"/>
      <c r="WPI551" s="39"/>
      <c r="WPJ551" s="39"/>
      <c r="WPK551" s="39"/>
      <c r="WPL551" s="39"/>
      <c r="WPM551" s="39"/>
      <c r="WPN551" s="39"/>
      <c r="WPO551" s="39"/>
      <c r="WPP551" s="39"/>
      <c r="WPQ551" s="39"/>
      <c r="WPR551" s="39"/>
      <c r="WPS551" s="39"/>
      <c r="WPT551" s="39"/>
      <c r="WPU551" s="39"/>
      <c r="WPV551" s="39"/>
      <c r="WPW551" s="39"/>
      <c r="WPX551" s="39"/>
      <c r="WPY551" s="39"/>
      <c r="WPZ551" s="39"/>
      <c r="WQA551" s="39"/>
      <c r="WQB551" s="39"/>
      <c r="WQC551" s="39"/>
      <c r="WQD551" s="39"/>
      <c r="WQE551" s="39"/>
      <c r="WQF551" s="39"/>
      <c r="WQG551" s="39"/>
      <c r="WQH551" s="39"/>
      <c r="WQI551" s="39"/>
      <c r="WQJ551" s="39"/>
      <c r="WQK551" s="39"/>
      <c r="WQL551" s="39"/>
      <c r="WQM551" s="39"/>
      <c r="WQN551" s="39"/>
      <c r="WQO551" s="39"/>
      <c r="WQP551" s="39"/>
      <c r="WQQ551" s="39"/>
      <c r="WQR551" s="39"/>
      <c r="WQS551" s="39"/>
      <c r="WQT551" s="39"/>
      <c r="WQU551" s="39"/>
      <c r="WQV551" s="39"/>
      <c r="WQW551" s="39"/>
      <c r="WQX551" s="39"/>
      <c r="WQY551" s="39"/>
      <c r="WQZ551" s="39"/>
      <c r="WRA551" s="39"/>
      <c r="WRB551" s="39"/>
      <c r="WRC551" s="39"/>
      <c r="WRD551" s="39"/>
      <c r="WRE551" s="39"/>
      <c r="WRF551" s="39"/>
      <c r="WRG551" s="39"/>
      <c r="WRH551" s="39"/>
      <c r="WRI551" s="39"/>
      <c r="WRJ551" s="39"/>
      <c r="WRK551" s="39"/>
      <c r="WRL551" s="39"/>
      <c r="WRM551" s="39"/>
      <c r="WRN551" s="39"/>
      <c r="WRO551" s="39"/>
      <c r="WRP551" s="39"/>
      <c r="WRQ551" s="39"/>
      <c r="WRR551" s="39"/>
      <c r="WRS551" s="39"/>
      <c r="WRT551" s="39"/>
      <c r="WRU551" s="39"/>
      <c r="WRV551" s="39"/>
      <c r="WRW551" s="39"/>
      <c r="WRX551" s="39"/>
      <c r="WRY551" s="39"/>
      <c r="WRZ551" s="39"/>
      <c r="WSA551" s="39"/>
      <c r="WSB551" s="39"/>
      <c r="WSC551" s="39"/>
      <c r="WSD551" s="39"/>
      <c r="WSE551" s="39"/>
      <c r="WSF551" s="39"/>
      <c r="WSG551" s="39"/>
      <c r="WSH551" s="39"/>
      <c r="WSI551" s="39"/>
      <c r="WSJ551" s="39"/>
      <c r="WSK551" s="39"/>
      <c r="WSL551" s="39"/>
      <c r="WSM551" s="39"/>
      <c r="WSN551" s="39"/>
      <c r="WSO551" s="39"/>
      <c r="WSP551" s="39"/>
      <c r="WSQ551" s="39"/>
      <c r="WSR551" s="39"/>
      <c r="WSS551" s="39"/>
      <c r="WST551" s="39"/>
      <c r="WSU551" s="39"/>
      <c r="WSV551" s="39"/>
      <c r="WSW551" s="39"/>
      <c r="WSX551" s="39"/>
      <c r="WSY551" s="39"/>
      <c r="WSZ551" s="39"/>
      <c r="WTA551" s="39"/>
      <c r="WTB551" s="39"/>
      <c r="WTC551" s="39"/>
      <c r="WTD551" s="39"/>
      <c r="WTE551" s="39"/>
      <c r="WTF551" s="39"/>
      <c r="WTG551" s="39"/>
      <c r="WTH551" s="39"/>
      <c r="WTI551" s="39"/>
      <c r="WTJ551" s="39"/>
      <c r="WTK551" s="39"/>
      <c r="WTL551" s="39"/>
      <c r="WTM551" s="39"/>
      <c r="WTN551" s="39"/>
      <c r="WTO551" s="39"/>
      <c r="WTP551" s="39"/>
      <c r="WTQ551" s="39"/>
      <c r="WTR551" s="39"/>
      <c r="WTS551" s="39"/>
      <c r="WTT551" s="39"/>
      <c r="WTU551" s="39"/>
      <c r="WTV551" s="39"/>
      <c r="WTW551" s="39"/>
      <c r="WTX551" s="39"/>
      <c r="WTY551" s="39"/>
      <c r="WTZ551" s="39"/>
      <c r="WUA551" s="39"/>
      <c r="WUB551" s="39"/>
      <c r="WUC551" s="39"/>
      <c r="WUD551" s="39"/>
      <c r="WUE551" s="39"/>
      <c r="WUF551" s="39"/>
      <c r="WUG551" s="39"/>
      <c r="WUH551" s="39"/>
      <c r="WUI551" s="39"/>
      <c r="WUJ551" s="39"/>
      <c r="WUK551" s="39"/>
      <c r="WUL551" s="39"/>
      <c r="WUM551" s="39"/>
      <c r="WUN551" s="39"/>
      <c r="WUO551" s="39"/>
      <c r="WUP551" s="39"/>
      <c r="WUQ551" s="39"/>
      <c r="WUR551" s="39"/>
      <c r="WUS551" s="39"/>
      <c r="WUT551" s="39"/>
      <c r="WUU551" s="39"/>
      <c r="WUV551" s="39"/>
      <c r="WUW551" s="39"/>
      <c r="WUX551" s="39"/>
      <c r="WUY551" s="39"/>
      <c r="WUZ551" s="39"/>
      <c r="WVA551" s="39"/>
      <c r="WVB551" s="39"/>
      <c r="WVC551" s="39"/>
      <c r="WVD551" s="39"/>
      <c r="WVE551" s="39"/>
      <c r="WVF551" s="39"/>
      <c r="WVG551" s="39"/>
      <c r="WVH551" s="39"/>
      <c r="WVI551" s="39"/>
      <c r="WVJ551" s="39"/>
      <c r="WVK551" s="39"/>
      <c r="WVL551" s="39"/>
      <c r="WVM551" s="39"/>
      <c r="WVN551" s="39"/>
      <c r="WVO551" s="39"/>
      <c r="WVP551" s="39"/>
      <c r="WVQ551" s="39"/>
      <c r="WVR551" s="39"/>
      <c r="WVS551" s="39"/>
      <c r="WVT551" s="39"/>
      <c r="WVU551" s="39"/>
      <c r="WVV551" s="39"/>
      <c r="WVW551" s="39"/>
      <c r="WVX551" s="39"/>
      <c r="WVY551" s="39"/>
      <c r="WVZ551" s="39"/>
      <c r="WWA551" s="39"/>
      <c r="WWB551" s="39"/>
      <c r="WWC551" s="39"/>
      <c r="WWD551" s="39"/>
      <c r="WWE551" s="39"/>
      <c r="WWF551" s="39"/>
      <c r="WWG551" s="39"/>
      <c r="WWH551" s="39"/>
      <c r="WWI551" s="39"/>
      <c r="WWJ551" s="39"/>
      <c r="WWK551" s="39"/>
      <c r="WWL551" s="39"/>
      <c r="WWM551" s="39"/>
      <c r="WWN551" s="39"/>
      <c r="WWO551" s="39"/>
      <c r="WWP551" s="39"/>
      <c r="WWQ551" s="39"/>
      <c r="WWR551" s="39"/>
      <c r="WWS551" s="39"/>
      <c r="WWT551" s="39"/>
      <c r="WWU551" s="39"/>
      <c r="WWV551" s="39"/>
      <c r="WWW551" s="39"/>
      <c r="WWX551" s="39"/>
      <c r="WWY551" s="39"/>
      <c r="WWZ551" s="39"/>
      <c r="WXA551" s="39"/>
      <c r="WXB551" s="39"/>
      <c r="WXC551" s="39"/>
      <c r="WXD551" s="39"/>
      <c r="WXE551" s="39"/>
      <c r="WXF551" s="39"/>
      <c r="WXG551" s="39"/>
      <c r="WXH551" s="39"/>
      <c r="WXI551" s="39"/>
      <c r="WXJ551" s="39"/>
      <c r="WXK551" s="39"/>
      <c r="WXL551" s="39"/>
      <c r="WXM551" s="39"/>
      <c r="WXN551" s="39"/>
      <c r="WXO551" s="39"/>
      <c r="WXP551" s="39"/>
      <c r="WXQ551" s="39"/>
      <c r="WXR551" s="39"/>
      <c r="WXS551" s="39"/>
      <c r="WXT551" s="39"/>
      <c r="WXU551" s="39"/>
      <c r="WXV551" s="39"/>
      <c r="WXW551" s="39"/>
      <c r="WXX551" s="39"/>
      <c r="WXY551" s="39"/>
      <c r="WXZ551" s="39"/>
      <c r="WYA551" s="39"/>
      <c r="WYB551" s="39"/>
      <c r="WYC551" s="39"/>
      <c r="WYD551" s="39"/>
      <c r="WYE551" s="39"/>
      <c r="WYF551" s="39"/>
      <c r="WYG551" s="39"/>
      <c r="WYH551" s="39"/>
      <c r="WYI551" s="39"/>
      <c r="WYJ551" s="39"/>
      <c r="WYK551" s="39"/>
      <c r="WYL551" s="39"/>
      <c r="WYM551" s="39"/>
      <c r="WYN551" s="39"/>
      <c r="WYO551" s="39"/>
      <c r="WYP551" s="39"/>
      <c r="WYQ551" s="39"/>
      <c r="WYR551" s="39"/>
      <c r="WYS551" s="39"/>
      <c r="WYT551" s="39"/>
      <c r="WYU551" s="39"/>
      <c r="WYV551" s="39"/>
      <c r="WYW551" s="39"/>
      <c r="WYX551" s="39"/>
      <c r="WYY551" s="39"/>
      <c r="WYZ551" s="39"/>
      <c r="WZA551" s="39"/>
      <c r="WZB551" s="39"/>
      <c r="WZC551" s="39"/>
      <c r="WZD551" s="39"/>
      <c r="WZE551" s="39"/>
      <c r="WZF551" s="39"/>
      <c r="WZG551" s="39"/>
      <c r="WZH551" s="39"/>
      <c r="WZI551" s="39"/>
      <c r="WZJ551" s="39"/>
      <c r="WZK551" s="39"/>
      <c r="WZL551" s="39"/>
      <c r="WZM551" s="39"/>
      <c r="WZN551" s="39"/>
      <c r="WZO551" s="39"/>
      <c r="WZP551" s="39"/>
      <c r="WZQ551" s="39"/>
      <c r="WZR551" s="39"/>
      <c r="WZS551" s="39"/>
      <c r="WZT551" s="39"/>
      <c r="WZU551" s="39"/>
      <c r="WZV551" s="39"/>
      <c r="WZW551" s="39"/>
      <c r="WZX551" s="39"/>
      <c r="WZY551" s="39"/>
      <c r="WZZ551" s="39"/>
      <c r="XAA551" s="39"/>
      <c r="XAB551" s="39"/>
      <c r="XAC551" s="39"/>
      <c r="XAD551" s="39"/>
      <c r="XAE551" s="39"/>
      <c r="XAF551" s="39"/>
      <c r="XAG551" s="39"/>
      <c r="XAH551" s="39"/>
      <c r="XAI551" s="39"/>
      <c r="XAJ551" s="39"/>
      <c r="XAK551" s="39"/>
      <c r="XAL551" s="39"/>
      <c r="XAM551" s="39"/>
      <c r="XAN551" s="39"/>
      <c r="XAO551" s="39"/>
      <c r="XAP551" s="39"/>
      <c r="XAQ551" s="39"/>
      <c r="XAR551" s="39"/>
      <c r="XAS551" s="39"/>
      <c r="XAT551" s="39"/>
      <c r="XAU551" s="39"/>
      <c r="XAV551" s="39"/>
      <c r="XAW551" s="39"/>
      <c r="XAX551" s="39"/>
      <c r="XAY551" s="39"/>
      <c r="XAZ551" s="39"/>
      <c r="XBA551" s="39"/>
      <c r="XBB551" s="39"/>
      <c r="XBC551" s="39"/>
      <c r="XBD551" s="39"/>
      <c r="XBE551" s="39"/>
      <c r="XBF551" s="39"/>
      <c r="XBG551" s="39"/>
      <c r="XBH551" s="39"/>
      <c r="XBI551" s="39"/>
      <c r="XBJ551" s="39"/>
      <c r="XBK551" s="39"/>
      <c r="XBL551" s="39"/>
      <c r="XBM551" s="39"/>
      <c r="XBN551" s="39"/>
      <c r="XBO551" s="39"/>
      <c r="XBP551" s="39"/>
      <c r="XBQ551" s="39"/>
      <c r="XBR551" s="39"/>
      <c r="XBS551" s="39"/>
      <c r="XBT551" s="39"/>
      <c r="XBU551" s="39"/>
      <c r="XBV551" s="39"/>
      <c r="XBW551" s="39"/>
      <c r="XBX551" s="39"/>
      <c r="XBY551" s="39"/>
      <c r="XBZ551" s="39"/>
      <c r="XCA551" s="39"/>
      <c r="XCB551" s="39"/>
      <c r="XCC551" s="39"/>
      <c r="XCD551" s="39"/>
      <c r="XCE551" s="39"/>
      <c r="XCF551" s="39"/>
      <c r="XCG551" s="39"/>
      <c r="XCH551" s="39"/>
      <c r="XCI551" s="39"/>
      <c r="XCJ551" s="39"/>
      <c r="XCK551" s="39"/>
      <c r="XCL551" s="39"/>
      <c r="XCM551" s="39"/>
      <c r="XCN551" s="39"/>
      <c r="XCO551" s="39"/>
      <c r="XCP551" s="39"/>
    </row>
    <row r="552" spans="1:16318" s="142" customFormat="1" ht="31.5" customHeight="1" x14ac:dyDescent="0.25">
      <c r="A552" s="69" t="s">
        <v>439</v>
      </c>
      <c r="B552" s="53" t="s">
        <v>1018</v>
      </c>
      <c r="C552" s="132" t="s">
        <v>15</v>
      </c>
      <c r="D552" s="100">
        <f>D553</f>
        <v>10974.75</v>
      </c>
      <c r="E552" s="100">
        <f t="shared" ref="E552:E553" si="142">E553</f>
        <v>10974.75</v>
      </c>
      <c r="F552" s="279">
        <f t="shared" si="137"/>
        <v>100</v>
      </c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F552" s="39"/>
      <c r="AG552" s="39"/>
      <c r="AH552" s="39"/>
      <c r="AI552" s="39"/>
      <c r="AJ552" s="39"/>
      <c r="AK552" s="39"/>
      <c r="AL552" s="39"/>
      <c r="AM552" s="39"/>
      <c r="AN552" s="39"/>
      <c r="AO552" s="39"/>
      <c r="AP552" s="39"/>
      <c r="AQ552" s="39"/>
      <c r="AR552" s="39"/>
      <c r="AS552" s="39"/>
      <c r="AT552" s="39"/>
      <c r="AU552" s="39"/>
      <c r="AV552" s="39"/>
      <c r="AW552" s="39"/>
      <c r="AX552" s="39"/>
      <c r="AY552" s="39"/>
      <c r="AZ552" s="39"/>
      <c r="BA552" s="39"/>
      <c r="BB552" s="39"/>
      <c r="BC552" s="39"/>
      <c r="BD552" s="39"/>
      <c r="BE552" s="39"/>
      <c r="BF552" s="39"/>
      <c r="BG552" s="39"/>
      <c r="BH552" s="39"/>
      <c r="BI552" s="39"/>
      <c r="BJ552" s="39"/>
      <c r="BK552" s="39"/>
      <c r="BL552" s="39"/>
      <c r="BM552" s="39"/>
      <c r="BN552" s="39"/>
      <c r="BO552" s="39"/>
      <c r="BP552" s="39"/>
      <c r="BQ552" s="39"/>
      <c r="BR552" s="39"/>
      <c r="BS552" s="39"/>
      <c r="BT552" s="39"/>
      <c r="BU552" s="39"/>
      <c r="BV552" s="39"/>
      <c r="BW552" s="39"/>
      <c r="BX552" s="39"/>
      <c r="BY552" s="39"/>
      <c r="BZ552" s="39"/>
      <c r="CA552" s="39"/>
      <c r="CB552" s="39"/>
      <c r="CC552" s="39"/>
      <c r="CD552" s="39"/>
      <c r="CE552" s="39"/>
      <c r="CF552" s="39"/>
      <c r="CG552" s="39"/>
      <c r="CH552" s="39"/>
      <c r="CI552" s="39"/>
      <c r="CJ552" s="39"/>
      <c r="CK552" s="39"/>
      <c r="CL552" s="39"/>
      <c r="CM552" s="39"/>
      <c r="CN552" s="39"/>
      <c r="CO552" s="39"/>
      <c r="CP552" s="39"/>
      <c r="CQ552" s="39"/>
      <c r="CR552" s="39"/>
      <c r="CS552" s="39"/>
      <c r="CT552" s="39"/>
      <c r="CU552" s="39"/>
      <c r="CV552" s="39"/>
      <c r="CW552" s="39"/>
      <c r="CX552" s="39"/>
      <c r="CY552" s="39"/>
      <c r="CZ552" s="39"/>
      <c r="DA552" s="39"/>
      <c r="DB552" s="39"/>
      <c r="DC552" s="39"/>
      <c r="DD552" s="39"/>
      <c r="DE552" s="39"/>
      <c r="DF552" s="39"/>
      <c r="DG552" s="39"/>
      <c r="DH552" s="39"/>
      <c r="DI552" s="39"/>
      <c r="DJ552" s="39"/>
      <c r="DK552" s="39"/>
      <c r="DL552" s="39"/>
      <c r="DM552" s="39"/>
      <c r="DN552" s="39"/>
      <c r="DO552" s="39"/>
      <c r="DP552" s="39"/>
      <c r="DQ552" s="39"/>
      <c r="DR552" s="39"/>
      <c r="DS552" s="39"/>
      <c r="DT552" s="39"/>
      <c r="DU552" s="39"/>
      <c r="DV552" s="39"/>
      <c r="DW552" s="39"/>
      <c r="DX552" s="39"/>
      <c r="DY552" s="39"/>
      <c r="DZ552" s="39"/>
      <c r="EA552" s="39"/>
      <c r="EB552" s="39"/>
      <c r="EC552" s="39"/>
      <c r="ED552" s="39"/>
      <c r="EE552" s="39"/>
      <c r="EF552" s="39"/>
      <c r="EG552" s="39"/>
      <c r="EH552" s="39"/>
      <c r="EI552" s="39"/>
      <c r="EJ552" s="39"/>
      <c r="EK552" s="39"/>
      <c r="EL552" s="39"/>
      <c r="EM552" s="39"/>
      <c r="EN552" s="39"/>
      <c r="EO552" s="39"/>
      <c r="EP552" s="39"/>
      <c r="EQ552" s="39"/>
      <c r="ER552" s="39"/>
      <c r="ES552" s="39"/>
      <c r="ET552" s="39"/>
      <c r="EU552" s="39"/>
      <c r="EV552" s="39"/>
      <c r="EW552" s="39"/>
      <c r="EX552" s="39"/>
      <c r="EY552" s="39"/>
      <c r="EZ552" s="39"/>
      <c r="FA552" s="39"/>
      <c r="FB552" s="39"/>
      <c r="FC552" s="39"/>
      <c r="FD552" s="39"/>
      <c r="FE552" s="39"/>
      <c r="FF552" s="39"/>
      <c r="FG552" s="39"/>
      <c r="FH552" s="39"/>
      <c r="FI552" s="39"/>
      <c r="FJ552" s="39"/>
      <c r="FK552" s="39"/>
      <c r="FL552" s="39"/>
      <c r="FM552" s="39"/>
      <c r="FN552" s="39"/>
      <c r="FO552" s="39"/>
      <c r="FP552" s="39"/>
      <c r="FQ552" s="39"/>
      <c r="FR552" s="39"/>
      <c r="FS552" s="39"/>
      <c r="FT552" s="39"/>
      <c r="FU552" s="39"/>
      <c r="FV552" s="39"/>
      <c r="FW552" s="39"/>
      <c r="FX552" s="39"/>
      <c r="FY552" s="39"/>
      <c r="FZ552" s="39"/>
      <c r="GA552" s="39"/>
      <c r="GB552" s="39"/>
      <c r="GC552" s="39"/>
      <c r="GD552" s="39"/>
      <c r="GE552" s="39"/>
      <c r="GF552" s="39"/>
      <c r="GG552" s="39"/>
      <c r="GH552" s="39"/>
      <c r="GI552" s="39"/>
      <c r="GJ552" s="39"/>
      <c r="GK552" s="39"/>
      <c r="GL552" s="39"/>
      <c r="GM552" s="39"/>
      <c r="GN552" s="39"/>
      <c r="GO552" s="39"/>
      <c r="GP552" s="39"/>
      <c r="GQ552" s="39"/>
      <c r="GR552" s="39"/>
      <c r="GS552" s="39"/>
      <c r="GT552" s="39"/>
      <c r="GU552" s="39"/>
      <c r="GV552" s="39"/>
      <c r="GW552" s="39"/>
      <c r="GX552" s="39"/>
      <c r="GY552" s="39"/>
      <c r="GZ552" s="39"/>
      <c r="HA552" s="39"/>
      <c r="HB552" s="39"/>
      <c r="HC552" s="39"/>
      <c r="HD552" s="39"/>
      <c r="HE552" s="39"/>
      <c r="HF552" s="39"/>
      <c r="HG552" s="39"/>
      <c r="HH552" s="39"/>
      <c r="HI552" s="39"/>
      <c r="HJ552" s="39"/>
      <c r="HK552" s="39"/>
      <c r="HL552" s="39"/>
      <c r="HM552" s="39"/>
      <c r="HN552" s="39"/>
      <c r="HO552" s="39"/>
      <c r="HP552" s="39"/>
      <c r="HQ552" s="39"/>
      <c r="HR552" s="39"/>
      <c r="HS552" s="39"/>
      <c r="HT552" s="39"/>
      <c r="HU552" s="39"/>
      <c r="HV552" s="39"/>
      <c r="HW552" s="39"/>
      <c r="HX552" s="39"/>
      <c r="HY552" s="39"/>
      <c r="HZ552" s="39"/>
      <c r="IA552" s="39"/>
      <c r="IB552" s="39"/>
      <c r="IC552" s="39"/>
      <c r="ID552" s="39"/>
      <c r="IE552" s="39"/>
      <c r="IF552" s="39"/>
      <c r="IG552" s="39"/>
      <c r="IH552" s="39"/>
      <c r="II552" s="39"/>
      <c r="IJ552" s="39"/>
      <c r="IK552" s="39"/>
      <c r="IL552" s="39"/>
      <c r="IM552" s="39"/>
      <c r="IN552" s="39"/>
      <c r="IO552" s="39"/>
      <c r="IP552" s="39"/>
      <c r="IQ552" s="39"/>
      <c r="IR552" s="39"/>
      <c r="IS552" s="39"/>
      <c r="IT552" s="39"/>
      <c r="IU552" s="39"/>
      <c r="IV552" s="39"/>
      <c r="IW552" s="39"/>
      <c r="IX552" s="39"/>
      <c r="IY552" s="39"/>
      <c r="IZ552" s="39"/>
      <c r="JA552" s="39"/>
      <c r="JB552" s="39"/>
      <c r="JC552" s="39"/>
      <c r="JD552" s="39"/>
      <c r="JE552" s="39"/>
      <c r="JF552" s="39"/>
      <c r="JG552" s="39"/>
      <c r="JH552" s="39"/>
      <c r="JI552" s="39"/>
      <c r="JJ552" s="39"/>
      <c r="JK552" s="39"/>
      <c r="JL552" s="39"/>
      <c r="JM552" s="39"/>
      <c r="JN552" s="39"/>
      <c r="JO552" s="39"/>
      <c r="JP552" s="39"/>
      <c r="JQ552" s="39"/>
      <c r="JR552" s="39"/>
      <c r="JS552" s="39"/>
      <c r="JT552" s="39"/>
      <c r="JU552" s="39"/>
      <c r="JV552" s="39"/>
      <c r="JW552" s="39"/>
      <c r="JX552" s="39"/>
      <c r="JY552" s="39"/>
      <c r="JZ552" s="39"/>
      <c r="KA552" s="39"/>
      <c r="KB552" s="39"/>
      <c r="KC552" s="39"/>
      <c r="KD552" s="39"/>
      <c r="KE552" s="39"/>
      <c r="KF552" s="39"/>
      <c r="KG552" s="39"/>
      <c r="KH552" s="39"/>
      <c r="KI552" s="39"/>
      <c r="KJ552" s="39"/>
      <c r="KK552" s="39"/>
      <c r="KL552" s="39"/>
      <c r="KM552" s="39"/>
      <c r="KN552" s="39"/>
      <c r="KO552" s="39"/>
      <c r="KP552" s="39"/>
      <c r="KQ552" s="39"/>
      <c r="KR552" s="39"/>
      <c r="KS552" s="39"/>
      <c r="KT552" s="39"/>
      <c r="KU552" s="39"/>
      <c r="KV552" s="39"/>
      <c r="KW552" s="39"/>
      <c r="KX552" s="39"/>
      <c r="KY552" s="39"/>
      <c r="KZ552" s="39"/>
      <c r="LA552" s="39"/>
      <c r="LB552" s="39"/>
      <c r="LC552" s="39"/>
      <c r="LD552" s="39"/>
      <c r="LE552" s="39"/>
      <c r="LF552" s="39"/>
      <c r="LG552" s="39"/>
      <c r="LH552" s="39"/>
      <c r="LI552" s="39"/>
      <c r="LJ552" s="39"/>
      <c r="LK552" s="39"/>
      <c r="LL552" s="39"/>
      <c r="LM552" s="39"/>
      <c r="LN552" s="39"/>
      <c r="LO552" s="39"/>
      <c r="LP552" s="39"/>
      <c r="LQ552" s="39"/>
      <c r="LR552" s="39"/>
      <c r="LS552" s="39"/>
      <c r="LT552" s="39"/>
      <c r="LU552" s="39"/>
      <c r="LV552" s="39"/>
      <c r="LW552" s="39"/>
      <c r="LX552" s="39"/>
      <c r="LY552" s="39"/>
      <c r="LZ552" s="39"/>
      <c r="MA552" s="39"/>
      <c r="MB552" s="39"/>
      <c r="MC552" s="39"/>
      <c r="MD552" s="39"/>
      <c r="ME552" s="39"/>
      <c r="MF552" s="39"/>
      <c r="MG552" s="39"/>
      <c r="MH552" s="39"/>
      <c r="MI552" s="39"/>
      <c r="MJ552" s="39"/>
      <c r="MK552" s="39"/>
      <c r="ML552" s="39"/>
      <c r="MM552" s="39"/>
      <c r="MN552" s="39"/>
      <c r="MO552" s="39"/>
      <c r="MP552" s="39"/>
      <c r="MQ552" s="39"/>
      <c r="MR552" s="39"/>
      <c r="MS552" s="39"/>
      <c r="MT552" s="39"/>
      <c r="MU552" s="39"/>
      <c r="MV552" s="39"/>
      <c r="MW552" s="39"/>
      <c r="MX552" s="39"/>
      <c r="MY552" s="39"/>
      <c r="MZ552" s="39"/>
      <c r="NA552" s="39"/>
      <c r="NB552" s="39"/>
      <c r="NC552" s="39"/>
      <c r="ND552" s="39"/>
      <c r="NE552" s="39"/>
      <c r="NF552" s="39"/>
      <c r="NG552" s="39"/>
      <c r="NH552" s="39"/>
      <c r="NI552" s="39"/>
      <c r="NJ552" s="39"/>
      <c r="NK552" s="39"/>
      <c r="NL552" s="39"/>
      <c r="NM552" s="39"/>
      <c r="NN552" s="39"/>
      <c r="NO552" s="39"/>
      <c r="NP552" s="39"/>
      <c r="NQ552" s="39"/>
      <c r="NR552" s="39"/>
      <c r="NS552" s="39"/>
      <c r="NT552" s="39"/>
      <c r="NU552" s="39"/>
      <c r="NV552" s="39"/>
      <c r="NW552" s="39"/>
      <c r="NX552" s="39"/>
      <c r="NY552" s="39"/>
      <c r="NZ552" s="39"/>
      <c r="OA552" s="39"/>
      <c r="OB552" s="39"/>
      <c r="OC552" s="39"/>
      <c r="OD552" s="39"/>
      <c r="OE552" s="39"/>
      <c r="OF552" s="39"/>
      <c r="OG552" s="39"/>
      <c r="OH552" s="39"/>
      <c r="OI552" s="39"/>
      <c r="OJ552" s="39"/>
      <c r="OK552" s="39"/>
      <c r="OL552" s="39"/>
      <c r="OM552" s="39"/>
      <c r="ON552" s="39"/>
      <c r="OO552" s="39"/>
      <c r="OP552" s="39"/>
      <c r="OQ552" s="39"/>
      <c r="OR552" s="39"/>
      <c r="OS552" s="39"/>
      <c r="OT552" s="39"/>
      <c r="OU552" s="39"/>
      <c r="OV552" s="39"/>
      <c r="OW552" s="39"/>
      <c r="OX552" s="39"/>
      <c r="OY552" s="39"/>
      <c r="OZ552" s="39"/>
      <c r="PA552" s="39"/>
      <c r="PB552" s="39"/>
      <c r="PC552" s="39"/>
      <c r="PD552" s="39"/>
      <c r="PE552" s="39"/>
      <c r="PF552" s="39"/>
      <c r="PG552" s="39"/>
      <c r="PH552" s="39"/>
      <c r="PI552" s="39"/>
      <c r="PJ552" s="39"/>
      <c r="PK552" s="39"/>
      <c r="PL552" s="39"/>
      <c r="PM552" s="39"/>
      <c r="PN552" s="39"/>
      <c r="PO552" s="39"/>
      <c r="PP552" s="39"/>
      <c r="PQ552" s="39"/>
      <c r="PR552" s="39"/>
      <c r="PS552" s="39"/>
      <c r="PT552" s="39"/>
      <c r="PU552" s="39"/>
      <c r="PV552" s="39"/>
      <c r="PW552" s="39"/>
      <c r="PX552" s="39"/>
      <c r="PY552" s="39"/>
      <c r="PZ552" s="39"/>
      <c r="QA552" s="39"/>
      <c r="QB552" s="39"/>
      <c r="QC552" s="39"/>
      <c r="QD552" s="39"/>
      <c r="QE552" s="39"/>
      <c r="QF552" s="39"/>
      <c r="QG552" s="39"/>
      <c r="QH552" s="39"/>
      <c r="QI552" s="39"/>
      <c r="QJ552" s="39"/>
      <c r="QK552" s="39"/>
      <c r="QL552" s="39"/>
      <c r="QM552" s="39"/>
      <c r="QN552" s="39"/>
      <c r="QO552" s="39"/>
      <c r="QP552" s="39"/>
      <c r="QQ552" s="39"/>
      <c r="QR552" s="39"/>
      <c r="QS552" s="39"/>
      <c r="QT552" s="39"/>
      <c r="QU552" s="39"/>
      <c r="QV552" s="39"/>
      <c r="QW552" s="39"/>
      <c r="QX552" s="39"/>
      <c r="QY552" s="39"/>
      <c r="QZ552" s="39"/>
      <c r="RA552" s="39"/>
      <c r="RB552" s="39"/>
      <c r="RC552" s="39"/>
      <c r="RD552" s="39"/>
      <c r="RE552" s="39"/>
      <c r="RF552" s="39"/>
      <c r="RG552" s="39"/>
      <c r="RH552" s="39"/>
      <c r="RI552" s="39"/>
      <c r="RJ552" s="39"/>
      <c r="RK552" s="39"/>
      <c r="RL552" s="39"/>
      <c r="RM552" s="39"/>
      <c r="RN552" s="39"/>
      <c r="RO552" s="39"/>
      <c r="RP552" s="39"/>
      <c r="RQ552" s="39"/>
      <c r="RR552" s="39"/>
      <c r="RS552" s="39"/>
      <c r="RT552" s="39"/>
      <c r="RU552" s="39"/>
      <c r="RV552" s="39"/>
      <c r="RW552" s="39"/>
      <c r="RX552" s="39"/>
      <c r="RY552" s="39"/>
      <c r="RZ552" s="39"/>
      <c r="SA552" s="39"/>
      <c r="SB552" s="39"/>
      <c r="SC552" s="39"/>
      <c r="SD552" s="39"/>
      <c r="SE552" s="39"/>
      <c r="SF552" s="39"/>
      <c r="SG552" s="39"/>
      <c r="SH552" s="39"/>
      <c r="SI552" s="39"/>
      <c r="SJ552" s="39"/>
      <c r="SK552" s="39"/>
      <c r="SL552" s="39"/>
      <c r="SM552" s="39"/>
      <c r="SN552" s="39"/>
      <c r="SO552" s="39"/>
      <c r="SP552" s="39"/>
      <c r="SQ552" s="39"/>
      <c r="SR552" s="39"/>
      <c r="SS552" s="39"/>
      <c r="ST552" s="39"/>
      <c r="SU552" s="39"/>
      <c r="SV552" s="39"/>
      <c r="SW552" s="39"/>
      <c r="SX552" s="39"/>
      <c r="SY552" s="39"/>
      <c r="SZ552" s="39"/>
      <c r="TA552" s="39"/>
      <c r="TB552" s="39"/>
      <c r="TC552" s="39"/>
      <c r="TD552" s="39"/>
      <c r="TE552" s="39"/>
      <c r="TF552" s="39"/>
      <c r="TG552" s="39"/>
      <c r="TH552" s="39"/>
      <c r="TI552" s="39"/>
      <c r="TJ552" s="39"/>
      <c r="TK552" s="39"/>
      <c r="TL552" s="39"/>
      <c r="TM552" s="39"/>
      <c r="TN552" s="39"/>
      <c r="TO552" s="39"/>
      <c r="TP552" s="39"/>
      <c r="TQ552" s="39"/>
      <c r="TR552" s="39"/>
      <c r="TS552" s="39"/>
      <c r="TT552" s="39"/>
      <c r="TU552" s="39"/>
      <c r="TV552" s="39"/>
      <c r="TW552" s="39"/>
      <c r="TX552" s="39"/>
      <c r="TY552" s="39"/>
      <c r="TZ552" s="39"/>
      <c r="UA552" s="39"/>
      <c r="UB552" s="39"/>
      <c r="UC552" s="39"/>
      <c r="UD552" s="39"/>
      <c r="UE552" s="39"/>
      <c r="UF552" s="39"/>
      <c r="UG552" s="39"/>
      <c r="UH552" s="39"/>
      <c r="UI552" s="39"/>
      <c r="UJ552" s="39"/>
      <c r="UK552" s="39"/>
      <c r="UL552" s="39"/>
      <c r="UM552" s="39"/>
      <c r="UN552" s="39"/>
      <c r="UO552" s="39"/>
      <c r="UP552" s="39"/>
      <c r="UQ552" s="39"/>
      <c r="UR552" s="39"/>
      <c r="US552" s="39"/>
      <c r="UT552" s="39"/>
      <c r="UU552" s="39"/>
      <c r="UV552" s="39"/>
      <c r="UW552" s="39"/>
      <c r="UX552" s="39"/>
      <c r="UY552" s="39"/>
      <c r="UZ552" s="39"/>
      <c r="VA552" s="39"/>
      <c r="VB552" s="39"/>
      <c r="VC552" s="39"/>
      <c r="VD552" s="39"/>
      <c r="VE552" s="39"/>
      <c r="VF552" s="39"/>
      <c r="VG552" s="39"/>
      <c r="VH552" s="39"/>
      <c r="VI552" s="39"/>
      <c r="VJ552" s="39"/>
      <c r="VK552" s="39"/>
      <c r="VL552" s="39"/>
      <c r="VM552" s="39"/>
      <c r="VN552" s="39"/>
      <c r="VO552" s="39"/>
      <c r="VP552" s="39"/>
      <c r="VQ552" s="39"/>
      <c r="VR552" s="39"/>
      <c r="VS552" s="39"/>
      <c r="VT552" s="39"/>
      <c r="VU552" s="39"/>
      <c r="VV552" s="39"/>
      <c r="VW552" s="39"/>
      <c r="VX552" s="39"/>
      <c r="VY552" s="39"/>
      <c r="VZ552" s="39"/>
      <c r="WA552" s="39"/>
      <c r="WB552" s="39"/>
      <c r="WC552" s="39"/>
      <c r="WD552" s="39"/>
      <c r="WE552" s="39"/>
      <c r="WF552" s="39"/>
      <c r="WG552" s="39"/>
      <c r="WH552" s="39"/>
      <c r="WI552" s="39"/>
      <c r="WJ552" s="39"/>
      <c r="WK552" s="39"/>
      <c r="WL552" s="39"/>
      <c r="WM552" s="39"/>
      <c r="WN552" s="39"/>
      <c r="WO552" s="39"/>
      <c r="WP552" s="39"/>
      <c r="WQ552" s="39"/>
      <c r="WR552" s="39"/>
      <c r="WS552" s="39"/>
      <c r="WT552" s="39"/>
      <c r="WU552" s="39"/>
      <c r="WV552" s="39"/>
      <c r="WW552" s="39"/>
      <c r="WX552" s="39"/>
      <c r="WY552" s="39"/>
      <c r="WZ552" s="39"/>
      <c r="XA552" s="39"/>
      <c r="XB552" s="39"/>
      <c r="XC552" s="39"/>
      <c r="XD552" s="39"/>
      <c r="XE552" s="39"/>
      <c r="XF552" s="39"/>
      <c r="XG552" s="39"/>
      <c r="XH552" s="39"/>
      <c r="XI552" s="39"/>
      <c r="XJ552" s="39"/>
      <c r="XK552" s="39"/>
      <c r="XL552" s="39"/>
      <c r="XM552" s="39"/>
      <c r="XN552" s="39"/>
      <c r="XO552" s="39"/>
      <c r="XP552" s="39"/>
      <c r="XQ552" s="39"/>
      <c r="XR552" s="39"/>
      <c r="XS552" s="39"/>
      <c r="XT552" s="39"/>
      <c r="XU552" s="39"/>
      <c r="XV552" s="39"/>
      <c r="XW552" s="39"/>
      <c r="XX552" s="39"/>
      <c r="XY552" s="39"/>
      <c r="XZ552" s="39"/>
      <c r="YA552" s="39"/>
      <c r="YB552" s="39"/>
      <c r="YC552" s="39"/>
      <c r="YD552" s="39"/>
      <c r="YE552" s="39"/>
      <c r="YF552" s="39"/>
      <c r="YG552" s="39"/>
      <c r="YH552" s="39"/>
      <c r="YI552" s="39"/>
      <c r="YJ552" s="39"/>
      <c r="YK552" s="39"/>
      <c r="YL552" s="39"/>
      <c r="YM552" s="39"/>
      <c r="YN552" s="39"/>
      <c r="YO552" s="39"/>
      <c r="YP552" s="39"/>
      <c r="YQ552" s="39"/>
      <c r="YR552" s="39"/>
      <c r="YS552" s="39"/>
      <c r="YT552" s="39"/>
      <c r="YU552" s="39"/>
      <c r="YV552" s="39"/>
      <c r="YW552" s="39"/>
      <c r="YX552" s="39"/>
      <c r="YY552" s="39"/>
      <c r="YZ552" s="39"/>
      <c r="ZA552" s="39"/>
      <c r="ZB552" s="39"/>
      <c r="ZC552" s="39"/>
      <c r="ZD552" s="39"/>
      <c r="ZE552" s="39"/>
      <c r="ZF552" s="39"/>
      <c r="ZG552" s="39"/>
      <c r="ZH552" s="39"/>
      <c r="ZI552" s="39"/>
      <c r="ZJ552" s="39"/>
      <c r="ZK552" s="39"/>
      <c r="ZL552" s="39"/>
      <c r="ZM552" s="39"/>
      <c r="ZN552" s="39"/>
      <c r="ZO552" s="39"/>
      <c r="ZP552" s="39"/>
      <c r="ZQ552" s="39"/>
      <c r="ZR552" s="39"/>
      <c r="ZS552" s="39"/>
      <c r="ZT552" s="39"/>
      <c r="ZU552" s="39"/>
      <c r="ZV552" s="39"/>
      <c r="ZW552" s="39"/>
      <c r="ZX552" s="39"/>
      <c r="ZY552" s="39"/>
      <c r="ZZ552" s="39"/>
      <c r="AAA552" s="39"/>
      <c r="AAB552" s="39"/>
      <c r="AAC552" s="39"/>
      <c r="AAD552" s="39"/>
      <c r="AAE552" s="39"/>
      <c r="AAF552" s="39"/>
      <c r="AAG552" s="39"/>
      <c r="AAH552" s="39"/>
      <c r="AAI552" s="39"/>
      <c r="AAJ552" s="39"/>
      <c r="AAK552" s="39"/>
      <c r="AAL552" s="39"/>
      <c r="AAM552" s="39"/>
      <c r="AAN552" s="39"/>
      <c r="AAO552" s="39"/>
      <c r="AAP552" s="39"/>
      <c r="AAQ552" s="39"/>
      <c r="AAR552" s="39"/>
      <c r="AAS552" s="39"/>
      <c r="AAT552" s="39"/>
      <c r="AAU552" s="39"/>
      <c r="AAV552" s="39"/>
      <c r="AAW552" s="39"/>
      <c r="AAX552" s="39"/>
      <c r="AAY552" s="39"/>
      <c r="AAZ552" s="39"/>
      <c r="ABA552" s="39"/>
      <c r="ABB552" s="39"/>
      <c r="ABC552" s="39"/>
      <c r="ABD552" s="39"/>
      <c r="ABE552" s="39"/>
      <c r="ABF552" s="39"/>
      <c r="ABG552" s="39"/>
      <c r="ABH552" s="39"/>
      <c r="ABI552" s="39"/>
      <c r="ABJ552" s="39"/>
      <c r="ABK552" s="39"/>
      <c r="ABL552" s="39"/>
      <c r="ABM552" s="39"/>
      <c r="ABN552" s="39"/>
      <c r="ABO552" s="39"/>
      <c r="ABP552" s="39"/>
      <c r="ABQ552" s="39"/>
      <c r="ABR552" s="39"/>
      <c r="ABS552" s="39"/>
      <c r="ABT552" s="39"/>
      <c r="ABU552" s="39"/>
      <c r="ABV552" s="39"/>
      <c r="ABW552" s="39"/>
      <c r="ABX552" s="39"/>
      <c r="ABY552" s="39"/>
      <c r="ABZ552" s="39"/>
      <c r="ACA552" s="39"/>
      <c r="ACB552" s="39"/>
      <c r="ACC552" s="39"/>
      <c r="ACD552" s="39"/>
      <c r="ACE552" s="39"/>
      <c r="ACF552" s="39"/>
      <c r="ACG552" s="39"/>
      <c r="ACH552" s="39"/>
      <c r="ACI552" s="39"/>
      <c r="ACJ552" s="39"/>
      <c r="ACK552" s="39"/>
      <c r="ACL552" s="39"/>
      <c r="ACM552" s="39"/>
      <c r="ACN552" s="39"/>
      <c r="ACO552" s="39"/>
      <c r="ACP552" s="39"/>
      <c r="ACQ552" s="39"/>
      <c r="ACR552" s="39"/>
      <c r="ACS552" s="39"/>
      <c r="ACT552" s="39"/>
      <c r="ACU552" s="39"/>
      <c r="ACV552" s="39"/>
      <c r="ACW552" s="39"/>
      <c r="ACX552" s="39"/>
      <c r="ACY552" s="39"/>
      <c r="ACZ552" s="39"/>
      <c r="ADA552" s="39"/>
      <c r="ADB552" s="39"/>
      <c r="ADC552" s="39"/>
      <c r="ADD552" s="39"/>
      <c r="ADE552" s="39"/>
      <c r="ADF552" s="39"/>
      <c r="ADG552" s="39"/>
      <c r="ADH552" s="39"/>
      <c r="ADI552" s="39"/>
      <c r="ADJ552" s="39"/>
      <c r="ADK552" s="39"/>
      <c r="ADL552" s="39"/>
      <c r="ADM552" s="39"/>
      <c r="ADN552" s="39"/>
      <c r="ADO552" s="39"/>
      <c r="ADP552" s="39"/>
      <c r="ADQ552" s="39"/>
      <c r="ADR552" s="39"/>
      <c r="ADS552" s="39"/>
      <c r="ADT552" s="39"/>
      <c r="ADU552" s="39"/>
      <c r="ADV552" s="39"/>
      <c r="ADW552" s="39"/>
      <c r="ADX552" s="39"/>
      <c r="ADY552" s="39"/>
      <c r="ADZ552" s="39"/>
      <c r="AEA552" s="39"/>
      <c r="AEB552" s="39"/>
      <c r="AEC552" s="39"/>
      <c r="AED552" s="39"/>
      <c r="AEE552" s="39"/>
      <c r="AEF552" s="39"/>
      <c r="AEG552" s="39"/>
      <c r="AEH552" s="39"/>
      <c r="AEI552" s="39"/>
      <c r="AEJ552" s="39"/>
      <c r="AEK552" s="39"/>
      <c r="AEL552" s="39"/>
      <c r="AEM552" s="39"/>
      <c r="AEN552" s="39"/>
      <c r="AEO552" s="39"/>
      <c r="AEP552" s="39"/>
      <c r="AEQ552" s="39"/>
      <c r="AER552" s="39"/>
      <c r="AES552" s="39"/>
      <c r="AET552" s="39"/>
      <c r="AEU552" s="39"/>
      <c r="AEV552" s="39"/>
      <c r="AEW552" s="39"/>
      <c r="AEX552" s="39"/>
      <c r="AEY552" s="39"/>
      <c r="AEZ552" s="39"/>
      <c r="AFA552" s="39"/>
      <c r="AFB552" s="39"/>
      <c r="AFC552" s="39"/>
      <c r="AFD552" s="39"/>
      <c r="AFE552" s="39"/>
      <c r="AFF552" s="39"/>
      <c r="AFG552" s="39"/>
      <c r="AFH552" s="39"/>
      <c r="AFI552" s="39"/>
      <c r="AFJ552" s="39"/>
      <c r="AFK552" s="39"/>
      <c r="AFL552" s="39"/>
      <c r="AFM552" s="39"/>
      <c r="AFN552" s="39"/>
      <c r="AFO552" s="39"/>
      <c r="AFP552" s="39"/>
      <c r="AFQ552" s="39"/>
      <c r="AFR552" s="39"/>
      <c r="AFS552" s="39"/>
      <c r="AFT552" s="39"/>
      <c r="AFU552" s="39"/>
      <c r="AFV552" s="39"/>
      <c r="AFW552" s="39"/>
      <c r="AFX552" s="39"/>
      <c r="AFY552" s="39"/>
      <c r="AFZ552" s="39"/>
      <c r="AGA552" s="39"/>
      <c r="AGB552" s="39"/>
      <c r="AGC552" s="39"/>
      <c r="AGD552" s="39"/>
      <c r="AGE552" s="39"/>
      <c r="AGF552" s="39"/>
      <c r="AGG552" s="39"/>
      <c r="AGH552" s="39"/>
      <c r="AGI552" s="39"/>
      <c r="AGJ552" s="39"/>
      <c r="AGK552" s="39"/>
      <c r="AGL552" s="39"/>
      <c r="AGM552" s="39"/>
      <c r="AGN552" s="39"/>
      <c r="AGO552" s="39"/>
      <c r="AGP552" s="39"/>
      <c r="AGQ552" s="39"/>
      <c r="AGR552" s="39"/>
      <c r="AGS552" s="39"/>
      <c r="AGT552" s="39"/>
      <c r="AGU552" s="39"/>
      <c r="AGV552" s="39"/>
      <c r="AGW552" s="39"/>
      <c r="AGX552" s="39"/>
      <c r="AGY552" s="39"/>
      <c r="AGZ552" s="39"/>
      <c r="AHA552" s="39"/>
      <c r="AHB552" s="39"/>
      <c r="AHC552" s="39"/>
      <c r="AHD552" s="39"/>
      <c r="AHE552" s="39"/>
      <c r="AHF552" s="39"/>
      <c r="AHG552" s="39"/>
      <c r="AHH552" s="39"/>
      <c r="AHI552" s="39"/>
      <c r="AHJ552" s="39"/>
      <c r="AHK552" s="39"/>
      <c r="AHL552" s="39"/>
      <c r="AHM552" s="39"/>
      <c r="AHN552" s="39"/>
      <c r="AHO552" s="39"/>
      <c r="AHP552" s="39"/>
      <c r="AHQ552" s="39"/>
      <c r="AHR552" s="39"/>
      <c r="AHS552" s="39"/>
      <c r="AHT552" s="39"/>
      <c r="AHU552" s="39"/>
      <c r="AHV552" s="39"/>
      <c r="AHW552" s="39"/>
      <c r="AHX552" s="39"/>
      <c r="AHY552" s="39"/>
      <c r="AHZ552" s="39"/>
      <c r="AIA552" s="39"/>
      <c r="AIB552" s="39"/>
      <c r="AIC552" s="39"/>
      <c r="AID552" s="39"/>
      <c r="AIE552" s="39"/>
      <c r="AIF552" s="39"/>
      <c r="AIG552" s="39"/>
      <c r="AIH552" s="39"/>
      <c r="AII552" s="39"/>
      <c r="AIJ552" s="39"/>
      <c r="AIK552" s="39"/>
      <c r="AIL552" s="39"/>
      <c r="AIM552" s="39"/>
      <c r="AIN552" s="39"/>
      <c r="AIO552" s="39"/>
      <c r="AIP552" s="39"/>
      <c r="AIQ552" s="39"/>
      <c r="AIR552" s="39"/>
      <c r="AIS552" s="39"/>
      <c r="AIT552" s="39"/>
      <c r="AIU552" s="39"/>
      <c r="AIV552" s="39"/>
      <c r="AIW552" s="39"/>
      <c r="AIX552" s="39"/>
      <c r="AIY552" s="39"/>
      <c r="AIZ552" s="39"/>
      <c r="AJA552" s="39"/>
      <c r="AJB552" s="39"/>
      <c r="AJC552" s="39"/>
      <c r="AJD552" s="39"/>
      <c r="AJE552" s="39"/>
      <c r="AJF552" s="39"/>
      <c r="AJG552" s="39"/>
      <c r="AJH552" s="39"/>
      <c r="AJI552" s="39"/>
      <c r="AJJ552" s="39"/>
      <c r="AJK552" s="39"/>
      <c r="AJL552" s="39"/>
      <c r="AJM552" s="39"/>
      <c r="AJN552" s="39"/>
      <c r="AJO552" s="39"/>
      <c r="AJP552" s="39"/>
      <c r="AJQ552" s="39"/>
      <c r="AJR552" s="39"/>
      <c r="AJS552" s="39"/>
      <c r="AJT552" s="39"/>
      <c r="AJU552" s="39"/>
      <c r="AJV552" s="39"/>
      <c r="AJW552" s="39"/>
      <c r="AJX552" s="39"/>
      <c r="AJY552" s="39"/>
      <c r="AJZ552" s="39"/>
      <c r="AKA552" s="39"/>
      <c r="AKB552" s="39"/>
      <c r="AKC552" s="39"/>
      <c r="AKD552" s="39"/>
      <c r="AKE552" s="39"/>
      <c r="AKF552" s="39"/>
      <c r="AKG552" s="39"/>
      <c r="AKH552" s="39"/>
      <c r="AKI552" s="39"/>
      <c r="AKJ552" s="39"/>
      <c r="AKK552" s="39"/>
      <c r="AKL552" s="39"/>
      <c r="AKM552" s="39"/>
      <c r="AKN552" s="39"/>
      <c r="AKO552" s="39"/>
      <c r="AKP552" s="39"/>
      <c r="AKQ552" s="39"/>
      <c r="AKR552" s="39"/>
      <c r="AKS552" s="39"/>
      <c r="AKT552" s="39"/>
      <c r="AKU552" s="39"/>
      <c r="AKV552" s="39"/>
      <c r="AKW552" s="39"/>
      <c r="AKX552" s="39"/>
      <c r="AKY552" s="39"/>
      <c r="AKZ552" s="39"/>
      <c r="ALA552" s="39"/>
      <c r="ALB552" s="39"/>
      <c r="ALC552" s="39"/>
      <c r="ALD552" s="39"/>
      <c r="ALE552" s="39"/>
      <c r="ALF552" s="39"/>
      <c r="ALG552" s="39"/>
      <c r="ALH552" s="39"/>
      <c r="ALI552" s="39"/>
      <c r="ALJ552" s="39"/>
      <c r="ALK552" s="39"/>
      <c r="ALL552" s="39"/>
      <c r="ALM552" s="39"/>
      <c r="ALN552" s="39"/>
      <c r="ALO552" s="39"/>
      <c r="ALP552" s="39"/>
      <c r="ALQ552" s="39"/>
      <c r="ALR552" s="39"/>
      <c r="ALS552" s="39"/>
      <c r="ALT552" s="39"/>
      <c r="ALU552" s="39"/>
      <c r="ALV552" s="39"/>
      <c r="ALW552" s="39"/>
      <c r="ALX552" s="39"/>
      <c r="ALY552" s="39"/>
      <c r="ALZ552" s="39"/>
      <c r="AMA552" s="39"/>
      <c r="AMB552" s="39"/>
      <c r="AMC552" s="39"/>
      <c r="AMD552" s="39"/>
      <c r="AME552" s="39"/>
      <c r="AMF552" s="39"/>
      <c r="AMG552" s="39"/>
      <c r="AMH552" s="39"/>
      <c r="AMI552" s="39"/>
      <c r="AMJ552" s="39"/>
      <c r="AMK552" s="39"/>
      <c r="AML552" s="39"/>
      <c r="AMM552" s="39"/>
      <c r="AMN552" s="39"/>
      <c r="AMO552" s="39"/>
      <c r="AMP552" s="39"/>
      <c r="AMQ552" s="39"/>
      <c r="AMR552" s="39"/>
      <c r="AMS552" s="39"/>
      <c r="AMT552" s="39"/>
      <c r="AMU552" s="39"/>
      <c r="AMV552" s="39"/>
      <c r="AMW552" s="39"/>
      <c r="AMX552" s="39"/>
      <c r="AMY552" s="39"/>
      <c r="AMZ552" s="39"/>
      <c r="ANA552" s="39"/>
      <c r="ANB552" s="39"/>
      <c r="ANC552" s="39"/>
      <c r="AND552" s="39"/>
      <c r="ANE552" s="39"/>
      <c r="ANF552" s="39"/>
      <c r="ANG552" s="39"/>
      <c r="ANH552" s="39"/>
      <c r="ANI552" s="39"/>
      <c r="ANJ552" s="39"/>
      <c r="ANK552" s="39"/>
      <c r="ANL552" s="39"/>
      <c r="ANM552" s="39"/>
      <c r="ANN552" s="39"/>
      <c r="ANO552" s="39"/>
      <c r="ANP552" s="39"/>
      <c r="ANQ552" s="39"/>
      <c r="ANR552" s="39"/>
      <c r="ANS552" s="39"/>
      <c r="ANT552" s="39"/>
      <c r="ANU552" s="39"/>
      <c r="ANV552" s="39"/>
      <c r="ANW552" s="39"/>
      <c r="ANX552" s="39"/>
      <c r="ANY552" s="39"/>
      <c r="ANZ552" s="39"/>
      <c r="AOA552" s="39"/>
      <c r="AOB552" s="39"/>
      <c r="AOC552" s="39"/>
      <c r="AOD552" s="39"/>
      <c r="AOE552" s="39"/>
      <c r="AOF552" s="39"/>
      <c r="AOG552" s="39"/>
      <c r="AOH552" s="39"/>
      <c r="AOI552" s="39"/>
      <c r="AOJ552" s="39"/>
      <c r="AOK552" s="39"/>
      <c r="AOL552" s="39"/>
      <c r="AOM552" s="39"/>
      <c r="AON552" s="39"/>
      <c r="AOO552" s="39"/>
      <c r="AOP552" s="39"/>
      <c r="AOQ552" s="39"/>
      <c r="AOR552" s="39"/>
      <c r="AOS552" s="39"/>
      <c r="AOT552" s="39"/>
      <c r="AOU552" s="39"/>
      <c r="AOV552" s="39"/>
      <c r="AOW552" s="39"/>
      <c r="AOX552" s="39"/>
      <c r="AOY552" s="39"/>
      <c r="AOZ552" s="39"/>
      <c r="APA552" s="39"/>
      <c r="APB552" s="39"/>
      <c r="APC552" s="39"/>
      <c r="APD552" s="39"/>
      <c r="APE552" s="39"/>
      <c r="APF552" s="39"/>
      <c r="APG552" s="39"/>
      <c r="APH552" s="39"/>
      <c r="API552" s="39"/>
      <c r="APJ552" s="39"/>
      <c r="APK552" s="39"/>
      <c r="APL552" s="39"/>
      <c r="APM552" s="39"/>
      <c r="APN552" s="39"/>
      <c r="APO552" s="39"/>
      <c r="APP552" s="39"/>
      <c r="APQ552" s="39"/>
      <c r="APR552" s="39"/>
      <c r="APS552" s="39"/>
      <c r="APT552" s="39"/>
      <c r="APU552" s="39"/>
      <c r="APV552" s="39"/>
      <c r="APW552" s="39"/>
      <c r="APX552" s="39"/>
      <c r="APY552" s="39"/>
      <c r="APZ552" s="39"/>
      <c r="AQA552" s="39"/>
      <c r="AQB552" s="39"/>
      <c r="AQC552" s="39"/>
      <c r="AQD552" s="39"/>
      <c r="AQE552" s="39"/>
      <c r="AQF552" s="39"/>
      <c r="AQG552" s="39"/>
      <c r="AQH552" s="39"/>
      <c r="AQI552" s="39"/>
      <c r="AQJ552" s="39"/>
      <c r="AQK552" s="39"/>
      <c r="AQL552" s="39"/>
      <c r="AQM552" s="39"/>
      <c r="AQN552" s="39"/>
      <c r="AQO552" s="39"/>
      <c r="AQP552" s="39"/>
      <c r="AQQ552" s="39"/>
      <c r="AQR552" s="39"/>
      <c r="AQS552" s="39"/>
      <c r="AQT552" s="39"/>
      <c r="AQU552" s="39"/>
      <c r="AQV552" s="39"/>
      <c r="AQW552" s="39"/>
      <c r="AQX552" s="39"/>
      <c r="AQY552" s="39"/>
      <c r="AQZ552" s="39"/>
      <c r="ARA552" s="39"/>
      <c r="ARB552" s="39"/>
      <c r="ARC552" s="39"/>
      <c r="ARD552" s="39"/>
      <c r="ARE552" s="39"/>
      <c r="ARF552" s="39"/>
      <c r="ARG552" s="39"/>
      <c r="ARH552" s="39"/>
      <c r="ARI552" s="39"/>
      <c r="ARJ552" s="39"/>
      <c r="ARK552" s="39"/>
      <c r="ARL552" s="39"/>
      <c r="ARM552" s="39"/>
      <c r="ARN552" s="39"/>
      <c r="ARO552" s="39"/>
      <c r="ARP552" s="39"/>
      <c r="ARQ552" s="39"/>
      <c r="ARR552" s="39"/>
      <c r="ARS552" s="39"/>
      <c r="ART552" s="39"/>
      <c r="ARU552" s="39"/>
      <c r="ARV552" s="39"/>
      <c r="ARW552" s="39"/>
      <c r="ARX552" s="39"/>
      <c r="ARY552" s="39"/>
      <c r="ARZ552" s="39"/>
      <c r="ASA552" s="39"/>
      <c r="ASB552" s="39"/>
      <c r="ASC552" s="39"/>
      <c r="ASD552" s="39"/>
      <c r="ASE552" s="39"/>
      <c r="ASF552" s="39"/>
      <c r="ASG552" s="39"/>
      <c r="ASH552" s="39"/>
      <c r="ASI552" s="39"/>
      <c r="ASJ552" s="39"/>
      <c r="ASK552" s="39"/>
      <c r="ASL552" s="39"/>
      <c r="ASM552" s="39"/>
      <c r="ASN552" s="39"/>
      <c r="ASO552" s="39"/>
      <c r="ASP552" s="39"/>
      <c r="ASQ552" s="39"/>
      <c r="ASR552" s="39"/>
      <c r="ASS552" s="39"/>
      <c r="AST552" s="39"/>
      <c r="ASU552" s="39"/>
      <c r="ASV552" s="39"/>
      <c r="ASW552" s="39"/>
      <c r="ASX552" s="39"/>
      <c r="ASY552" s="39"/>
      <c r="ASZ552" s="39"/>
      <c r="ATA552" s="39"/>
      <c r="ATB552" s="39"/>
      <c r="ATC552" s="39"/>
      <c r="ATD552" s="39"/>
      <c r="ATE552" s="39"/>
      <c r="ATF552" s="39"/>
      <c r="ATG552" s="39"/>
      <c r="ATH552" s="39"/>
      <c r="ATI552" s="39"/>
      <c r="ATJ552" s="39"/>
      <c r="ATK552" s="39"/>
      <c r="ATL552" s="39"/>
      <c r="ATM552" s="39"/>
      <c r="ATN552" s="39"/>
      <c r="ATO552" s="39"/>
      <c r="ATP552" s="39"/>
      <c r="ATQ552" s="39"/>
      <c r="ATR552" s="39"/>
      <c r="ATS552" s="39"/>
      <c r="ATT552" s="39"/>
      <c r="ATU552" s="39"/>
      <c r="ATV552" s="39"/>
      <c r="ATW552" s="39"/>
      <c r="ATX552" s="39"/>
      <c r="ATY552" s="39"/>
      <c r="ATZ552" s="39"/>
      <c r="AUA552" s="39"/>
      <c r="AUB552" s="39"/>
      <c r="AUC552" s="39"/>
      <c r="AUD552" s="39"/>
      <c r="AUE552" s="39"/>
      <c r="AUF552" s="39"/>
      <c r="AUG552" s="39"/>
      <c r="AUH552" s="39"/>
      <c r="AUI552" s="39"/>
      <c r="AUJ552" s="39"/>
      <c r="AUK552" s="39"/>
      <c r="AUL552" s="39"/>
      <c r="AUM552" s="39"/>
      <c r="AUN552" s="39"/>
      <c r="AUO552" s="39"/>
      <c r="AUP552" s="39"/>
      <c r="AUQ552" s="39"/>
      <c r="AUR552" s="39"/>
      <c r="AUS552" s="39"/>
      <c r="AUT552" s="39"/>
      <c r="AUU552" s="39"/>
      <c r="AUV552" s="39"/>
      <c r="AUW552" s="39"/>
      <c r="AUX552" s="39"/>
      <c r="AUY552" s="39"/>
      <c r="AUZ552" s="39"/>
      <c r="AVA552" s="39"/>
      <c r="AVB552" s="39"/>
      <c r="AVC552" s="39"/>
      <c r="AVD552" s="39"/>
      <c r="AVE552" s="39"/>
      <c r="AVF552" s="39"/>
      <c r="AVG552" s="39"/>
      <c r="AVH552" s="39"/>
      <c r="AVI552" s="39"/>
      <c r="AVJ552" s="39"/>
      <c r="AVK552" s="39"/>
      <c r="AVL552" s="39"/>
      <c r="AVM552" s="39"/>
      <c r="AVN552" s="39"/>
      <c r="AVO552" s="39"/>
      <c r="AVP552" s="39"/>
      <c r="AVQ552" s="39"/>
      <c r="AVR552" s="39"/>
      <c r="AVS552" s="39"/>
      <c r="AVT552" s="39"/>
      <c r="AVU552" s="39"/>
      <c r="AVV552" s="39"/>
      <c r="AVW552" s="39"/>
      <c r="AVX552" s="39"/>
      <c r="AVY552" s="39"/>
      <c r="AVZ552" s="39"/>
      <c r="AWA552" s="39"/>
      <c r="AWB552" s="39"/>
      <c r="AWC552" s="39"/>
      <c r="AWD552" s="39"/>
      <c r="AWE552" s="39"/>
      <c r="AWF552" s="39"/>
      <c r="AWG552" s="39"/>
      <c r="AWH552" s="39"/>
      <c r="AWI552" s="39"/>
      <c r="AWJ552" s="39"/>
      <c r="AWK552" s="39"/>
      <c r="AWL552" s="39"/>
      <c r="AWM552" s="39"/>
      <c r="AWN552" s="39"/>
      <c r="AWO552" s="39"/>
      <c r="AWP552" s="39"/>
      <c r="AWQ552" s="39"/>
      <c r="AWR552" s="39"/>
      <c r="AWS552" s="39"/>
      <c r="AWT552" s="39"/>
      <c r="AWU552" s="39"/>
      <c r="AWV552" s="39"/>
      <c r="AWW552" s="39"/>
      <c r="AWX552" s="39"/>
      <c r="AWY552" s="39"/>
      <c r="AWZ552" s="39"/>
      <c r="AXA552" s="39"/>
      <c r="AXB552" s="39"/>
      <c r="AXC552" s="39"/>
      <c r="AXD552" s="39"/>
      <c r="AXE552" s="39"/>
      <c r="AXF552" s="39"/>
      <c r="AXG552" s="39"/>
      <c r="AXH552" s="39"/>
      <c r="AXI552" s="39"/>
      <c r="AXJ552" s="39"/>
      <c r="AXK552" s="39"/>
      <c r="AXL552" s="39"/>
      <c r="AXM552" s="39"/>
      <c r="AXN552" s="39"/>
      <c r="AXO552" s="39"/>
      <c r="AXP552" s="39"/>
      <c r="AXQ552" s="39"/>
      <c r="AXR552" s="39"/>
      <c r="AXS552" s="39"/>
      <c r="AXT552" s="39"/>
      <c r="AXU552" s="39"/>
      <c r="AXV552" s="39"/>
      <c r="AXW552" s="39"/>
      <c r="AXX552" s="39"/>
      <c r="AXY552" s="39"/>
      <c r="AXZ552" s="39"/>
      <c r="AYA552" s="39"/>
      <c r="AYB552" s="39"/>
      <c r="AYC552" s="39"/>
      <c r="AYD552" s="39"/>
      <c r="AYE552" s="39"/>
      <c r="AYF552" s="39"/>
      <c r="AYG552" s="39"/>
      <c r="AYH552" s="39"/>
      <c r="AYI552" s="39"/>
      <c r="AYJ552" s="39"/>
      <c r="AYK552" s="39"/>
      <c r="AYL552" s="39"/>
      <c r="AYM552" s="39"/>
      <c r="AYN552" s="39"/>
      <c r="AYO552" s="39"/>
      <c r="AYP552" s="39"/>
      <c r="AYQ552" s="39"/>
      <c r="AYR552" s="39"/>
      <c r="AYS552" s="39"/>
      <c r="AYT552" s="39"/>
      <c r="AYU552" s="39"/>
      <c r="AYV552" s="39"/>
      <c r="AYW552" s="39"/>
      <c r="AYX552" s="39"/>
      <c r="AYY552" s="39"/>
      <c r="AYZ552" s="39"/>
      <c r="AZA552" s="39"/>
      <c r="AZB552" s="39"/>
      <c r="AZC552" s="39"/>
      <c r="AZD552" s="39"/>
      <c r="AZE552" s="39"/>
      <c r="AZF552" s="39"/>
      <c r="AZG552" s="39"/>
      <c r="AZH552" s="39"/>
      <c r="AZI552" s="39"/>
      <c r="AZJ552" s="39"/>
      <c r="AZK552" s="39"/>
      <c r="AZL552" s="39"/>
      <c r="AZM552" s="39"/>
      <c r="AZN552" s="39"/>
      <c r="AZO552" s="39"/>
      <c r="AZP552" s="39"/>
      <c r="AZQ552" s="39"/>
      <c r="AZR552" s="39"/>
      <c r="AZS552" s="39"/>
      <c r="AZT552" s="39"/>
      <c r="AZU552" s="39"/>
      <c r="AZV552" s="39"/>
      <c r="AZW552" s="39"/>
      <c r="AZX552" s="39"/>
      <c r="AZY552" s="39"/>
      <c r="AZZ552" s="39"/>
      <c r="BAA552" s="39"/>
      <c r="BAB552" s="39"/>
      <c r="BAC552" s="39"/>
      <c r="BAD552" s="39"/>
      <c r="BAE552" s="39"/>
      <c r="BAF552" s="39"/>
      <c r="BAG552" s="39"/>
      <c r="BAH552" s="39"/>
      <c r="BAI552" s="39"/>
      <c r="BAJ552" s="39"/>
      <c r="BAK552" s="39"/>
      <c r="BAL552" s="39"/>
      <c r="BAM552" s="39"/>
      <c r="BAN552" s="39"/>
      <c r="BAO552" s="39"/>
      <c r="BAP552" s="39"/>
      <c r="BAQ552" s="39"/>
      <c r="BAR552" s="39"/>
      <c r="BAS552" s="39"/>
      <c r="BAT552" s="39"/>
      <c r="BAU552" s="39"/>
      <c r="BAV552" s="39"/>
      <c r="BAW552" s="39"/>
      <c r="BAX552" s="39"/>
      <c r="BAY552" s="39"/>
      <c r="BAZ552" s="39"/>
      <c r="BBA552" s="39"/>
      <c r="BBB552" s="39"/>
      <c r="BBC552" s="39"/>
      <c r="BBD552" s="39"/>
      <c r="BBE552" s="39"/>
      <c r="BBF552" s="39"/>
      <c r="BBG552" s="39"/>
      <c r="BBH552" s="39"/>
      <c r="BBI552" s="39"/>
      <c r="BBJ552" s="39"/>
      <c r="BBK552" s="39"/>
      <c r="BBL552" s="39"/>
      <c r="BBM552" s="39"/>
      <c r="BBN552" s="39"/>
      <c r="BBO552" s="39"/>
      <c r="BBP552" s="39"/>
      <c r="BBQ552" s="39"/>
      <c r="BBR552" s="39"/>
      <c r="BBS552" s="39"/>
      <c r="BBT552" s="39"/>
      <c r="BBU552" s="39"/>
      <c r="BBV552" s="39"/>
      <c r="BBW552" s="39"/>
      <c r="BBX552" s="39"/>
      <c r="BBY552" s="39"/>
      <c r="BBZ552" s="39"/>
      <c r="BCA552" s="39"/>
      <c r="BCB552" s="39"/>
      <c r="BCC552" s="39"/>
      <c r="BCD552" s="39"/>
      <c r="BCE552" s="39"/>
      <c r="BCF552" s="39"/>
      <c r="BCG552" s="39"/>
      <c r="BCH552" s="39"/>
      <c r="BCI552" s="39"/>
      <c r="BCJ552" s="39"/>
      <c r="BCK552" s="39"/>
      <c r="BCL552" s="39"/>
      <c r="BCM552" s="39"/>
      <c r="BCN552" s="39"/>
      <c r="BCO552" s="39"/>
      <c r="BCP552" s="39"/>
      <c r="BCQ552" s="39"/>
      <c r="BCR552" s="39"/>
      <c r="BCS552" s="39"/>
      <c r="BCT552" s="39"/>
      <c r="BCU552" s="39"/>
      <c r="BCV552" s="39"/>
      <c r="BCW552" s="39"/>
      <c r="BCX552" s="39"/>
      <c r="BCY552" s="39"/>
      <c r="BCZ552" s="39"/>
      <c r="BDA552" s="39"/>
      <c r="BDB552" s="39"/>
      <c r="BDC552" s="39"/>
      <c r="BDD552" s="39"/>
      <c r="BDE552" s="39"/>
      <c r="BDF552" s="39"/>
      <c r="BDG552" s="39"/>
      <c r="BDH552" s="39"/>
      <c r="BDI552" s="39"/>
      <c r="BDJ552" s="39"/>
      <c r="BDK552" s="39"/>
      <c r="BDL552" s="39"/>
      <c r="BDM552" s="39"/>
      <c r="BDN552" s="39"/>
      <c r="BDO552" s="39"/>
      <c r="BDP552" s="39"/>
      <c r="BDQ552" s="39"/>
      <c r="BDR552" s="39"/>
      <c r="BDS552" s="39"/>
      <c r="BDT552" s="39"/>
      <c r="BDU552" s="39"/>
      <c r="BDV552" s="39"/>
      <c r="BDW552" s="39"/>
      <c r="BDX552" s="39"/>
      <c r="BDY552" s="39"/>
      <c r="BDZ552" s="39"/>
      <c r="BEA552" s="39"/>
      <c r="BEB552" s="39"/>
      <c r="BEC552" s="39"/>
      <c r="BED552" s="39"/>
      <c r="BEE552" s="39"/>
      <c r="BEF552" s="39"/>
      <c r="BEG552" s="39"/>
      <c r="BEH552" s="39"/>
      <c r="BEI552" s="39"/>
      <c r="BEJ552" s="39"/>
      <c r="BEK552" s="39"/>
      <c r="BEL552" s="39"/>
      <c r="BEM552" s="39"/>
      <c r="BEN552" s="39"/>
      <c r="BEO552" s="39"/>
      <c r="BEP552" s="39"/>
      <c r="BEQ552" s="39"/>
      <c r="BER552" s="39"/>
      <c r="BES552" s="39"/>
      <c r="BET552" s="39"/>
      <c r="BEU552" s="39"/>
      <c r="BEV552" s="39"/>
      <c r="BEW552" s="39"/>
      <c r="BEX552" s="39"/>
      <c r="BEY552" s="39"/>
      <c r="BEZ552" s="39"/>
      <c r="BFA552" s="39"/>
      <c r="BFB552" s="39"/>
      <c r="BFC552" s="39"/>
      <c r="BFD552" s="39"/>
      <c r="BFE552" s="39"/>
      <c r="BFF552" s="39"/>
      <c r="BFG552" s="39"/>
      <c r="BFH552" s="39"/>
      <c r="BFI552" s="39"/>
      <c r="BFJ552" s="39"/>
      <c r="BFK552" s="39"/>
      <c r="BFL552" s="39"/>
      <c r="BFM552" s="39"/>
      <c r="BFN552" s="39"/>
      <c r="BFO552" s="39"/>
      <c r="BFP552" s="39"/>
      <c r="BFQ552" s="39"/>
      <c r="BFR552" s="39"/>
      <c r="BFS552" s="39"/>
      <c r="BFT552" s="39"/>
      <c r="BFU552" s="39"/>
      <c r="BFV552" s="39"/>
      <c r="BFW552" s="39"/>
      <c r="BFX552" s="39"/>
      <c r="BFY552" s="39"/>
      <c r="BFZ552" s="39"/>
      <c r="BGA552" s="39"/>
      <c r="BGB552" s="39"/>
      <c r="BGC552" s="39"/>
      <c r="BGD552" s="39"/>
      <c r="BGE552" s="39"/>
      <c r="BGF552" s="39"/>
      <c r="BGG552" s="39"/>
      <c r="BGH552" s="39"/>
      <c r="BGI552" s="39"/>
      <c r="BGJ552" s="39"/>
      <c r="BGK552" s="39"/>
      <c r="BGL552" s="39"/>
      <c r="BGM552" s="39"/>
      <c r="BGN552" s="39"/>
      <c r="BGO552" s="39"/>
      <c r="BGP552" s="39"/>
      <c r="BGQ552" s="39"/>
      <c r="BGR552" s="39"/>
      <c r="BGS552" s="39"/>
      <c r="BGT552" s="39"/>
      <c r="BGU552" s="39"/>
      <c r="BGV552" s="39"/>
      <c r="BGW552" s="39"/>
      <c r="BGX552" s="39"/>
      <c r="BGY552" s="39"/>
      <c r="BGZ552" s="39"/>
      <c r="BHA552" s="39"/>
      <c r="BHB552" s="39"/>
      <c r="BHC552" s="39"/>
      <c r="BHD552" s="39"/>
      <c r="BHE552" s="39"/>
      <c r="BHF552" s="39"/>
      <c r="BHG552" s="39"/>
      <c r="BHH552" s="39"/>
      <c r="BHI552" s="39"/>
      <c r="BHJ552" s="39"/>
      <c r="BHK552" s="39"/>
      <c r="BHL552" s="39"/>
      <c r="BHM552" s="39"/>
      <c r="BHN552" s="39"/>
      <c r="BHO552" s="39"/>
      <c r="BHP552" s="39"/>
      <c r="BHQ552" s="39"/>
      <c r="BHR552" s="39"/>
      <c r="BHS552" s="39"/>
      <c r="BHT552" s="39"/>
      <c r="BHU552" s="39"/>
      <c r="BHV552" s="39"/>
      <c r="BHW552" s="39"/>
      <c r="BHX552" s="39"/>
      <c r="BHY552" s="39"/>
      <c r="BHZ552" s="39"/>
      <c r="BIA552" s="39"/>
      <c r="BIB552" s="39"/>
      <c r="BIC552" s="39"/>
      <c r="BID552" s="39"/>
      <c r="BIE552" s="39"/>
      <c r="BIF552" s="39"/>
      <c r="BIG552" s="39"/>
      <c r="BIH552" s="39"/>
      <c r="BII552" s="39"/>
      <c r="BIJ552" s="39"/>
      <c r="BIK552" s="39"/>
      <c r="BIL552" s="39"/>
      <c r="BIM552" s="39"/>
      <c r="BIN552" s="39"/>
      <c r="BIO552" s="39"/>
      <c r="BIP552" s="39"/>
      <c r="BIQ552" s="39"/>
      <c r="BIR552" s="39"/>
      <c r="BIS552" s="39"/>
      <c r="BIT552" s="39"/>
      <c r="BIU552" s="39"/>
      <c r="BIV552" s="39"/>
      <c r="BIW552" s="39"/>
      <c r="BIX552" s="39"/>
      <c r="BIY552" s="39"/>
      <c r="BIZ552" s="39"/>
      <c r="BJA552" s="39"/>
      <c r="BJB552" s="39"/>
      <c r="BJC552" s="39"/>
      <c r="BJD552" s="39"/>
      <c r="BJE552" s="39"/>
      <c r="BJF552" s="39"/>
      <c r="BJG552" s="39"/>
      <c r="BJH552" s="39"/>
      <c r="BJI552" s="39"/>
      <c r="BJJ552" s="39"/>
      <c r="BJK552" s="39"/>
      <c r="BJL552" s="39"/>
      <c r="BJM552" s="39"/>
      <c r="BJN552" s="39"/>
      <c r="BJO552" s="39"/>
      <c r="BJP552" s="39"/>
      <c r="BJQ552" s="39"/>
      <c r="BJR552" s="39"/>
      <c r="BJS552" s="39"/>
      <c r="BJT552" s="39"/>
      <c r="BJU552" s="39"/>
      <c r="BJV552" s="39"/>
      <c r="BJW552" s="39"/>
      <c r="BJX552" s="39"/>
      <c r="BJY552" s="39"/>
      <c r="BJZ552" s="39"/>
      <c r="BKA552" s="39"/>
      <c r="BKB552" s="39"/>
      <c r="BKC552" s="39"/>
      <c r="BKD552" s="39"/>
      <c r="BKE552" s="39"/>
      <c r="BKF552" s="39"/>
      <c r="BKG552" s="39"/>
      <c r="BKH552" s="39"/>
      <c r="BKI552" s="39"/>
      <c r="BKJ552" s="39"/>
      <c r="BKK552" s="39"/>
      <c r="BKL552" s="39"/>
      <c r="BKM552" s="39"/>
      <c r="BKN552" s="39"/>
      <c r="BKO552" s="39"/>
      <c r="BKP552" s="39"/>
      <c r="BKQ552" s="39"/>
      <c r="BKR552" s="39"/>
      <c r="BKS552" s="39"/>
      <c r="BKT552" s="39"/>
      <c r="BKU552" s="39"/>
      <c r="BKV552" s="39"/>
      <c r="BKW552" s="39"/>
      <c r="BKX552" s="39"/>
      <c r="BKY552" s="39"/>
      <c r="BKZ552" s="39"/>
      <c r="BLA552" s="39"/>
      <c r="BLB552" s="39"/>
      <c r="BLC552" s="39"/>
      <c r="BLD552" s="39"/>
      <c r="BLE552" s="39"/>
      <c r="BLF552" s="39"/>
      <c r="BLG552" s="39"/>
      <c r="BLH552" s="39"/>
      <c r="BLI552" s="39"/>
      <c r="BLJ552" s="39"/>
      <c r="BLK552" s="39"/>
      <c r="BLL552" s="39"/>
      <c r="BLM552" s="39"/>
      <c r="BLN552" s="39"/>
      <c r="BLO552" s="39"/>
      <c r="BLP552" s="39"/>
      <c r="BLQ552" s="39"/>
      <c r="BLR552" s="39"/>
      <c r="BLS552" s="39"/>
      <c r="BLT552" s="39"/>
      <c r="BLU552" s="39"/>
      <c r="BLV552" s="39"/>
      <c r="BLW552" s="39"/>
      <c r="BLX552" s="39"/>
      <c r="BLY552" s="39"/>
      <c r="BLZ552" s="39"/>
      <c r="BMA552" s="39"/>
      <c r="BMB552" s="39"/>
      <c r="BMC552" s="39"/>
      <c r="BMD552" s="39"/>
      <c r="BME552" s="39"/>
      <c r="BMF552" s="39"/>
      <c r="BMG552" s="39"/>
      <c r="BMH552" s="39"/>
      <c r="BMI552" s="39"/>
      <c r="BMJ552" s="39"/>
      <c r="BMK552" s="39"/>
      <c r="BML552" s="39"/>
      <c r="BMM552" s="39"/>
      <c r="BMN552" s="39"/>
      <c r="BMO552" s="39"/>
      <c r="BMP552" s="39"/>
      <c r="BMQ552" s="39"/>
      <c r="BMR552" s="39"/>
      <c r="BMS552" s="39"/>
      <c r="BMT552" s="39"/>
      <c r="BMU552" s="39"/>
      <c r="BMV552" s="39"/>
      <c r="BMW552" s="39"/>
      <c r="BMX552" s="39"/>
      <c r="BMY552" s="39"/>
      <c r="BMZ552" s="39"/>
      <c r="BNA552" s="39"/>
      <c r="BNB552" s="39"/>
      <c r="BNC552" s="39"/>
      <c r="BND552" s="39"/>
      <c r="BNE552" s="39"/>
      <c r="BNF552" s="39"/>
      <c r="BNG552" s="39"/>
      <c r="BNH552" s="39"/>
      <c r="BNI552" s="39"/>
      <c r="BNJ552" s="39"/>
      <c r="BNK552" s="39"/>
      <c r="BNL552" s="39"/>
      <c r="BNM552" s="39"/>
      <c r="BNN552" s="39"/>
      <c r="BNO552" s="39"/>
      <c r="BNP552" s="39"/>
      <c r="BNQ552" s="39"/>
      <c r="BNR552" s="39"/>
      <c r="BNS552" s="39"/>
      <c r="BNT552" s="39"/>
      <c r="BNU552" s="39"/>
      <c r="BNV552" s="39"/>
      <c r="BNW552" s="39"/>
      <c r="BNX552" s="39"/>
      <c r="BNY552" s="39"/>
      <c r="BNZ552" s="39"/>
      <c r="BOA552" s="39"/>
      <c r="BOB552" s="39"/>
      <c r="BOC552" s="39"/>
      <c r="BOD552" s="39"/>
      <c r="BOE552" s="39"/>
      <c r="BOF552" s="39"/>
      <c r="BOG552" s="39"/>
      <c r="BOH552" s="39"/>
      <c r="BOI552" s="39"/>
      <c r="BOJ552" s="39"/>
      <c r="BOK552" s="39"/>
      <c r="BOL552" s="39"/>
      <c r="BOM552" s="39"/>
      <c r="BON552" s="39"/>
      <c r="BOO552" s="39"/>
      <c r="BOP552" s="39"/>
      <c r="BOQ552" s="39"/>
      <c r="BOR552" s="39"/>
      <c r="BOS552" s="39"/>
      <c r="BOT552" s="39"/>
      <c r="BOU552" s="39"/>
      <c r="BOV552" s="39"/>
      <c r="BOW552" s="39"/>
      <c r="BOX552" s="39"/>
      <c r="BOY552" s="39"/>
      <c r="BOZ552" s="39"/>
      <c r="BPA552" s="39"/>
      <c r="BPB552" s="39"/>
      <c r="BPC552" s="39"/>
      <c r="BPD552" s="39"/>
      <c r="BPE552" s="39"/>
      <c r="BPF552" s="39"/>
      <c r="BPG552" s="39"/>
      <c r="BPH552" s="39"/>
      <c r="BPI552" s="39"/>
      <c r="BPJ552" s="39"/>
      <c r="BPK552" s="39"/>
      <c r="BPL552" s="39"/>
      <c r="BPM552" s="39"/>
      <c r="BPN552" s="39"/>
      <c r="BPO552" s="39"/>
      <c r="BPP552" s="39"/>
      <c r="BPQ552" s="39"/>
      <c r="BPR552" s="39"/>
      <c r="BPS552" s="39"/>
      <c r="BPT552" s="39"/>
      <c r="BPU552" s="39"/>
      <c r="BPV552" s="39"/>
      <c r="BPW552" s="39"/>
      <c r="BPX552" s="39"/>
      <c r="BPY552" s="39"/>
      <c r="BPZ552" s="39"/>
      <c r="BQA552" s="39"/>
      <c r="BQB552" s="39"/>
      <c r="BQC552" s="39"/>
      <c r="BQD552" s="39"/>
      <c r="BQE552" s="39"/>
      <c r="BQF552" s="39"/>
      <c r="BQG552" s="39"/>
      <c r="BQH552" s="39"/>
      <c r="BQI552" s="39"/>
      <c r="BQJ552" s="39"/>
      <c r="BQK552" s="39"/>
      <c r="BQL552" s="39"/>
      <c r="BQM552" s="39"/>
      <c r="BQN552" s="39"/>
      <c r="BQO552" s="39"/>
      <c r="BQP552" s="39"/>
      <c r="BQQ552" s="39"/>
      <c r="BQR552" s="39"/>
      <c r="BQS552" s="39"/>
      <c r="BQT552" s="39"/>
      <c r="BQU552" s="39"/>
      <c r="BQV552" s="39"/>
      <c r="BQW552" s="39"/>
      <c r="BQX552" s="39"/>
      <c r="BQY552" s="39"/>
      <c r="BQZ552" s="39"/>
      <c r="BRA552" s="39"/>
      <c r="BRB552" s="39"/>
      <c r="BRC552" s="39"/>
      <c r="BRD552" s="39"/>
      <c r="BRE552" s="39"/>
      <c r="BRF552" s="39"/>
      <c r="BRG552" s="39"/>
      <c r="BRH552" s="39"/>
      <c r="BRI552" s="39"/>
      <c r="BRJ552" s="39"/>
      <c r="BRK552" s="39"/>
      <c r="BRL552" s="39"/>
      <c r="BRM552" s="39"/>
      <c r="BRN552" s="39"/>
      <c r="BRO552" s="39"/>
      <c r="BRP552" s="39"/>
      <c r="BRQ552" s="39"/>
      <c r="BRR552" s="39"/>
      <c r="BRS552" s="39"/>
      <c r="BRT552" s="39"/>
      <c r="BRU552" s="39"/>
      <c r="BRV552" s="39"/>
      <c r="BRW552" s="39"/>
      <c r="BRX552" s="39"/>
      <c r="BRY552" s="39"/>
      <c r="BRZ552" s="39"/>
      <c r="BSA552" s="39"/>
      <c r="BSB552" s="39"/>
      <c r="BSC552" s="39"/>
      <c r="BSD552" s="39"/>
      <c r="BSE552" s="39"/>
      <c r="BSF552" s="39"/>
      <c r="BSG552" s="39"/>
      <c r="BSH552" s="39"/>
      <c r="BSI552" s="39"/>
      <c r="BSJ552" s="39"/>
      <c r="BSK552" s="39"/>
      <c r="BSL552" s="39"/>
      <c r="BSM552" s="39"/>
      <c r="BSN552" s="39"/>
      <c r="BSO552" s="39"/>
      <c r="BSP552" s="39"/>
      <c r="BSQ552" s="39"/>
      <c r="BSR552" s="39"/>
      <c r="BSS552" s="39"/>
      <c r="BST552" s="39"/>
      <c r="BSU552" s="39"/>
      <c r="BSV552" s="39"/>
      <c r="BSW552" s="39"/>
      <c r="BSX552" s="39"/>
      <c r="BSY552" s="39"/>
      <c r="BSZ552" s="39"/>
      <c r="BTA552" s="39"/>
      <c r="BTB552" s="39"/>
      <c r="BTC552" s="39"/>
      <c r="BTD552" s="39"/>
      <c r="BTE552" s="39"/>
      <c r="BTF552" s="39"/>
      <c r="BTG552" s="39"/>
      <c r="BTH552" s="39"/>
      <c r="BTI552" s="39"/>
      <c r="BTJ552" s="39"/>
      <c r="BTK552" s="39"/>
      <c r="BTL552" s="39"/>
      <c r="BTM552" s="39"/>
      <c r="BTN552" s="39"/>
      <c r="BTO552" s="39"/>
      <c r="BTP552" s="39"/>
      <c r="BTQ552" s="39"/>
      <c r="BTR552" s="39"/>
      <c r="BTS552" s="39"/>
      <c r="BTT552" s="39"/>
      <c r="BTU552" s="39"/>
      <c r="BTV552" s="39"/>
      <c r="BTW552" s="39"/>
      <c r="BTX552" s="39"/>
      <c r="BTY552" s="39"/>
      <c r="BTZ552" s="39"/>
      <c r="BUA552" s="39"/>
      <c r="BUB552" s="39"/>
      <c r="BUC552" s="39"/>
      <c r="BUD552" s="39"/>
      <c r="BUE552" s="39"/>
      <c r="BUF552" s="39"/>
      <c r="BUG552" s="39"/>
      <c r="BUH552" s="39"/>
      <c r="BUI552" s="39"/>
      <c r="BUJ552" s="39"/>
      <c r="BUK552" s="39"/>
      <c r="BUL552" s="39"/>
      <c r="BUM552" s="39"/>
      <c r="BUN552" s="39"/>
      <c r="BUO552" s="39"/>
      <c r="BUP552" s="39"/>
      <c r="BUQ552" s="39"/>
      <c r="BUR552" s="39"/>
      <c r="BUS552" s="39"/>
      <c r="BUT552" s="39"/>
      <c r="BUU552" s="39"/>
      <c r="BUV552" s="39"/>
      <c r="BUW552" s="39"/>
      <c r="BUX552" s="39"/>
      <c r="BUY552" s="39"/>
      <c r="BUZ552" s="39"/>
      <c r="BVA552" s="39"/>
      <c r="BVB552" s="39"/>
      <c r="BVC552" s="39"/>
      <c r="BVD552" s="39"/>
      <c r="BVE552" s="39"/>
      <c r="BVF552" s="39"/>
      <c r="BVG552" s="39"/>
      <c r="BVH552" s="39"/>
      <c r="BVI552" s="39"/>
      <c r="BVJ552" s="39"/>
      <c r="BVK552" s="39"/>
      <c r="BVL552" s="39"/>
      <c r="BVM552" s="39"/>
      <c r="BVN552" s="39"/>
      <c r="BVO552" s="39"/>
      <c r="BVP552" s="39"/>
      <c r="BVQ552" s="39"/>
      <c r="BVR552" s="39"/>
      <c r="BVS552" s="39"/>
      <c r="BVT552" s="39"/>
      <c r="BVU552" s="39"/>
      <c r="BVV552" s="39"/>
      <c r="BVW552" s="39"/>
      <c r="BVX552" s="39"/>
      <c r="BVY552" s="39"/>
      <c r="BVZ552" s="39"/>
      <c r="BWA552" s="39"/>
      <c r="BWB552" s="39"/>
      <c r="BWC552" s="39"/>
      <c r="BWD552" s="39"/>
      <c r="BWE552" s="39"/>
      <c r="BWF552" s="39"/>
      <c r="BWG552" s="39"/>
      <c r="BWH552" s="39"/>
      <c r="BWI552" s="39"/>
      <c r="BWJ552" s="39"/>
      <c r="BWK552" s="39"/>
      <c r="BWL552" s="39"/>
      <c r="BWM552" s="39"/>
      <c r="BWN552" s="39"/>
      <c r="BWO552" s="39"/>
      <c r="BWP552" s="39"/>
      <c r="BWQ552" s="39"/>
      <c r="BWR552" s="39"/>
      <c r="BWS552" s="39"/>
      <c r="BWT552" s="39"/>
      <c r="BWU552" s="39"/>
      <c r="BWV552" s="39"/>
      <c r="BWW552" s="39"/>
      <c r="BWX552" s="39"/>
      <c r="BWY552" s="39"/>
      <c r="BWZ552" s="39"/>
      <c r="BXA552" s="39"/>
      <c r="BXB552" s="39"/>
      <c r="BXC552" s="39"/>
      <c r="BXD552" s="39"/>
      <c r="BXE552" s="39"/>
      <c r="BXF552" s="39"/>
      <c r="BXG552" s="39"/>
      <c r="BXH552" s="39"/>
      <c r="BXI552" s="39"/>
      <c r="BXJ552" s="39"/>
      <c r="BXK552" s="39"/>
      <c r="BXL552" s="39"/>
      <c r="BXM552" s="39"/>
      <c r="BXN552" s="39"/>
      <c r="BXO552" s="39"/>
      <c r="BXP552" s="39"/>
      <c r="BXQ552" s="39"/>
      <c r="BXR552" s="39"/>
      <c r="BXS552" s="39"/>
      <c r="BXT552" s="39"/>
      <c r="BXU552" s="39"/>
      <c r="BXV552" s="39"/>
      <c r="BXW552" s="39"/>
      <c r="BXX552" s="39"/>
      <c r="BXY552" s="39"/>
      <c r="BXZ552" s="39"/>
      <c r="BYA552" s="39"/>
      <c r="BYB552" s="39"/>
      <c r="BYC552" s="39"/>
      <c r="BYD552" s="39"/>
      <c r="BYE552" s="39"/>
      <c r="BYF552" s="39"/>
      <c r="BYG552" s="39"/>
      <c r="BYH552" s="39"/>
      <c r="BYI552" s="39"/>
      <c r="BYJ552" s="39"/>
      <c r="BYK552" s="39"/>
      <c r="BYL552" s="39"/>
      <c r="BYM552" s="39"/>
      <c r="BYN552" s="39"/>
      <c r="BYO552" s="39"/>
      <c r="BYP552" s="39"/>
      <c r="BYQ552" s="39"/>
      <c r="BYR552" s="39"/>
      <c r="BYS552" s="39"/>
      <c r="BYT552" s="39"/>
      <c r="BYU552" s="39"/>
      <c r="BYV552" s="39"/>
      <c r="BYW552" s="39"/>
      <c r="BYX552" s="39"/>
      <c r="BYY552" s="39"/>
      <c r="BYZ552" s="39"/>
      <c r="BZA552" s="39"/>
      <c r="BZB552" s="39"/>
      <c r="BZC552" s="39"/>
      <c r="BZD552" s="39"/>
      <c r="BZE552" s="39"/>
      <c r="BZF552" s="39"/>
      <c r="BZG552" s="39"/>
      <c r="BZH552" s="39"/>
      <c r="BZI552" s="39"/>
      <c r="BZJ552" s="39"/>
      <c r="BZK552" s="39"/>
      <c r="BZL552" s="39"/>
      <c r="BZM552" s="39"/>
      <c r="BZN552" s="39"/>
      <c r="BZO552" s="39"/>
      <c r="BZP552" s="39"/>
      <c r="BZQ552" s="39"/>
      <c r="BZR552" s="39"/>
      <c r="BZS552" s="39"/>
      <c r="BZT552" s="39"/>
      <c r="BZU552" s="39"/>
      <c r="BZV552" s="39"/>
      <c r="BZW552" s="39"/>
      <c r="BZX552" s="39"/>
      <c r="BZY552" s="39"/>
      <c r="BZZ552" s="39"/>
      <c r="CAA552" s="39"/>
      <c r="CAB552" s="39"/>
      <c r="CAC552" s="39"/>
      <c r="CAD552" s="39"/>
      <c r="CAE552" s="39"/>
      <c r="CAF552" s="39"/>
      <c r="CAG552" s="39"/>
      <c r="CAH552" s="39"/>
      <c r="CAI552" s="39"/>
      <c r="CAJ552" s="39"/>
      <c r="CAK552" s="39"/>
      <c r="CAL552" s="39"/>
      <c r="CAM552" s="39"/>
      <c r="CAN552" s="39"/>
      <c r="CAO552" s="39"/>
      <c r="CAP552" s="39"/>
      <c r="CAQ552" s="39"/>
      <c r="CAR552" s="39"/>
      <c r="CAS552" s="39"/>
      <c r="CAT552" s="39"/>
      <c r="CAU552" s="39"/>
      <c r="CAV552" s="39"/>
      <c r="CAW552" s="39"/>
      <c r="CAX552" s="39"/>
      <c r="CAY552" s="39"/>
      <c r="CAZ552" s="39"/>
      <c r="CBA552" s="39"/>
      <c r="CBB552" s="39"/>
      <c r="CBC552" s="39"/>
      <c r="CBD552" s="39"/>
      <c r="CBE552" s="39"/>
      <c r="CBF552" s="39"/>
      <c r="CBG552" s="39"/>
      <c r="CBH552" s="39"/>
      <c r="CBI552" s="39"/>
      <c r="CBJ552" s="39"/>
      <c r="CBK552" s="39"/>
      <c r="CBL552" s="39"/>
      <c r="CBM552" s="39"/>
      <c r="CBN552" s="39"/>
      <c r="CBO552" s="39"/>
      <c r="CBP552" s="39"/>
      <c r="CBQ552" s="39"/>
      <c r="CBR552" s="39"/>
      <c r="CBS552" s="39"/>
      <c r="CBT552" s="39"/>
      <c r="CBU552" s="39"/>
      <c r="CBV552" s="39"/>
      <c r="CBW552" s="39"/>
      <c r="CBX552" s="39"/>
      <c r="CBY552" s="39"/>
      <c r="CBZ552" s="39"/>
      <c r="CCA552" s="39"/>
      <c r="CCB552" s="39"/>
      <c r="CCC552" s="39"/>
      <c r="CCD552" s="39"/>
      <c r="CCE552" s="39"/>
      <c r="CCF552" s="39"/>
      <c r="CCG552" s="39"/>
      <c r="CCH552" s="39"/>
      <c r="CCI552" s="39"/>
      <c r="CCJ552" s="39"/>
      <c r="CCK552" s="39"/>
      <c r="CCL552" s="39"/>
      <c r="CCM552" s="39"/>
      <c r="CCN552" s="39"/>
      <c r="CCO552" s="39"/>
      <c r="CCP552" s="39"/>
      <c r="CCQ552" s="39"/>
      <c r="CCR552" s="39"/>
      <c r="CCS552" s="39"/>
      <c r="CCT552" s="39"/>
      <c r="CCU552" s="39"/>
      <c r="CCV552" s="39"/>
      <c r="CCW552" s="39"/>
      <c r="CCX552" s="39"/>
      <c r="CCY552" s="39"/>
      <c r="CCZ552" s="39"/>
      <c r="CDA552" s="39"/>
      <c r="CDB552" s="39"/>
      <c r="CDC552" s="39"/>
      <c r="CDD552" s="39"/>
      <c r="CDE552" s="39"/>
      <c r="CDF552" s="39"/>
      <c r="CDG552" s="39"/>
      <c r="CDH552" s="39"/>
      <c r="CDI552" s="39"/>
      <c r="CDJ552" s="39"/>
      <c r="CDK552" s="39"/>
      <c r="CDL552" s="39"/>
      <c r="CDM552" s="39"/>
      <c r="CDN552" s="39"/>
      <c r="CDO552" s="39"/>
      <c r="CDP552" s="39"/>
      <c r="CDQ552" s="39"/>
      <c r="CDR552" s="39"/>
      <c r="CDS552" s="39"/>
      <c r="CDT552" s="39"/>
      <c r="CDU552" s="39"/>
      <c r="CDV552" s="39"/>
      <c r="CDW552" s="39"/>
      <c r="CDX552" s="39"/>
      <c r="CDY552" s="39"/>
      <c r="CDZ552" s="39"/>
      <c r="CEA552" s="39"/>
      <c r="CEB552" s="39"/>
      <c r="CEC552" s="39"/>
      <c r="CED552" s="39"/>
      <c r="CEE552" s="39"/>
      <c r="CEF552" s="39"/>
      <c r="CEG552" s="39"/>
      <c r="CEH552" s="39"/>
      <c r="CEI552" s="39"/>
      <c r="CEJ552" s="39"/>
      <c r="CEK552" s="39"/>
      <c r="CEL552" s="39"/>
      <c r="CEM552" s="39"/>
      <c r="CEN552" s="39"/>
      <c r="CEO552" s="39"/>
      <c r="CEP552" s="39"/>
      <c r="CEQ552" s="39"/>
      <c r="CER552" s="39"/>
      <c r="CES552" s="39"/>
      <c r="CET552" s="39"/>
      <c r="CEU552" s="39"/>
      <c r="CEV552" s="39"/>
      <c r="CEW552" s="39"/>
      <c r="CEX552" s="39"/>
      <c r="CEY552" s="39"/>
      <c r="CEZ552" s="39"/>
      <c r="CFA552" s="39"/>
      <c r="CFB552" s="39"/>
      <c r="CFC552" s="39"/>
      <c r="CFD552" s="39"/>
      <c r="CFE552" s="39"/>
      <c r="CFF552" s="39"/>
      <c r="CFG552" s="39"/>
      <c r="CFH552" s="39"/>
      <c r="CFI552" s="39"/>
      <c r="CFJ552" s="39"/>
      <c r="CFK552" s="39"/>
      <c r="CFL552" s="39"/>
      <c r="CFM552" s="39"/>
      <c r="CFN552" s="39"/>
      <c r="CFO552" s="39"/>
      <c r="CFP552" s="39"/>
      <c r="CFQ552" s="39"/>
      <c r="CFR552" s="39"/>
      <c r="CFS552" s="39"/>
      <c r="CFT552" s="39"/>
      <c r="CFU552" s="39"/>
      <c r="CFV552" s="39"/>
      <c r="CFW552" s="39"/>
      <c r="CFX552" s="39"/>
      <c r="CFY552" s="39"/>
      <c r="CFZ552" s="39"/>
      <c r="CGA552" s="39"/>
      <c r="CGB552" s="39"/>
      <c r="CGC552" s="39"/>
      <c r="CGD552" s="39"/>
      <c r="CGE552" s="39"/>
      <c r="CGF552" s="39"/>
      <c r="CGG552" s="39"/>
      <c r="CGH552" s="39"/>
      <c r="CGI552" s="39"/>
      <c r="CGJ552" s="39"/>
      <c r="CGK552" s="39"/>
      <c r="CGL552" s="39"/>
      <c r="CGM552" s="39"/>
      <c r="CGN552" s="39"/>
      <c r="CGO552" s="39"/>
      <c r="CGP552" s="39"/>
      <c r="CGQ552" s="39"/>
      <c r="CGR552" s="39"/>
      <c r="CGS552" s="39"/>
      <c r="CGT552" s="39"/>
      <c r="CGU552" s="39"/>
      <c r="CGV552" s="39"/>
      <c r="CGW552" s="39"/>
      <c r="CGX552" s="39"/>
      <c r="CGY552" s="39"/>
      <c r="CGZ552" s="39"/>
      <c r="CHA552" s="39"/>
      <c r="CHB552" s="39"/>
      <c r="CHC552" s="39"/>
      <c r="CHD552" s="39"/>
      <c r="CHE552" s="39"/>
      <c r="CHF552" s="39"/>
      <c r="CHG552" s="39"/>
      <c r="CHH552" s="39"/>
      <c r="CHI552" s="39"/>
      <c r="CHJ552" s="39"/>
      <c r="CHK552" s="39"/>
      <c r="CHL552" s="39"/>
      <c r="CHM552" s="39"/>
      <c r="CHN552" s="39"/>
      <c r="CHO552" s="39"/>
      <c r="CHP552" s="39"/>
      <c r="CHQ552" s="39"/>
      <c r="CHR552" s="39"/>
      <c r="CHS552" s="39"/>
      <c r="CHT552" s="39"/>
      <c r="CHU552" s="39"/>
      <c r="CHV552" s="39"/>
      <c r="CHW552" s="39"/>
      <c r="CHX552" s="39"/>
      <c r="CHY552" s="39"/>
      <c r="CHZ552" s="39"/>
      <c r="CIA552" s="39"/>
      <c r="CIB552" s="39"/>
      <c r="CIC552" s="39"/>
      <c r="CID552" s="39"/>
      <c r="CIE552" s="39"/>
      <c r="CIF552" s="39"/>
      <c r="CIG552" s="39"/>
      <c r="CIH552" s="39"/>
      <c r="CII552" s="39"/>
      <c r="CIJ552" s="39"/>
      <c r="CIK552" s="39"/>
      <c r="CIL552" s="39"/>
      <c r="CIM552" s="39"/>
      <c r="CIN552" s="39"/>
      <c r="CIO552" s="39"/>
      <c r="CIP552" s="39"/>
      <c r="CIQ552" s="39"/>
      <c r="CIR552" s="39"/>
      <c r="CIS552" s="39"/>
      <c r="CIT552" s="39"/>
      <c r="CIU552" s="39"/>
      <c r="CIV552" s="39"/>
      <c r="CIW552" s="39"/>
      <c r="CIX552" s="39"/>
      <c r="CIY552" s="39"/>
      <c r="CIZ552" s="39"/>
      <c r="CJA552" s="39"/>
      <c r="CJB552" s="39"/>
      <c r="CJC552" s="39"/>
      <c r="CJD552" s="39"/>
      <c r="CJE552" s="39"/>
      <c r="CJF552" s="39"/>
      <c r="CJG552" s="39"/>
      <c r="CJH552" s="39"/>
      <c r="CJI552" s="39"/>
      <c r="CJJ552" s="39"/>
      <c r="CJK552" s="39"/>
      <c r="CJL552" s="39"/>
      <c r="CJM552" s="39"/>
      <c r="CJN552" s="39"/>
      <c r="CJO552" s="39"/>
      <c r="CJP552" s="39"/>
      <c r="CJQ552" s="39"/>
      <c r="CJR552" s="39"/>
      <c r="CJS552" s="39"/>
      <c r="CJT552" s="39"/>
      <c r="CJU552" s="39"/>
      <c r="CJV552" s="39"/>
      <c r="CJW552" s="39"/>
      <c r="CJX552" s="39"/>
      <c r="CJY552" s="39"/>
      <c r="CJZ552" s="39"/>
      <c r="CKA552" s="39"/>
      <c r="CKB552" s="39"/>
      <c r="CKC552" s="39"/>
      <c r="CKD552" s="39"/>
      <c r="CKE552" s="39"/>
      <c r="CKF552" s="39"/>
      <c r="CKG552" s="39"/>
      <c r="CKH552" s="39"/>
      <c r="CKI552" s="39"/>
      <c r="CKJ552" s="39"/>
      <c r="CKK552" s="39"/>
      <c r="CKL552" s="39"/>
      <c r="CKM552" s="39"/>
      <c r="CKN552" s="39"/>
      <c r="CKO552" s="39"/>
      <c r="CKP552" s="39"/>
      <c r="CKQ552" s="39"/>
      <c r="CKR552" s="39"/>
      <c r="CKS552" s="39"/>
      <c r="CKT552" s="39"/>
      <c r="CKU552" s="39"/>
      <c r="CKV552" s="39"/>
      <c r="CKW552" s="39"/>
      <c r="CKX552" s="39"/>
      <c r="CKY552" s="39"/>
      <c r="CKZ552" s="39"/>
      <c r="CLA552" s="39"/>
      <c r="CLB552" s="39"/>
      <c r="CLC552" s="39"/>
      <c r="CLD552" s="39"/>
      <c r="CLE552" s="39"/>
      <c r="CLF552" s="39"/>
      <c r="CLG552" s="39"/>
      <c r="CLH552" s="39"/>
      <c r="CLI552" s="39"/>
      <c r="CLJ552" s="39"/>
      <c r="CLK552" s="39"/>
      <c r="CLL552" s="39"/>
      <c r="CLM552" s="39"/>
      <c r="CLN552" s="39"/>
      <c r="CLO552" s="39"/>
      <c r="CLP552" s="39"/>
      <c r="CLQ552" s="39"/>
      <c r="CLR552" s="39"/>
      <c r="CLS552" s="39"/>
      <c r="CLT552" s="39"/>
      <c r="CLU552" s="39"/>
      <c r="CLV552" s="39"/>
      <c r="CLW552" s="39"/>
      <c r="CLX552" s="39"/>
      <c r="CLY552" s="39"/>
      <c r="CLZ552" s="39"/>
      <c r="CMA552" s="39"/>
      <c r="CMB552" s="39"/>
      <c r="CMC552" s="39"/>
      <c r="CMD552" s="39"/>
      <c r="CME552" s="39"/>
      <c r="CMF552" s="39"/>
      <c r="CMG552" s="39"/>
      <c r="CMH552" s="39"/>
      <c r="CMI552" s="39"/>
      <c r="CMJ552" s="39"/>
      <c r="CMK552" s="39"/>
      <c r="CML552" s="39"/>
      <c r="CMM552" s="39"/>
      <c r="CMN552" s="39"/>
      <c r="CMO552" s="39"/>
      <c r="CMP552" s="39"/>
      <c r="CMQ552" s="39"/>
      <c r="CMR552" s="39"/>
      <c r="CMS552" s="39"/>
      <c r="CMT552" s="39"/>
      <c r="CMU552" s="39"/>
      <c r="CMV552" s="39"/>
      <c r="CMW552" s="39"/>
      <c r="CMX552" s="39"/>
      <c r="CMY552" s="39"/>
      <c r="CMZ552" s="39"/>
      <c r="CNA552" s="39"/>
      <c r="CNB552" s="39"/>
      <c r="CNC552" s="39"/>
      <c r="CND552" s="39"/>
      <c r="CNE552" s="39"/>
      <c r="CNF552" s="39"/>
      <c r="CNG552" s="39"/>
      <c r="CNH552" s="39"/>
      <c r="CNI552" s="39"/>
      <c r="CNJ552" s="39"/>
      <c r="CNK552" s="39"/>
      <c r="CNL552" s="39"/>
      <c r="CNM552" s="39"/>
      <c r="CNN552" s="39"/>
      <c r="CNO552" s="39"/>
      <c r="CNP552" s="39"/>
      <c r="CNQ552" s="39"/>
      <c r="CNR552" s="39"/>
      <c r="CNS552" s="39"/>
      <c r="CNT552" s="39"/>
      <c r="CNU552" s="39"/>
      <c r="CNV552" s="39"/>
      <c r="CNW552" s="39"/>
      <c r="CNX552" s="39"/>
      <c r="CNY552" s="39"/>
      <c r="CNZ552" s="39"/>
      <c r="COA552" s="39"/>
      <c r="COB552" s="39"/>
      <c r="COC552" s="39"/>
      <c r="COD552" s="39"/>
      <c r="COE552" s="39"/>
      <c r="COF552" s="39"/>
      <c r="COG552" s="39"/>
      <c r="COH552" s="39"/>
      <c r="COI552" s="39"/>
      <c r="COJ552" s="39"/>
      <c r="COK552" s="39"/>
      <c r="COL552" s="39"/>
      <c r="COM552" s="39"/>
      <c r="CON552" s="39"/>
      <c r="COO552" s="39"/>
      <c r="COP552" s="39"/>
      <c r="COQ552" s="39"/>
      <c r="COR552" s="39"/>
      <c r="COS552" s="39"/>
      <c r="COT552" s="39"/>
      <c r="COU552" s="39"/>
      <c r="COV552" s="39"/>
      <c r="COW552" s="39"/>
      <c r="COX552" s="39"/>
      <c r="COY552" s="39"/>
      <c r="COZ552" s="39"/>
      <c r="CPA552" s="39"/>
      <c r="CPB552" s="39"/>
      <c r="CPC552" s="39"/>
      <c r="CPD552" s="39"/>
      <c r="CPE552" s="39"/>
      <c r="CPF552" s="39"/>
      <c r="CPG552" s="39"/>
      <c r="CPH552" s="39"/>
      <c r="CPI552" s="39"/>
      <c r="CPJ552" s="39"/>
      <c r="CPK552" s="39"/>
      <c r="CPL552" s="39"/>
      <c r="CPM552" s="39"/>
      <c r="CPN552" s="39"/>
      <c r="CPO552" s="39"/>
      <c r="CPP552" s="39"/>
      <c r="CPQ552" s="39"/>
      <c r="CPR552" s="39"/>
      <c r="CPS552" s="39"/>
      <c r="CPT552" s="39"/>
      <c r="CPU552" s="39"/>
      <c r="CPV552" s="39"/>
      <c r="CPW552" s="39"/>
      <c r="CPX552" s="39"/>
      <c r="CPY552" s="39"/>
      <c r="CPZ552" s="39"/>
      <c r="CQA552" s="39"/>
      <c r="CQB552" s="39"/>
      <c r="CQC552" s="39"/>
      <c r="CQD552" s="39"/>
      <c r="CQE552" s="39"/>
      <c r="CQF552" s="39"/>
      <c r="CQG552" s="39"/>
      <c r="CQH552" s="39"/>
      <c r="CQI552" s="39"/>
      <c r="CQJ552" s="39"/>
      <c r="CQK552" s="39"/>
      <c r="CQL552" s="39"/>
      <c r="CQM552" s="39"/>
      <c r="CQN552" s="39"/>
      <c r="CQO552" s="39"/>
      <c r="CQP552" s="39"/>
      <c r="CQQ552" s="39"/>
      <c r="CQR552" s="39"/>
      <c r="CQS552" s="39"/>
      <c r="CQT552" s="39"/>
      <c r="CQU552" s="39"/>
      <c r="CQV552" s="39"/>
      <c r="CQW552" s="39"/>
      <c r="CQX552" s="39"/>
      <c r="CQY552" s="39"/>
      <c r="CQZ552" s="39"/>
      <c r="CRA552" s="39"/>
      <c r="CRB552" s="39"/>
      <c r="CRC552" s="39"/>
      <c r="CRD552" s="39"/>
      <c r="CRE552" s="39"/>
      <c r="CRF552" s="39"/>
      <c r="CRG552" s="39"/>
      <c r="CRH552" s="39"/>
      <c r="CRI552" s="39"/>
      <c r="CRJ552" s="39"/>
      <c r="CRK552" s="39"/>
      <c r="CRL552" s="39"/>
      <c r="CRM552" s="39"/>
      <c r="CRN552" s="39"/>
      <c r="CRO552" s="39"/>
      <c r="CRP552" s="39"/>
      <c r="CRQ552" s="39"/>
      <c r="CRR552" s="39"/>
      <c r="CRS552" s="39"/>
      <c r="CRT552" s="39"/>
      <c r="CRU552" s="39"/>
      <c r="CRV552" s="39"/>
      <c r="CRW552" s="39"/>
      <c r="CRX552" s="39"/>
      <c r="CRY552" s="39"/>
      <c r="CRZ552" s="39"/>
      <c r="CSA552" s="39"/>
      <c r="CSB552" s="39"/>
      <c r="CSC552" s="39"/>
      <c r="CSD552" s="39"/>
      <c r="CSE552" s="39"/>
      <c r="CSF552" s="39"/>
      <c r="CSG552" s="39"/>
      <c r="CSH552" s="39"/>
      <c r="CSI552" s="39"/>
      <c r="CSJ552" s="39"/>
      <c r="CSK552" s="39"/>
      <c r="CSL552" s="39"/>
      <c r="CSM552" s="39"/>
      <c r="CSN552" s="39"/>
      <c r="CSO552" s="39"/>
      <c r="CSP552" s="39"/>
      <c r="CSQ552" s="39"/>
      <c r="CSR552" s="39"/>
      <c r="CSS552" s="39"/>
      <c r="CST552" s="39"/>
      <c r="CSU552" s="39"/>
      <c r="CSV552" s="39"/>
      <c r="CSW552" s="39"/>
      <c r="CSX552" s="39"/>
      <c r="CSY552" s="39"/>
      <c r="CSZ552" s="39"/>
      <c r="CTA552" s="39"/>
      <c r="CTB552" s="39"/>
      <c r="CTC552" s="39"/>
      <c r="CTD552" s="39"/>
      <c r="CTE552" s="39"/>
      <c r="CTF552" s="39"/>
      <c r="CTG552" s="39"/>
      <c r="CTH552" s="39"/>
      <c r="CTI552" s="39"/>
      <c r="CTJ552" s="39"/>
      <c r="CTK552" s="39"/>
      <c r="CTL552" s="39"/>
      <c r="CTM552" s="39"/>
      <c r="CTN552" s="39"/>
      <c r="CTO552" s="39"/>
      <c r="CTP552" s="39"/>
      <c r="CTQ552" s="39"/>
      <c r="CTR552" s="39"/>
      <c r="CTS552" s="39"/>
      <c r="CTT552" s="39"/>
      <c r="CTU552" s="39"/>
      <c r="CTV552" s="39"/>
      <c r="CTW552" s="39"/>
      <c r="CTX552" s="39"/>
      <c r="CTY552" s="39"/>
      <c r="CTZ552" s="39"/>
      <c r="CUA552" s="39"/>
      <c r="CUB552" s="39"/>
      <c r="CUC552" s="39"/>
      <c r="CUD552" s="39"/>
      <c r="CUE552" s="39"/>
      <c r="CUF552" s="39"/>
      <c r="CUG552" s="39"/>
      <c r="CUH552" s="39"/>
      <c r="CUI552" s="39"/>
      <c r="CUJ552" s="39"/>
      <c r="CUK552" s="39"/>
      <c r="CUL552" s="39"/>
      <c r="CUM552" s="39"/>
      <c r="CUN552" s="39"/>
      <c r="CUO552" s="39"/>
      <c r="CUP552" s="39"/>
      <c r="CUQ552" s="39"/>
      <c r="CUR552" s="39"/>
      <c r="CUS552" s="39"/>
      <c r="CUT552" s="39"/>
      <c r="CUU552" s="39"/>
      <c r="CUV552" s="39"/>
      <c r="CUW552" s="39"/>
      <c r="CUX552" s="39"/>
      <c r="CUY552" s="39"/>
      <c r="CUZ552" s="39"/>
      <c r="CVA552" s="39"/>
      <c r="CVB552" s="39"/>
      <c r="CVC552" s="39"/>
      <c r="CVD552" s="39"/>
      <c r="CVE552" s="39"/>
      <c r="CVF552" s="39"/>
      <c r="CVG552" s="39"/>
      <c r="CVH552" s="39"/>
      <c r="CVI552" s="39"/>
      <c r="CVJ552" s="39"/>
      <c r="CVK552" s="39"/>
      <c r="CVL552" s="39"/>
      <c r="CVM552" s="39"/>
      <c r="CVN552" s="39"/>
      <c r="CVO552" s="39"/>
      <c r="CVP552" s="39"/>
      <c r="CVQ552" s="39"/>
      <c r="CVR552" s="39"/>
      <c r="CVS552" s="39"/>
      <c r="CVT552" s="39"/>
      <c r="CVU552" s="39"/>
      <c r="CVV552" s="39"/>
      <c r="CVW552" s="39"/>
      <c r="CVX552" s="39"/>
      <c r="CVY552" s="39"/>
      <c r="CVZ552" s="39"/>
      <c r="CWA552" s="39"/>
      <c r="CWB552" s="39"/>
      <c r="CWC552" s="39"/>
      <c r="CWD552" s="39"/>
      <c r="CWE552" s="39"/>
      <c r="CWF552" s="39"/>
      <c r="CWG552" s="39"/>
      <c r="CWH552" s="39"/>
      <c r="CWI552" s="39"/>
      <c r="CWJ552" s="39"/>
      <c r="CWK552" s="39"/>
      <c r="CWL552" s="39"/>
      <c r="CWM552" s="39"/>
      <c r="CWN552" s="39"/>
      <c r="CWO552" s="39"/>
      <c r="CWP552" s="39"/>
      <c r="CWQ552" s="39"/>
      <c r="CWR552" s="39"/>
      <c r="CWS552" s="39"/>
      <c r="CWT552" s="39"/>
      <c r="CWU552" s="39"/>
      <c r="CWV552" s="39"/>
      <c r="CWW552" s="39"/>
      <c r="CWX552" s="39"/>
      <c r="CWY552" s="39"/>
      <c r="CWZ552" s="39"/>
      <c r="CXA552" s="39"/>
      <c r="CXB552" s="39"/>
      <c r="CXC552" s="39"/>
      <c r="CXD552" s="39"/>
      <c r="CXE552" s="39"/>
      <c r="CXF552" s="39"/>
      <c r="CXG552" s="39"/>
      <c r="CXH552" s="39"/>
      <c r="CXI552" s="39"/>
      <c r="CXJ552" s="39"/>
      <c r="CXK552" s="39"/>
      <c r="CXL552" s="39"/>
      <c r="CXM552" s="39"/>
      <c r="CXN552" s="39"/>
      <c r="CXO552" s="39"/>
      <c r="CXP552" s="39"/>
      <c r="CXQ552" s="39"/>
      <c r="CXR552" s="39"/>
      <c r="CXS552" s="39"/>
      <c r="CXT552" s="39"/>
      <c r="CXU552" s="39"/>
      <c r="CXV552" s="39"/>
      <c r="CXW552" s="39"/>
      <c r="CXX552" s="39"/>
      <c r="CXY552" s="39"/>
      <c r="CXZ552" s="39"/>
      <c r="CYA552" s="39"/>
      <c r="CYB552" s="39"/>
      <c r="CYC552" s="39"/>
      <c r="CYD552" s="39"/>
      <c r="CYE552" s="39"/>
      <c r="CYF552" s="39"/>
      <c r="CYG552" s="39"/>
      <c r="CYH552" s="39"/>
      <c r="CYI552" s="39"/>
      <c r="CYJ552" s="39"/>
      <c r="CYK552" s="39"/>
      <c r="CYL552" s="39"/>
      <c r="CYM552" s="39"/>
      <c r="CYN552" s="39"/>
      <c r="CYO552" s="39"/>
      <c r="CYP552" s="39"/>
      <c r="CYQ552" s="39"/>
      <c r="CYR552" s="39"/>
      <c r="CYS552" s="39"/>
      <c r="CYT552" s="39"/>
      <c r="CYU552" s="39"/>
      <c r="CYV552" s="39"/>
      <c r="CYW552" s="39"/>
      <c r="CYX552" s="39"/>
      <c r="CYY552" s="39"/>
      <c r="CYZ552" s="39"/>
      <c r="CZA552" s="39"/>
      <c r="CZB552" s="39"/>
      <c r="CZC552" s="39"/>
      <c r="CZD552" s="39"/>
      <c r="CZE552" s="39"/>
      <c r="CZF552" s="39"/>
      <c r="CZG552" s="39"/>
      <c r="CZH552" s="39"/>
      <c r="CZI552" s="39"/>
      <c r="CZJ552" s="39"/>
      <c r="CZK552" s="39"/>
      <c r="CZL552" s="39"/>
      <c r="CZM552" s="39"/>
      <c r="CZN552" s="39"/>
      <c r="CZO552" s="39"/>
      <c r="CZP552" s="39"/>
      <c r="CZQ552" s="39"/>
      <c r="CZR552" s="39"/>
      <c r="CZS552" s="39"/>
      <c r="CZT552" s="39"/>
      <c r="CZU552" s="39"/>
      <c r="CZV552" s="39"/>
      <c r="CZW552" s="39"/>
      <c r="CZX552" s="39"/>
      <c r="CZY552" s="39"/>
      <c r="CZZ552" s="39"/>
      <c r="DAA552" s="39"/>
      <c r="DAB552" s="39"/>
      <c r="DAC552" s="39"/>
      <c r="DAD552" s="39"/>
      <c r="DAE552" s="39"/>
      <c r="DAF552" s="39"/>
      <c r="DAG552" s="39"/>
      <c r="DAH552" s="39"/>
      <c r="DAI552" s="39"/>
      <c r="DAJ552" s="39"/>
      <c r="DAK552" s="39"/>
      <c r="DAL552" s="39"/>
      <c r="DAM552" s="39"/>
      <c r="DAN552" s="39"/>
      <c r="DAO552" s="39"/>
      <c r="DAP552" s="39"/>
      <c r="DAQ552" s="39"/>
      <c r="DAR552" s="39"/>
      <c r="DAS552" s="39"/>
      <c r="DAT552" s="39"/>
      <c r="DAU552" s="39"/>
      <c r="DAV552" s="39"/>
      <c r="DAW552" s="39"/>
      <c r="DAX552" s="39"/>
      <c r="DAY552" s="39"/>
      <c r="DAZ552" s="39"/>
      <c r="DBA552" s="39"/>
      <c r="DBB552" s="39"/>
      <c r="DBC552" s="39"/>
      <c r="DBD552" s="39"/>
      <c r="DBE552" s="39"/>
      <c r="DBF552" s="39"/>
      <c r="DBG552" s="39"/>
      <c r="DBH552" s="39"/>
      <c r="DBI552" s="39"/>
      <c r="DBJ552" s="39"/>
      <c r="DBK552" s="39"/>
      <c r="DBL552" s="39"/>
      <c r="DBM552" s="39"/>
      <c r="DBN552" s="39"/>
      <c r="DBO552" s="39"/>
      <c r="DBP552" s="39"/>
      <c r="DBQ552" s="39"/>
      <c r="DBR552" s="39"/>
      <c r="DBS552" s="39"/>
      <c r="DBT552" s="39"/>
      <c r="DBU552" s="39"/>
      <c r="DBV552" s="39"/>
      <c r="DBW552" s="39"/>
      <c r="DBX552" s="39"/>
      <c r="DBY552" s="39"/>
      <c r="DBZ552" s="39"/>
      <c r="DCA552" s="39"/>
      <c r="DCB552" s="39"/>
      <c r="DCC552" s="39"/>
      <c r="DCD552" s="39"/>
      <c r="DCE552" s="39"/>
      <c r="DCF552" s="39"/>
      <c r="DCG552" s="39"/>
      <c r="DCH552" s="39"/>
      <c r="DCI552" s="39"/>
      <c r="DCJ552" s="39"/>
      <c r="DCK552" s="39"/>
      <c r="DCL552" s="39"/>
      <c r="DCM552" s="39"/>
      <c r="DCN552" s="39"/>
      <c r="DCO552" s="39"/>
      <c r="DCP552" s="39"/>
      <c r="DCQ552" s="39"/>
      <c r="DCR552" s="39"/>
      <c r="DCS552" s="39"/>
      <c r="DCT552" s="39"/>
      <c r="DCU552" s="39"/>
      <c r="DCV552" s="39"/>
      <c r="DCW552" s="39"/>
      <c r="DCX552" s="39"/>
      <c r="DCY552" s="39"/>
      <c r="DCZ552" s="39"/>
      <c r="DDA552" s="39"/>
      <c r="DDB552" s="39"/>
      <c r="DDC552" s="39"/>
      <c r="DDD552" s="39"/>
      <c r="DDE552" s="39"/>
      <c r="DDF552" s="39"/>
      <c r="DDG552" s="39"/>
      <c r="DDH552" s="39"/>
      <c r="DDI552" s="39"/>
      <c r="DDJ552" s="39"/>
      <c r="DDK552" s="39"/>
      <c r="DDL552" s="39"/>
      <c r="DDM552" s="39"/>
      <c r="DDN552" s="39"/>
      <c r="DDO552" s="39"/>
      <c r="DDP552" s="39"/>
      <c r="DDQ552" s="39"/>
      <c r="DDR552" s="39"/>
      <c r="DDS552" s="39"/>
      <c r="DDT552" s="39"/>
      <c r="DDU552" s="39"/>
      <c r="DDV552" s="39"/>
      <c r="DDW552" s="39"/>
      <c r="DDX552" s="39"/>
      <c r="DDY552" s="39"/>
      <c r="DDZ552" s="39"/>
      <c r="DEA552" s="39"/>
      <c r="DEB552" s="39"/>
      <c r="DEC552" s="39"/>
      <c r="DED552" s="39"/>
      <c r="DEE552" s="39"/>
      <c r="DEF552" s="39"/>
      <c r="DEG552" s="39"/>
      <c r="DEH552" s="39"/>
      <c r="DEI552" s="39"/>
      <c r="DEJ552" s="39"/>
      <c r="DEK552" s="39"/>
      <c r="DEL552" s="39"/>
      <c r="DEM552" s="39"/>
      <c r="DEN552" s="39"/>
      <c r="DEO552" s="39"/>
      <c r="DEP552" s="39"/>
      <c r="DEQ552" s="39"/>
      <c r="DER552" s="39"/>
      <c r="DES552" s="39"/>
      <c r="DET552" s="39"/>
      <c r="DEU552" s="39"/>
      <c r="DEV552" s="39"/>
      <c r="DEW552" s="39"/>
      <c r="DEX552" s="39"/>
      <c r="DEY552" s="39"/>
      <c r="DEZ552" s="39"/>
      <c r="DFA552" s="39"/>
      <c r="DFB552" s="39"/>
      <c r="DFC552" s="39"/>
      <c r="DFD552" s="39"/>
      <c r="DFE552" s="39"/>
      <c r="DFF552" s="39"/>
      <c r="DFG552" s="39"/>
      <c r="DFH552" s="39"/>
      <c r="DFI552" s="39"/>
      <c r="DFJ552" s="39"/>
      <c r="DFK552" s="39"/>
      <c r="DFL552" s="39"/>
      <c r="DFM552" s="39"/>
      <c r="DFN552" s="39"/>
      <c r="DFO552" s="39"/>
      <c r="DFP552" s="39"/>
      <c r="DFQ552" s="39"/>
      <c r="DFR552" s="39"/>
      <c r="DFS552" s="39"/>
      <c r="DFT552" s="39"/>
      <c r="DFU552" s="39"/>
      <c r="DFV552" s="39"/>
      <c r="DFW552" s="39"/>
      <c r="DFX552" s="39"/>
      <c r="DFY552" s="39"/>
      <c r="DFZ552" s="39"/>
      <c r="DGA552" s="39"/>
      <c r="DGB552" s="39"/>
      <c r="DGC552" s="39"/>
      <c r="DGD552" s="39"/>
      <c r="DGE552" s="39"/>
      <c r="DGF552" s="39"/>
      <c r="DGG552" s="39"/>
      <c r="DGH552" s="39"/>
      <c r="DGI552" s="39"/>
      <c r="DGJ552" s="39"/>
      <c r="DGK552" s="39"/>
      <c r="DGL552" s="39"/>
      <c r="DGM552" s="39"/>
      <c r="DGN552" s="39"/>
      <c r="DGO552" s="39"/>
      <c r="DGP552" s="39"/>
      <c r="DGQ552" s="39"/>
      <c r="DGR552" s="39"/>
      <c r="DGS552" s="39"/>
      <c r="DGT552" s="39"/>
      <c r="DGU552" s="39"/>
      <c r="DGV552" s="39"/>
      <c r="DGW552" s="39"/>
      <c r="DGX552" s="39"/>
      <c r="DGY552" s="39"/>
      <c r="DGZ552" s="39"/>
      <c r="DHA552" s="39"/>
      <c r="DHB552" s="39"/>
      <c r="DHC552" s="39"/>
      <c r="DHD552" s="39"/>
      <c r="DHE552" s="39"/>
      <c r="DHF552" s="39"/>
      <c r="DHG552" s="39"/>
      <c r="DHH552" s="39"/>
      <c r="DHI552" s="39"/>
      <c r="DHJ552" s="39"/>
      <c r="DHK552" s="39"/>
      <c r="DHL552" s="39"/>
      <c r="DHM552" s="39"/>
      <c r="DHN552" s="39"/>
      <c r="DHO552" s="39"/>
      <c r="DHP552" s="39"/>
      <c r="DHQ552" s="39"/>
      <c r="DHR552" s="39"/>
      <c r="DHS552" s="39"/>
      <c r="DHT552" s="39"/>
      <c r="DHU552" s="39"/>
      <c r="DHV552" s="39"/>
      <c r="DHW552" s="39"/>
      <c r="DHX552" s="39"/>
      <c r="DHY552" s="39"/>
      <c r="DHZ552" s="39"/>
      <c r="DIA552" s="39"/>
      <c r="DIB552" s="39"/>
      <c r="DIC552" s="39"/>
      <c r="DID552" s="39"/>
      <c r="DIE552" s="39"/>
      <c r="DIF552" s="39"/>
      <c r="DIG552" s="39"/>
      <c r="DIH552" s="39"/>
      <c r="DII552" s="39"/>
      <c r="DIJ552" s="39"/>
      <c r="DIK552" s="39"/>
      <c r="DIL552" s="39"/>
      <c r="DIM552" s="39"/>
      <c r="DIN552" s="39"/>
      <c r="DIO552" s="39"/>
      <c r="DIP552" s="39"/>
      <c r="DIQ552" s="39"/>
      <c r="DIR552" s="39"/>
      <c r="DIS552" s="39"/>
      <c r="DIT552" s="39"/>
      <c r="DIU552" s="39"/>
      <c r="DIV552" s="39"/>
      <c r="DIW552" s="39"/>
      <c r="DIX552" s="39"/>
      <c r="DIY552" s="39"/>
      <c r="DIZ552" s="39"/>
      <c r="DJA552" s="39"/>
      <c r="DJB552" s="39"/>
      <c r="DJC552" s="39"/>
      <c r="DJD552" s="39"/>
      <c r="DJE552" s="39"/>
      <c r="DJF552" s="39"/>
      <c r="DJG552" s="39"/>
      <c r="DJH552" s="39"/>
      <c r="DJI552" s="39"/>
      <c r="DJJ552" s="39"/>
      <c r="DJK552" s="39"/>
      <c r="DJL552" s="39"/>
      <c r="DJM552" s="39"/>
      <c r="DJN552" s="39"/>
      <c r="DJO552" s="39"/>
      <c r="DJP552" s="39"/>
      <c r="DJQ552" s="39"/>
      <c r="DJR552" s="39"/>
      <c r="DJS552" s="39"/>
      <c r="DJT552" s="39"/>
      <c r="DJU552" s="39"/>
      <c r="DJV552" s="39"/>
      <c r="DJW552" s="39"/>
      <c r="DJX552" s="39"/>
      <c r="DJY552" s="39"/>
      <c r="DJZ552" s="39"/>
      <c r="DKA552" s="39"/>
      <c r="DKB552" s="39"/>
      <c r="DKC552" s="39"/>
      <c r="DKD552" s="39"/>
      <c r="DKE552" s="39"/>
      <c r="DKF552" s="39"/>
      <c r="DKG552" s="39"/>
      <c r="DKH552" s="39"/>
      <c r="DKI552" s="39"/>
      <c r="DKJ552" s="39"/>
      <c r="DKK552" s="39"/>
      <c r="DKL552" s="39"/>
      <c r="DKM552" s="39"/>
      <c r="DKN552" s="39"/>
      <c r="DKO552" s="39"/>
      <c r="DKP552" s="39"/>
      <c r="DKQ552" s="39"/>
      <c r="DKR552" s="39"/>
      <c r="DKS552" s="39"/>
      <c r="DKT552" s="39"/>
      <c r="DKU552" s="39"/>
      <c r="DKV552" s="39"/>
      <c r="DKW552" s="39"/>
      <c r="DKX552" s="39"/>
      <c r="DKY552" s="39"/>
      <c r="DKZ552" s="39"/>
      <c r="DLA552" s="39"/>
      <c r="DLB552" s="39"/>
      <c r="DLC552" s="39"/>
      <c r="DLD552" s="39"/>
      <c r="DLE552" s="39"/>
      <c r="DLF552" s="39"/>
      <c r="DLG552" s="39"/>
      <c r="DLH552" s="39"/>
      <c r="DLI552" s="39"/>
      <c r="DLJ552" s="39"/>
      <c r="DLK552" s="39"/>
      <c r="DLL552" s="39"/>
      <c r="DLM552" s="39"/>
      <c r="DLN552" s="39"/>
      <c r="DLO552" s="39"/>
      <c r="DLP552" s="39"/>
      <c r="DLQ552" s="39"/>
      <c r="DLR552" s="39"/>
      <c r="DLS552" s="39"/>
      <c r="DLT552" s="39"/>
      <c r="DLU552" s="39"/>
      <c r="DLV552" s="39"/>
      <c r="DLW552" s="39"/>
      <c r="DLX552" s="39"/>
      <c r="DLY552" s="39"/>
      <c r="DLZ552" s="39"/>
      <c r="DMA552" s="39"/>
      <c r="DMB552" s="39"/>
      <c r="DMC552" s="39"/>
      <c r="DMD552" s="39"/>
      <c r="DME552" s="39"/>
      <c r="DMF552" s="39"/>
      <c r="DMG552" s="39"/>
      <c r="DMH552" s="39"/>
      <c r="DMI552" s="39"/>
      <c r="DMJ552" s="39"/>
      <c r="DMK552" s="39"/>
      <c r="DML552" s="39"/>
      <c r="DMM552" s="39"/>
      <c r="DMN552" s="39"/>
      <c r="DMO552" s="39"/>
      <c r="DMP552" s="39"/>
      <c r="DMQ552" s="39"/>
      <c r="DMR552" s="39"/>
      <c r="DMS552" s="39"/>
      <c r="DMT552" s="39"/>
      <c r="DMU552" s="39"/>
      <c r="DMV552" s="39"/>
      <c r="DMW552" s="39"/>
      <c r="DMX552" s="39"/>
      <c r="DMY552" s="39"/>
      <c r="DMZ552" s="39"/>
      <c r="DNA552" s="39"/>
      <c r="DNB552" s="39"/>
      <c r="DNC552" s="39"/>
      <c r="DND552" s="39"/>
      <c r="DNE552" s="39"/>
      <c r="DNF552" s="39"/>
      <c r="DNG552" s="39"/>
      <c r="DNH552" s="39"/>
      <c r="DNI552" s="39"/>
      <c r="DNJ552" s="39"/>
      <c r="DNK552" s="39"/>
      <c r="DNL552" s="39"/>
      <c r="DNM552" s="39"/>
      <c r="DNN552" s="39"/>
      <c r="DNO552" s="39"/>
      <c r="DNP552" s="39"/>
      <c r="DNQ552" s="39"/>
      <c r="DNR552" s="39"/>
      <c r="DNS552" s="39"/>
      <c r="DNT552" s="39"/>
      <c r="DNU552" s="39"/>
      <c r="DNV552" s="39"/>
      <c r="DNW552" s="39"/>
      <c r="DNX552" s="39"/>
      <c r="DNY552" s="39"/>
      <c r="DNZ552" s="39"/>
      <c r="DOA552" s="39"/>
      <c r="DOB552" s="39"/>
      <c r="DOC552" s="39"/>
      <c r="DOD552" s="39"/>
      <c r="DOE552" s="39"/>
      <c r="DOF552" s="39"/>
      <c r="DOG552" s="39"/>
      <c r="DOH552" s="39"/>
      <c r="DOI552" s="39"/>
      <c r="DOJ552" s="39"/>
      <c r="DOK552" s="39"/>
      <c r="DOL552" s="39"/>
      <c r="DOM552" s="39"/>
      <c r="DON552" s="39"/>
      <c r="DOO552" s="39"/>
      <c r="DOP552" s="39"/>
      <c r="DOQ552" s="39"/>
      <c r="DOR552" s="39"/>
      <c r="DOS552" s="39"/>
      <c r="DOT552" s="39"/>
      <c r="DOU552" s="39"/>
      <c r="DOV552" s="39"/>
      <c r="DOW552" s="39"/>
      <c r="DOX552" s="39"/>
      <c r="DOY552" s="39"/>
      <c r="DOZ552" s="39"/>
      <c r="DPA552" s="39"/>
      <c r="DPB552" s="39"/>
      <c r="DPC552" s="39"/>
      <c r="DPD552" s="39"/>
      <c r="DPE552" s="39"/>
      <c r="DPF552" s="39"/>
      <c r="DPG552" s="39"/>
      <c r="DPH552" s="39"/>
      <c r="DPI552" s="39"/>
      <c r="DPJ552" s="39"/>
      <c r="DPK552" s="39"/>
      <c r="DPL552" s="39"/>
      <c r="DPM552" s="39"/>
      <c r="DPN552" s="39"/>
      <c r="DPO552" s="39"/>
      <c r="DPP552" s="39"/>
      <c r="DPQ552" s="39"/>
      <c r="DPR552" s="39"/>
      <c r="DPS552" s="39"/>
      <c r="DPT552" s="39"/>
      <c r="DPU552" s="39"/>
      <c r="DPV552" s="39"/>
      <c r="DPW552" s="39"/>
      <c r="DPX552" s="39"/>
      <c r="DPY552" s="39"/>
      <c r="DPZ552" s="39"/>
      <c r="DQA552" s="39"/>
      <c r="DQB552" s="39"/>
      <c r="DQC552" s="39"/>
      <c r="DQD552" s="39"/>
      <c r="DQE552" s="39"/>
      <c r="DQF552" s="39"/>
      <c r="DQG552" s="39"/>
      <c r="DQH552" s="39"/>
      <c r="DQI552" s="39"/>
      <c r="DQJ552" s="39"/>
      <c r="DQK552" s="39"/>
      <c r="DQL552" s="39"/>
      <c r="DQM552" s="39"/>
      <c r="DQN552" s="39"/>
      <c r="DQO552" s="39"/>
      <c r="DQP552" s="39"/>
      <c r="DQQ552" s="39"/>
      <c r="DQR552" s="39"/>
      <c r="DQS552" s="39"/>
      <c r="DQT552" s="39"/>
      <c r="DQU552" s="39"/>
      <c r="DQV552" s="39"/>
      <c r="DQW552" s="39"/>
      <c r="DQX552" s="39"/>
      <c r="DQY552" s="39"/>
      <c r="DQZ552" s="39"/>
      <c r="DRA552" s="39"/>
      <c r="DRB552" s="39"/>
      <c r="DRC552" s="39"/>
      <c r="DRD552" s="39"/>
      <c r="DRE552" s="39"/>
      <c r="DRF552" s="39"/>
      <c r="DRG552" s="39"/>
      <c r="DRH552" s="39"/>
      <c r="DRI552" s="39"/>
      <c r="DRJ552" s="39"/>
      <c r="DRK552" s="39"/>
      <c r="DRL552" s="39"/>
      <c r="DRM552" s="39"/>
      <c r="DRN552" s="39"/>
      <c r="DRO552" s="39"/>
      <c r="DRP552" s="39"/>
      <c r="DRQ552" s="39"/>
      <c r="DRR552" s="39"/>
      <c r="DRS552" s="39"/>
      <c r="DRT552" s="39"/>
      <c r="DRU552" s="39"/>
      <c r="DRV552" s="39"/>
      <c r="DRW552" s="39"/>
      <c r="DRX552" s="39"/>
      <c r="DRY552" s="39"/>
      <c r="DRZ552" s="39"/>
      <c r="DSA552" s="39"/>
      <c r="DSB552" s="39"/>
      <c r="DSC552" s="39"/>
      <c r="DSD552" s="39"/>
      <c r="DSE552" s="39"/>
      <c r="DSF552" s="39"/>
      <c r="DSG552" s="39"/>
      <c r="DSH552" s="39"/>
      <c r="DSI552" s="39"/>
      <c r="DSJ552" s="39"/>
      <c r="DSK552" s="39"/>
      <c r="DSL552" s="39"/>
      <c r="DSM552" s="39"/>
      <c r="DSN552" s="39"/>
      <c r="DSO552" s="39"/>
      <c r="DSP552" s="39"/>
      <c r="DSQ552" s="39"/>
      <c r="DSR552" s="39"/>
      <c r="DSS552" s="39"/>
      <c r="DST552" s="39"/>
      <c r="DSU552" s="39"/>
      <c r="DSV552" s="39"/>
      <c r="DSW552" s="39"/>
      <c r="DSX552" s="39"/>
      <c r="DSY552" s="39"/>
      <c r="DSZ552" s="39"/>
      <c r="DTA552" s="39"/>
      <c r="DTB552" s="39"/>
      <c r="DTC552" s="39"/>
      <c r="DTD552" s="39"/>
      <c r="DTE552" s="39"/>
      <c r="DTF552" s="39"/>
      <c r="DTG552" s="39"/>
      <c r="DTH552" s="39"/>
      <c r="DTI552" s="39"/>
      <c r="DTJ552" s="39"/>
      <c r="DTK552" s="39"/>
      <c r="DTL552" s="39"/>
      <c r="DTM552" s="39"/>
      <c r="DTN552" s="39"/>
      <c r="DTO552" s="39"/>
      <c r="DTP552" s="39"/>
      <c r="DTQ552" s="39"/>
      <c r="DTR552" s="39"/>
      <c r="DTS552" s="39"/>
      <c r="DTT552" s="39"/>
      <c r="DTU552" s="39"/>
      <c r="DTV552" s="39"/>
      <c r="DTW552" s="39"/>
      <c r="DTX552" s="39"/>
      <c r="DTY552" s="39"/>
      <c r="DTZ552" s="39"/>
      <c r="DUA552" s="39"/>
      <c r="DUB552" s="39"/>
      <c r="DUC552" s="39"/>
      <c r="DUD552" s="39"/>
      <c r="DUE552" s="39"/>
      <c r="DUF552" s="39"/>
      <c r="DUG552" s="39"/>
      <c r="DUH552" s="39"/>
      <c r="DUI552" s="39"/>
      <c r="DUJ552" s="39"/>
      <c r="DUK552" s="39"/>
      <c r="DUL552" s="39"/>
      <c r="DUM552" s="39"/>
      <c r="DUN552" s="39"/>
      <c r="DUO552" s="39"/>
      <c r="DUP552" s="39"/>
      <c r="DUQ552" s="39"/>
      <c r="DUR552" s="39"/>
      <c r="DUS552" s="39"/>
      <c r="DUT552" s="39"/>
      <c r="DUU552" s="39"/>
      <c r="DUV552" s="39"/>
      <c r="DUW552" s="39"/>
      <c r="DUX552" s="39"/>
      <c r="DUY552" s="39"/>
      <c r="DUZ552" s="39"/>
      <c r="DVA552" s="39"/>
      <c r="DVB552" s="39"/>
      <c r="DVC552" s="39"/>
      <c r="DVD552" s="39"/>
      <c r="DVE552" s="39"/>
      <c r="DVF552" s="39"/>
      <c r="DVG552" s="39"/>
      <c r="DVH552" s="39"/>
      <c r="DVI552" s="39"/>
      <c r="DVJ552" s="39"/>
      <c r="DVK552" s="39"/>
      <c r="DVL552" s="39"/>
      <c r="DVM552" s="39"/>
      <c r="DVN552" s="39"/>
      <c r="DVO552" s="39"/>
      <c r="DVP552" s="39"/>
      <c r="DVQ552" s="39"/>
      <c r="DVR552" s="39"/>
      <c r="DVS552" s="39"/>
      <c r="DVT552" s="39"/>
      <c r="DVU552" s="39"/>
      <c r="DVV552" s="39"/>
      <c r="DVW552" s="39"/>
      <c r="DVX552" s="39"/>
      <c r="DVY552" s="39"/>
      <c r="DVZ552" s="39"/>
      <c r="DWA552" s="39"/>
      <c r="DWB552" s="39"/>
      <c r="DWC552" s="39"/>
      <c r="DWD552" s="39"/>
      <c r="DWE552" s="39"/>
      <c r="DWF552" s="39"/>
      <c r="DWG552" s="39"/>
      <c r="DWH552" s="39"/>
      <c r="DWI552" s="39"/>
      <c r="DWJ552" s="39"/>
      <c r="DWK552" s="39"/>
      <c r="DWL552" s="39"/>
      <c r="DWM552" s="39"/>
      <c r="DWN552" s="39"/>
      <c r="DWO552" s="39"/>
      <c r="DWP552" s="39"/>
      <c r="DWQ552" s="39"/>
      <c r="DWR552" s="39"/>
      <c r="DWS552" s="39"/>
      <c r="DWT552" s="39"/>
      <c r="DWU552" s="39"/>
      <c r="DWV552" s="39"/>
      <c r="DWW552" s="39"/>
      <c r="DWX552" s="39"/>
      <c r="DWY552" s="39"/>
      <c r="DWZ552" s="39"/>
      <c r="DXA552" s="39"/>
      <c r="DXB552" s="39"/>
      <c r="DXC552" s="39"/>
      <c r="DXD552" s="39"/>
      <c r="DXE552" s="39"/>
      <c r="DXF552" s="39"/>
      <c r="DXG552" s="39"/>
      <c r="DXH552" s="39"/>
      <c r="DXI552" s="39"/>
      <c r="DXJ552" s="39"/>
      <c r="DXK552" s="39"/>
      <c r="DXL552" s="39"/>
      <c r="DXM552" s="39"/>
      <c r="DXN552" s="39"/>
      <c r="DXO552" s="39"/>
      <c r="DXP552" s="39"/>
      <c r="DXQ552" s="39"/>
      <c r="DXR552" s="39"/>
      <c r="DXS552" s="39"/>
      <c r="DXT552" s="39"/>
      <c r="DXU552" s="39"/>
      <c r="DXV552" s="39"/>
      <c r="DXW552" s="39"/>
      <c r="DXX552" s="39"/>
      <c r="DXY552" s="39"/>
      <c r="DXZ552" s="39"/>
      <c r="DYA552" s="39"/>
      <c r="DYB552" s="39"/>
      <c r="DYC552" s="39"/>
      <c r="DYD552" s="39"/>
      <c r="DYE552" s="39"/>
      <c r="DYF552" s="39"/>
      <c r="DYG552" s="39"/>
      <c r="DYH552" s="39"/>
      <c r="DYI552" s="39"/>
      <c r="DYJ552" s="39"/>
      <c r="DYK552" s="39"/>
      <c r="DYL552" s="39"/>
      <c r="DYM552" s="39"/>
      <c r="DYN552" s="39"/>
      <c r="DYO552" s="39"/>
      <c r="DYP552" s="39"/>
      <c r="DYQ552" s="39"/>
      <c r="DYR552" s="39"/>
      <c r="DYS552" s="39"/>
      <c r="DYT552" s="39"/>
      <c r="DYU552" s="39"/>
      <c r="DYV552" s="39"/>
      <c r="DYW552" s="39"/>
      <c r="DYX552" s="39"/>
      <c r="DYY552" s="39"/>
      <c r="DYZ552" s="39"/>
      <c r="DZA552" s="39"/>
      <c r="DZB552" s="39"/>
      <c r="DZC552" s="39"/>
      <c r="DZD552" s="39"/>
      <c r="DZE552" s="39"/>
      <c r="DZF552" s="39"/>
      <c r="DZG552" s="39"/>
      <c r="DZH552" s="39"/>
      <c r="DZI552" s="39"/>
      <c r="DZJ552" s="39"/>
      <c r="DZK552" s="39"/>
      <c r="DZL552" s="39"/>
      <c r="DZM552" s="39"/>
      <c r="DZN552" s="39"/>
      <c r="DZO552" s="39"/>
      <c r="DZP552" s="39"/>
      <c r="DZQ552" s="39"/>
      <c r="DZR552" s="39"/>
      <c r="DZS552" s="39"/>
      <c r="DZT552" s="39"/>
      <c r="DZU552" s="39"/>
      <c r="DZV552" s="39"/>
      <c r="DZW552" s="39"/>
      <c r="DZX552" s="39"/>
      <c r="DZY552" s="39"/>
      <c r="DZZ552" s="39"/>
      <c r="EAA552" s="39"/>
      <c r="EAB552" s="39"/>
      <c r="EAC552" s="39"/>
      <c r="EAD552" s="39"/>
      <c r="EAE552" s="39"/>
      <c r="EAF552" s="39"/>
      <c r="EAG552" s="39"/>
      <c r="EAH552" s="39"/>
      <c r="EAI552" s="39"/>
      <c r="EAJ552" s="39"/>
      <c r="EAK552" s="39"/>
      <c r="EAL552" s="39"/>
      <c r="EAM552" s="39"/>
      <c r="EAN552" s="39"/>
      <c r="EAO552" s="39"/>
      <c r="EAP552" s="39"/>
      <c r="EAQ552" s="39"/>
      <c r="EAR552" s="39"/>
      <c r="EAS552" s="39"/>
      <c r="EAT552" s="39"/>
      <c r="EAU552" s="39"/>
      <c r="EAV552" s="39"/>
      <c r="EAW552" s="39"/>
      <c r="EAX552" s="39"/>
      <c r="EAY552" s="39"/>
      <c r="EAZ552" s="39"/>
      <c r="EBA552" s="39"/>
      <c r="EBB552" s="39"/>
      <c r="EBC552" s="39"/>
      <c r="EBD552" s="39"/>
      <c r="EBE552" s="39"/>
      <c r="EBF552" s="39"/>
      <c r="EBG552" s="39"/>
      <c r="EBH552" s="39"/>
      <c r="EBI552" s="39"/>
      <c r="EBJ552" s="39"/>
      <c r="EBK552" s="39"/>
      <c r="EBL552" s="39"/>
      <c r="EBM552" s="39"/>
      <c r="EBN552" s="39"/>
      <c r="EBO552" s="39"/>
      <c r="EBP552" s="39"/>
      <c r="EBQ552" s="39"/>
      <c r="EBR552" s="39"/>
      <c r="EBS552" s="39"/>
      <c r="EBT552" s="39"/>
      <c r="EBU552" s="39"/>
      <c r="EBV552" s="39"/>
      <c r="EBW552" s="39"/>
      <c r="EBX552" s="39"/>
      <c r="EBY552" s="39"/>
      <c r="EBZ552" s="39"/>
      <c r="ECA552" s="39"/>
      <c r="ECB552" s="39"/>
      <c r="ECC552" s="39"/>
      <c r="ECD552" s="39"/>
      <c r="ECE552" s="39"/>
      <c r="ECF552" s="39"/>
      <c r="ECG552" s="39"/>
      <c r="ECH552" s="39"/>
      <c r="ECI552" s="39"/>
      <c r="ECJ552" s="39"/>
      <c r="ECK552" s="39"/>
      <c r="ECL552" s="39"/>
      <c r="ECM552" s="39"/>
      <c r="ECN552" s="39"/>
      <c r="ECO552" s="39"/>
      <c r="ECP552" s="39"/>
      <c r="ECQ552" s="39"/>
      <c r="ECR552" s="39"/>
      <c r="ECS552" s="39"/>
      <c r="ECT552" s="39"/>
      <c r="ECU552" s="39"/>
      <c r="ECV552" s="39"/>
      <c r="ECW552" s="39"/>
      <c r="ECX552" s="39"/>
      <c r="ECY552" s="39"/>
      <c r="ECZ552" s="39"/>
      <c r="EDA552" s="39"/>
      <c r="EDB552" s="39"/>
      <c r="EDC552" s="39"/>
      <c r="EDD552" s="39"/>
      <c r="EDE552" s="39"/>
      <c r="EDF552" s="39"/>
      <c r="EDG552" s="39"/>
      <c r="EDH552" s="39"/>
      <c r="EDI552" s="39"/>
      <c r="EDJ552" s="39"/>
      <c r="EDK552" s="39"/>
      <c r="EDL552" s="39"/>
      <c r="EDM552" s="39"/>
      <c r="EDN552" s="39"/>
      <c r="EDO552" s="39"/>
      <c r="EDP552" s="39"/>
      <c r="EDQ552" s="39"/>
      <c r="EDR552" s="39"/>
      <c r="EDS552" s="39"/>
      <c r="EDT552" s="39"/>
      <c r="EDU552" s="39"/>
      <c r="EDV552" s="39"/>
      <c r="EDW552" s="39"/>
      <c r="EDX552" s="39"/>
      <c r="EDY552" s="39"/>
      <c r="EDZ552" s="39"/>
      <c r="EEA552" s="39"/>
      <c r="EEB552" s="39"/>
      <c r="EEC552" s="39"/>
      <c r="EED552" s="39"/>
      <c r="EEE552" s="39"/>
      <c r="EEF552" s="39"/>
      <c r="EEG552" s="39"/>
      <c r="EEH552" s="39"/>
      <c r="EEI552" s="39"/>
      <c r="EEJ552" s="39"/>
      <c r="EEK552" s="39"/>
      <c r="EEL552" s="39"/>
      <c r="EEM552" s="39"/>
      <c r="EEN552" s="39"/>
      <c r="EEO552" s="39"/>
      <c r="EEP552" s="39"/>
      <c r="EEQ552" s="39"/>
      <c r="EER552" s="39"/>
      <c r="EES552" s="39"/>
      <c r="EET552" s="39"/>
      <c r="EEU552" s="39"/>
      <c r="EEV552" s="39"/>
      <c r="EEW552" s="39"/>
      <c r="EEX552" s="39"/>
      <c r="EEY552" s="39"/>
      <c r="EEZ552" s="39"/>
      <c r="EFA552" s="39"/>
      <c r="EFB552" s="39"/>
      <c r="EFC552" s="39"/>
      <c r="EFD552" s="39"/>
      <c r="EFE552" s="39"/>
      <c r="EFF552" s="39"/>
      <c r="EFG552" s="39"/>
      <c r="EFH552" s="39"/>
      <c r="EFI552" s="39"/>
      <c r="EFJ552" s="39"/>
      <c r="EFK552" s="39"/>
      <c r="EFL552" s="39"/>
      <c r="EFM552" s="39"/>
      <c r="EFN552" s="39"/>
      <c r="EFO552" s="39"/>
      <c r="EFP552" s="39"/>
      <c r="EFQ552" s="39"/>
      <c r="EFR552" s="39"/>
      <c r="EFS552" s="39"/>
      <c r="EFT552" s="39"/>
      <c r="EFU552" s="39"/>
      <c r="EFV552" s="39"/>
      <c r="EFW552" s="39"/>
      <c r="EFX552" s="39"/>
      <c r="EFY552" s="39"/>
      <c r="EFZ552" s="39"/>
      <c r="EGA552" s="39"/>
      <c r="EGB552" s="39"/>
      <c r="EGC552" s="39"/>
      <c r="EGD552" s="39"/>
      <c r="EGE552" s="39"/>
      <c r="EGF552" s="39"/>
      <c r="EGG552" s="39"/>
      <c r="EGH552" s="39"/>
      <c r="EGI552" s="39"/>
      <c r="EGJ552" s="39"/>
      <c r="EGK552" s="39"/>
      <c r="EGL552" s="39"/>
      <c r="EGM552" s="39"/>
      <c r="EGN552" s="39"/>
      <c r="EGO552" s="39"/>
      <c r="EGP552" s="39"/>
      <c r="EGQ552" s="39"/>
      <c r="EGR552" s="39"/>
      <c r="EGS552" s="39"/>
      <c r="EGT552" s="39"/>
      <c r="EGU552" s="39"/>
      <c r="EGV552" s="39"/>
      <c r="EGW552" s="39"/>
      <c r="EGX552" s="39"/>
      <c r="EGY552" s="39"/>
      <c r="EGZ552" s="39"/>
      <c r="EHA552" s="39"/>
      <c r="EHB552" s="39"/>
      <c r="EHC552" s="39"/>
      <c r="EHD552" s="39"/>
      <c r="EHE552" s="39"/>
      <c r="EHF552" s="39"/>
      <c r="EHG552" s="39"/>
      <c r="EHH552" s="39"/>
      <c r="EHI552" s="39"/>
      <c r="EHJ552" s="39"/>
      <c r="EHK552" s="39"/>
      <c r="EHL552" s="39"/>
      <c r="EHM552" s="39"/>
      <c r="EHN552" s="39"/>
      <c r="EHO552" s="39"/>
      <c r="EHP552" s="39"/>
      <c r="EHQ552" s="39"/>
      <c r="EHR552" s="39"/>
      <c r="EHS552" s="39"/>
      <c r="EHT552" s="39"/>
      <c r="EHU552" s="39"/>
      <c r="EHV552" s="39"/>
      <c r="EHW552" s="39"/>
      <c r="EHX552" s="39"/>
      <c r="EHY552" s="39"/>
      <c r="EHZ552" s="39"/>
      <c r="EIA552" s="39"/>
      <c r="EIB552" s="39"/>
      <c r="EIC552" s="39"/>
      <c r="EID552" s="39"/>
      <c r="EIE552" s="39"/>
      <c r="EIF552" s="39"/>
      <c r="EIG552" s="39"/>
      <c r="EIH552" s="39"/>
      <c r="EII552" s="39"/>
      <c r="EIJ552" s="39"/>
      <c r="EIK552" s="39"/>
      <c r="EIL552" s="39"/>
      <c r="EIM552" s="39"/>
      <c r="EIN552" s="39"/>
      <c r="EIO552" s="39"/>
      <c r="EIP552" s="39"/>
      <c r="EIQ552" s="39"/>
      <c r="EIR552" s="39"/>
      <c r="EIS552" s="39"/>
      <c r="EIT552" s="39"/>
      <c r="EIU552" s="39"/>
      <c r="EIV552" s="39"/>
      <c r="EIW552" s="39"/>
      <c r="EIX552" s="39"/>
      <c r="EIY552" s="39"/>
      <c r="EIZ552" s="39"/>
      <c r="EJA552" s="39"/>
      <c r="EJB552" s="39"/>
      <c r="EJC552" s="39"/>
      <c r="EJD552" s="39"/>
      <c r="EJE552" s="39"/>
      <c r="EJF552" s="39"/>
      <c r="EJG552" s="39"/>
      <c r="EJH552" s="39"/>
      <c r="EJI552" s="39"/>
      <c r="EJJ552" s="39"/>
      <c r="EJK552" s="39"/>
      <c r="EJL552" s="39"/>
      <c r="EJM552" s="39"/>
      <c r="EJN552" s="39"/>
      <c r="EJO552" s="39"/>
      <c r="EJP552" s="39"/>
      <c r="EJQ552" s="39"/>
      <c r="EJR552" s="39"/>
      <c r="EJS552" s="39"/>
      <c r="EJT552" s="39"/>
      <c r="EJU552" s="39"/>
      <c r="EJV552" s="39"/>
      <c r="EJW552" s="39"/>
      <c r="EJX552" s="39"/>
      <c r="EJY552" s="39"/>
      <c r="EJZ552" s="39"/>
      <c r="EKA552" s="39"/>
      <c r="EKB552" s="39"/>
      <c r="EKC552" s="39"/>
      <c r="EKD552" s="39"/>
      <c r="EKE552" s="39"/>
      <c r="EKF552" s="39"/>
      <c r="EKG552" s="39"/>
      <c r="EKH552" s="39"/>
      <c r="EKI552" s="39"/>
      <c r="EKJ552" s="39"/>
      <c r="EKK552" s="39"/>
      <c r="EKL552" s="39"/>
      <c r="EKM552" s="39"/>
      <c r="EKN552" s="39"/>
      <c r="EKO552" s="39"/>
      <c r="EKP552" s="39"/>
      <c r="EKQ552" s="39"/>
      <c r="EKR552" s="39"/>
      <c r="EKS552" s="39"/>
      <c r="EKT552" s="39"/>
      <c r="EKU552" s="39"/>
      <c r="EKV552" s="39"/>
      <c r="EKW552" s="39"/>
      <c r="EKX552" s="39"/>
      <c r="EKY552" s="39"/>
      <c r="EKZ552" s="39"/>
      <c r="ELA552" s="39"/>
      <c r="ELB552" s="39"/>
      <c r="ELC552" s="39"/>
      <c r="ELD552" s="39"/>
      <c r="ELE552" s="39"/>
      <c r="ELF552" s="39"/>
      <c r="ELG552" s="39"/>
      <c r="ELH552" s="39"/>
      <c r="ELI552" s="39"/>
      <c r="ELJ552" s="39"/>
      <c r="ELK552" s="39"/>
      <c r="ELL552" s="39"/>
      <c r="ELM552" s="39"/>
      <c r="ELN552" s="39"/>
      <c r="ELO552" s="39"/>
      <c r="ELP552" s="39"/>
      <c r="ELQ552" s="39"/>
      <c r="ELR552" s="39"/>
      <c r="ELS552" s="39"/>
      <c r="ELT552" s="39"/>
      <c r="ELU552" s="39"/>
      <c r="ELV552" s="39"/>
      <c r="ELW552" s="39"/>
      <c r="ELX552" s="39"/>
      <c r="ELY552" s="39"/>
      <c r="ELZ552" s="39"/>
      <c r="EMA552" s="39"/>
      <c r="EMB552" s="39"/>
      <c r="EMC552" s="39"/>
      <c r="EMD552" s="39"/>
      <c r="EME552" s="39"/>
      <c r="EMF552" s="39"/>
      <c r="EMG552" s="39"/>
      <c r="EMH552" s="39"/>
      <c r="EMI552" s="39"/>
      <c r="EMJ552" s="39"/>
      <c r="EMK552" s="39"/>
      <c r="EML552" s="39"/>
      <c r="EMM552" s="39"/>
      <c r="EMN552" s="39"/>
      <c r="EMO552" s="39"/>
      <c r="EMP552" s="39"/>
      <c r="EMQ552" s="39"/>
      <c r="EMR552" s="39"/>
      <c r="EMS552" s="39"/>
      <c r="EMT552" s="39"/>
      <c r="EMU552" s="39"/>
      <c r="EMV552" s="39"/>
      <c r="EMW552" s="39"/>
      <c r="EMX552" s="39"/>
      <c r="EMY552" s="39"/>
      <c r="EMZ552" s="39"/>
      <c r="ENA552" s="39"/>
      <c r="ENB552" s="39"/>
      <c r="ENC552" s="39"/>
      <c r="END552" s="39"/>
      <c r="ENE552" s="39"/>
      <c r="ENF552" s="39"/>
      <c r="ENG552" s="39"/>
      <c r="ENH552" s="39"/>
      <c r="ENI552" s="39"/>
      <c r="ENJ552" s="39"/>
      <c r="ENK552" s="39"/>
      <c r="ENL552" s="39"/>
      <c r="ENM552" s="39"/>
      <c r="ENN552" s="39"/>
      <c r="ENO552" s="39"/>
      <c r="ENP552" s="39"/>
      <c r="ENQ552" s="39"/>
      <c r="ENR552" s="39"/>
      <c r="ENS552" s="39"/>
      <c r="ENT552" s="39"/>
      <c r="ENU552" s="39"/>
      <c r="ENV552" s="39"/>
      <c r="ENW552" s="39"/>
      <c r="ENX552" s="39"/>
      <c r="ENY552" s="39"/>
      <c r="ENZ552" s="39"/>
      <c r="EOA552" s="39"/>
      <c r="EOB552" s="39"/>
      <c r="EOC552" s="39"/>
      <c r="EOD552" s="39"/>
      <c r="EOE552" s="39"/>
      <c r="EOF552" s="39"/>
      <c r="EOG552" s="39"/>
      <c r="EOH552" s="39"/>
      <c r="EOI552" s="39"/>
      <c r="EOJ552" s="39"/>
      <c r="EOK552" s="39"/>
      <c r="EOL552" s="39"/>
      <c r="EOM552" s="39"/>
      <c r="EON552" s="39"/>
      <c r="EOO552" s="39"/>
      <c r="EOP552" s="39"/>
      <c r="EOQ552" s="39"/>
      <c r="EOR552" s="39"/>
      <c r="EOS552" s="39"/>
      <c r="EOT552" s="39"/>
      <c r="EOU552" s="39"/>
      <c r="EOV552" s="39"/>
      <c r="EOW552" s="39"/>
      <c r="EOX552" s="39"/>
      <c r="EOY552" s="39"/>
      <c r="EOZ552" s="39"/>
      <c r="EPA552" s="39"/>
      <c r="EPB552" s="39"/>
      <c r="EPC552" s="39"/>
      <c r="EPD552" s="39"/>
      <c r="EPE552" s="39"/>
      <c r="EPF552" s="39"/>
      <c r="EPG552" s="39"/>
      <c r="EPH552" s="39"/>
      <c r="EPI552" s="39"/>
      <c r="EPJ552" s="39"/>
      <c r="EPK552" s="39"/>
      <c r="EPL552" s="39"/>
      <c r="EPM552" s="39"/>
      <c r="EPN552" s="39"/>
      <c r="EPO552" s="39"/>
      <c r="EPP552" s="39"/>
      <c r="EPQ552" s="39"/>
      <c r="EPR552" s="39"/>
      <c r="EPS552" s="39"/>
      <c r="EPT552" s="39"/>
      <c r="EPU552" s="39"/>
      <c r="EPV552" s="39"/>
      <c r="EPW552" s="39"/>
      <c r="EPX552" s="39"/>
      <c r="EPY552" s="39"/>
      <c r="EPZ552" s="39"/>
      <c r="EQA552" s="39"/>
      <c r="EQB552" s="39"/>
      <c r="EQC552" s="39"/>
      <c r="EQD552" s="39"/>
      <c r="EQE552" s="39"/>
      <c r="EQF552" s="39"/>
      <c r="EQG552" s="39"/>
      <c r="EQH552" s="39"/>
      <c r="EQI552" s="39"/>
      <c r="EQJ552" s="39"/>
      <c r="EQK552" s="39"/>
      <c r="EQL552" s="39"/>
      <c r="EQM552" s="39"/>
      <c r="EQN552" s="39"/>
      <c r="EQO552" s="39"/>
      <c r="EQP552" s="39"/>
      <c r="EQQ552" s="39"/>
      <c r="EQR552" s="39"/>
      <c r="EQS552" s="39"/>
      <c r="EQT552" s="39"/>
      <c r="EQU552" s="39"/>
      <c r="EQV552" s="39"/>
      <c r="EQW552" s="39"/>
      <c r="EQX552" s="39"/>
      <c r="EQY552" s="39"/>
      <c r="EQZ552" s="39"/>
      <c r="ERA552" s="39"/>
      <c r="ERB552" s="39"/>
      <c r="ERC552" s="39"/>
      <c r="ERD552" s="39"/>
      <c r="ERE552" s="39"/>
      <c r="ERF552" s="39"/>
      <c r="ERG552" s="39"/>
      <c r="ERH552" s="39"/>
      <c r="ERI552" s="39"/>
      <c r="ERJ552" s="39"/>
      <c r="ERK552" s="39"/>
      <c r="ERL552" s="39"/>
      <c r="ERM552" s="39"/>
      <c r="ERN552" s="39"/>
      <c r="ERO552" s="39"/>
      <c r="ERP552" s="39"/>
      <c r="ERQ552" s="39"/>
      <c r="ERR552" s="39"/>
      <c r="ERS552" s="39"/>
      <c r="ERT552" s="39"/>
      <c r="ERU552" s="39"/>
      <c r="ERV552" s="39"/>
      <c r="ERW552" s="39"/>
      <c r="ERX552" s="39"/>
      <c r="ERY552" s="39"/>
      <c r="ERZ552" s="39"/>
      <c r="ESA552" s="39"/>
      <c r="ESB552" s="39"/>
      <c r="ESC552" s="39"/>
      <c r="ESD552" s="39"/>
      <c r="ESE552" s="39"/>
      <c r="ESF552" s="39"/>
      <c r="ESG552" s="39"/>
      <c r="ESH552" s="39"/>
      <c r="ESI552" s="39"/>
      <c r="ESJ552" s="39"/>
      <c r="ESK552" s="39"/>
      <c r="ESL552" s="39"/>
      <c r="ESM552" s="39"/>
      <c r="ESN552" s="39"/>
      <c r="ESO552" s="39"/>
      <c r="ESP552" s="39"/>
      <c r="ESQ552" s="39"/>
      <c r="ESR552" s="39"/>
      <c r="ESS552" s="39"/>
      <c r="EST552" s="39"/>
      <c r="ESU552" s="39"/>
      <c r="ESV552" s="39"/>
      <c r="ESW552" s="39"/>
      <c r="ESX552" s="39"/>
      <c r="ESY552" s="39"/>
      <c r="ESZ552" s="39"/>
      <c r="ETA552" s="39"/>
      <c r="ETB552" s="39"/>
      <c r="ETC552" s="39"/>
      <c r="ETD552" s="39"/>
      <c r="ETE552" s="39"/>
      <c r="ETF552" s="39"/>
      <c r="ETG552" s="39"/>
      <c r="ETH552" s="39"/>
      <c r="ETI552" s="39"/>
      <c r="ETJ552" s="39"/>
      <c r="ETK552" s="39"/>
      <c r="ETL552" s="39"/>
      <c r="ETM552" s="39"/>
      <c r="ETN552" s="39"/>
      <c r="ETO552" s="39"/>
      <c r="ETP552" s="39"/>
      <c r="ETQ552" s="39"/>
      <c r="ETR552" s="39"/>
      <c r="ETS552" s="39"/>
      <c r="ETT552" s="39"/>
      <c r="ETU552" s="39"/>
      <c r="ETV552" s="39"/>
      <c r="ETW552" s="39"/>
      <c r="ETX552" s="39"/>
      <c r="ETY552" s="39"/>
      <c r="ETZ552" s="39"/>
      <c r="EUA552" s="39"/>
      <c r="EUB552" s="39"/>
      <c r="EUC552" s="39"/>
      <c r="EUD552" s="39"/>
      <c r="EUE552" s="39"/>
      <c r="EUF552" s="39"/>
      <c r="EUG552" s="39"/>
      <c r="EUH552" s="39"/>
      <c r="EUI552" s="39"/>
      <c r="EUJ552" s="39"/>
      <c r="EUK552" s="39"/>
      <c r="EUL552" s="39"/>
      <c r="EUM552" s="39"/>
      <c r="EUN552" s="39"/>
      <c r="EUO552" s="39"/>
      <c r="EUP552" s="39"/>
      <c r="EUQ552" s="39"/>
      <c r="EUR552" s="39"/>
      <c r="EUS552" s="39"/>
      <c r="EUT552" s="39"/>
      <c r="EUU552" s="39"/>
      <c r="EUV552" s="39"/>
      <c r="EUW552" s="39"/>
      <c r="EUX552" s="39"/>
      <c r="EUY552" s="39"/>
      <c r="EUZ552" s="39"/>
      <c r="EVA552" s="39"/>
      <c r="EVB552" s="39"/>
      <c r="EVC552" s="39"/>
      <c r="EVD552" s="39"/>
      <c r="EVE552" s="39"/>
      <c r="EVF552" s="39"/>
      <c r="EVG552" s="39"/>
      <c r="EVH552" s="39"/>
      <c r="EVI552" s="39"/>
      <c r="EVJ552" s="39"/>
      <c r="EVK552" s="39"/>
      <c r="EVL552" s="39"/>
      <c r="EVM552" s="39"/>
      <c r="EVN552" s="39"/>
      <c r="EVO552" s="39"/>
      <c r="EVP552" s="39"/>
      <c r="EVQ552" s="39"/>
      <c r="EVR552" s="39"/>
      <c r="EVS552" s="39"/>
      <c r="EVT552" s="39"/>
      <c r="EVU552" s="39"/>
      <c r="EVV552" s="39"/>
      <c r="EVW552" s="39"/>
      <c r="EVX552" s="39"/>
      <c r="EVY552" s="39"/>
      <c r="EVZ552" s="39"/>
      <c r="EWA552" s="39"/>
      <c r="EWB552" s="39"/>
      <c r="EWC552" s="39"/>
      <c r="EWD552" s="39"/>
      <c r="EWE552" s="39"/>
      <c r="EWF552" s="39"/>
      <c r="EWG552" s="39"/>
      <c r="EWH552" s="39"/>
      <c r="EWI552" s="39"/>
      <c r="EWJ552" s="39"/>
      <c r="EWK552" s="39"/>
      <c r="EWL552" s="39"/>
      <c r="EWM552" s="39"/>
      <c r="EWN552" s="39"/>
      <c r="EWO552" s="39"/>
      <c r="EWP552" s="39"/>
      <c r="EWQ552" s="39"/>
      <c r="EWR552" s="39"/>
      <c r="EWS552" s="39"/>
      <c r="EWT552" s="39"/>
      <c r="EWU552" s="39"/>
      <c r="EWV552" s="39"/>
      <c r="EWW552" s="39"/>
      <c r="EWX552" s="39"/>
      <c r="EWY552" s="39"/>
      <c r="EWZ552" s="39"/>
      <c r="EXA552" s="39"/>
      <c r="EXB552" s="39"/>
      <c r="EXC552" s="39"/>
      <c r="EXD552" s="39"/>
      <c r="EXE552" s="39"/>
      <c r="EXF552" s="39"/>
      <c r="EXG552" s="39"/>
      <c r="EXH552" s="39"/>
      <c r="EXI552" s="39"/>
      <c r="EXJ552" s="39"/>
      <c r="EXK552" s="39"/>
      <c r="EXL552" s="39"/>
      <c r="EXM552" s="39"/>
      <c r="EXN552" s="39"/>
      <c r="EXO552" s="39"/>
      <c r="EXP552" s="39"/>
      <c r="EXQ552" s="39"/>
      <c r="EXR552" s="39"/>
      <c r="EXS552" s="39"/>
      <c r="EXT552" s="39"/>
      <c r="EXU552" s="39"/>
      <c r="EXV552" s="39"/>
      <c r="EXW552" s="39"/>
      <c r="EXX552" s="39"/>
      <c r="EXY552" s="39"/>
      <c r="EXZ552" s="39"/>
      <c r="EYA552" s="39"/>
      <c r="EYB552" s="39"/>
      <c r="EYC552" s="39"/>
      <c r="EYD552" s="39"/>
      <c r="EYE552" s="39"/>
      <c r="EYF552" s="39"/>
      <c r="EYG552" s="39"/>
      <c r="EYH552" s="39"/>
      <c r="EYI552" s="39"/>
      <c r="EYJ552" s="39"/>
      <c r="EYK552" s="39"/>
      <c r="EYL552" s="39"/>
      <c r="EYM552" s="39"/>
      <c r="EYN552" s="39"/>
      <c r="EYO552" s="39"/>
      <c r="EYP552" s="39"/>
      <c r="EYQ552" s="39"/>
      <c r="EYR552" s="39"/>
      <c r="EYS552" s="39"/>
      <c r="EYT552" s="39"/>
      <c r="EYU552" s="39"/>
      <c r="EYV552" s="39"/>
      <c r="EYW552" s="39"/>
      <c r="EYX552" s="39"/>
      <c r="EYY552" s="39"/>
      <c r="EYZ552" s="39"/>
      <c r="EZA552" s="39"/>
      <c r="EZB552" s="39"/>
      <c r="EZC552" s="39"/>
      <c r="EZD552" s="39"/>
      <c r="EZE552" s="39"/>
      <c r="EZF552" s="39"/>
      <c r="EZG552" s="39"/>
      <c r="EZH552" s="39"/>
      <c r="EZI552" s="39"/>
      <c r="EZJ552" s="39"/>
      <c r="EZK552" s="39"/>
      <c r="EZL552" s="39"/>
      <c r="EZM552" s="39"/>
      <c r="EZN552" s="39"/>
      <c r="EZO552" s="39"/>
      <c r="EZP552" s="39"/>
      <c r="EZQ552" s="39"/>
      <c r="EZR552" s="39"/>
      <c r="EZS552" s="39"/>
      <c r="EZT552" s="39"/>
      <c r="EZU552" s="39"/>
      <c r="EZV552" s="39"/>
      <c r="EZW552" s="39"/>
      <c r="EZX552" s="39"/>
      <c r="EZY552" s="39"/>
      <c r="EZZ552" s="39"/>
      <c r="FAA552" s="39"/>
      <c r="FAB552" s="39"/>
      <c r="FAC552" s="39"/>
      <c r="FAD552" s="39"/>
      <c r="FAE552" s="39"/>
      <c r="FAF552" s="39"/>
      <c r="FAG552" s="39"/>
      <c r="FAH552" s="39"/>
      <c r="FAI552" s="39"/>
      <c r="FAJ552" s="39"/>
      <c r="FAK552" s="39"/>
      <c r="FAL552" s="39"/>
      <c r="FAM552" s="39"/>
      <c r="FAN552" s="39"/>
      <c r="FAO552" s="39"/>
      <c r="FAP552" s="39"/>
      <c r="FAQ552" s="39"/>
      <c r="FAR552" s="39"/>
      <c r="FAS552" s="39"/>
      <c r="FAT552" s="39"/>
      <c r="FAU552" s="39"/>
      <c r="FAV552" s="39"/>
      <c r="FAW552" s="39"/>
      <c r="FAX552" s="39"/>
      <c r="FAY552" s="39"/>
      <c r="FAZ552" s="39"/>
      <c r="FBA552" s="39"/>
      <c r="FBB552" s="39"/>
      <c r="FBC552" s="39"/>
      <c r="FBD552" s="39"/>
      <c r="FBE552" s="39"/>
      <c r="FBF552" s="39"/>
      <c r="FBG552" s="39"/>
      <c r="FBH552" s="39"/>
      <c r="FBI552" s="39"/>
      <c r="FBJ552" s="39"/>
      <c r="FBK552" s="39"/>
      <c r="FBL552" s="39"/>
      <c r="FBM552" s="39"/>
      <c r="FBN552" s="39"/>
      <c r="FBO552" s="39"/>
      <c r="FBP552" s="39"/>
      <c r="FBQ552" s="39"/>
      <c r="FBR552" s="39"/>
      <c r="FBS552" s="39"/>
      <c r="FBT552" s="39"/>
      <c r="FBU552" s="39"/>
      <c r="FBV552" s="39"/>
      <c r="FBW552" s="39"/>
      <c r="FBX552" s="39"/>
      <c r="FBY552" s="39"/>
      <c r="FBZ552" s="39"/>
      <c r="FCA552" s="39"/>
      <c r="FCB552" s="39"/>
      <c r="FCC552" s="39"/>
      <c r="FCD552" s="39"/>
      <c r="FCE552" s="39"/>
      <c r="FCF552" s="39"/>
      <c r="FCG552" s="39"/>
      <c r="FCH552" s="39"/>
      <c r="FCI552" s="39"/>
      <c r="FCJ552" s="39"/>
      <c r="FCK552" s="39"/>
      <c r="FCL552" s="39"/>
      <c r="FCM552" s="39"/>
      <c r="FCN552" s="39"/>
      <c r="FCO552" s="39"/>
      <c r="FCP552" s="39"/>
      <c r="FCQ552" s="39"/>
      <c r="FCR552" s="39"/>
      <c r="FCS552" s="39"/>
      <c r="FCT552" s="39"/>
      <c r="FCU552" s="39"/>
      <c r="FCV552" s="39"/>
      <c r="FCW552" s="39"/>
      <c r="FCX552" s="39"/>
      <c r="FCY552" s="39"/>
      <c r="FCZ552" s="39"/>
      <c r="FDA552" s="39"/>
      <c r="FDB552" s="39"/>
      <c r="FDC552" s="39"/>
      <c r="FDD552" s="39"/>
      <c r="FDE552" s="39"/>
      <c r="FDF552" s="39"/>
      <c r="FDG552" s="39"/>
      <c r="FDH552" s="39"/>
      <c r="FDI552" s="39"/>
      <c r="FDJ552" s="39"/>
      <c r="FDK552" s="39"/>
      <c r="FDL552" s="39"/>
      <c r="FDM552" s="39"/>
      <c r="FDN552" s="39"/>
      <c r="FDO552" s="39"/>
      <c r="FDP552" s="39"/>
      <c r="FDQ552" s="39"/>
      <c r="FDR552" s="39"/>
      <c r="FDS552" s="39"/>
      <c r="FDT552" s="39"/>
      <c r="FDU552" s="39"/>
      <c r="FDV552" s="39"/>
      <c r="FDW552" s="39"/>
      <c r="FDX552" s="39"/>
      <c r="FDY552" s="39"/>
      <c r="FDZ552" s="39"/>
      <c r="FEA552" s="39"/>
      <c r="FEB552" s="39"/>
      <c r="FEC552" s="39"/>
      <c r="FED552" s="39"/>
      <c r="FEE552" s="39"/>
      <c r="FEF552" s="39"/>
      <c r="FEG552" s="39"/>
      <c r="FEH552" s="39"/>
      <c r="FEI552" s="39"/>
      <c r="FEJ552" s="39"/>
      <c r="FEK552" s="39"/>
      <c r="FEL552" s="39"/>
      <c r="FEM552" s="39"/>
      <c r="FEN552" s="39"/>
      <c r="FEO552" s="39"/>
      <c r="FEP552" s="39"/>
      <c r="FEQ552" s="39"/>
      <c r="FER552" s="39"/>
      <c r="FES552" s="39"/>
      <c r="FET552" s="39"/>
      <c r="FEU552" s="39"/>
      <c r="FEV552" s="39"/>
      <c r="FEW552" s="39"/>
      <c r="FEX552" s="39"/>
      <c r="FEY552" s="39"/>
      <c r="FEZ552" s="39"/>
      <c r="FFA552" s="39"/>
      <c r="FFB552" s="39"/>
      <c r="FFC552" s="39"/>
      <c r="FFD552" s="39"/>
      <c r="FFE552" s="39"/>
      <c r="FFF552" s="39"/>
      <c r="FFG552" s="39"/>
      <c r="FFH552" s="39"/>
      <c r="FFI552" s="39"/>
      <c r="FFJ552" s="39"/>
      <c r="FFK552" s="39"/>
      <c r="FFL552" s="39"/>
      <c r="FFM552" s="39"/>
      <c r="FFN552" s="39"/>
      <c r="FFO552" s="39"/>
      <c r="FFP552" s="39"/>
      <c r="FFQ552" s="39"/>
      <c r="FFR552" s="39"/>
      <c r="FFS552" s="39"/>
      <c r="FFT552" s="39"/>
      <c r="FFU552" s="39"/>
      <c r="FFV552" s="39"/>
      <c r="FFW552" s="39"/>
      <c r="FFX552" s="39"/>
      <c r="FFY552" s="39"/>
      <c r="FFZ552" s="39"/>
      <c r="FGA552" s="39"/>
      <c r="FGB552" s="39"/>
      <c r="FGC552" s="39"/>
      <c r="FGD552" s="39"/>
      <c r="FGE552" s="39"/>
      <c r="FGF552" s="39"/>
      <c r="FGG552" s="39"/>
      <c r="FGH552" s="39"/>
      <c r="FGI552" s="39"/>
      <c r="FGJ552" s="39"/>
      <c r="FGK552" s="39"/>
      <c r="FGL552" s="39"/>
      <c r="FGM552" s="39"/>
      <c r="FGN552" s="39"/>
      <c r="FGO552" s="39"/>
      <c r="FGP552" s="39"/>
      <c r="FGQ552" s="39"/>
      <c r="FGR552" s="39"/>
      <c r="FGS552" s="39"/>
      <c r="FGT552" s="39"/>
      <c r="FGU552" s="39"/>
      <c r="FGV552" s="39"/>
      <c r="FGW552" s="39"/>
      <c r="FGX552" s="39"/>
      <c r="FGY552" s="39"/>
      <c r="FGZ552" s="39"/>
      <c r="FHA552" s="39"/>
      <c r="FHB552" s="39"/>
      <c r="FHC552" s="39"/>
      <c r="FHD552" s="39"/>
      <c r="FHE552" s="39"/>
      <c r="FHF552" s="39"/>
      <c r="FHG552" s="39"/>
      <c r="FHH552" s="39"/>
      <c r="FHI552" s="39"/>
      <c r="FHJ552" s="39"/>
      <c r="FHK552" s="39"/>
      <c r="FHL552" s="39"/>
      <c r="FHM552" s="39"/>
      <c r="FHN552" s="39"/>
      <c r="FHO552" s="39"/>
      <c r="FHP552" s="39"/>
      <c r="FHQ552" s="39"/>
      <c r="FHR552" s="39"/>
      <c r="FHS552" s="39"/>
      <c r="FHT552" s="39"/>
      <c r="FHU552" s="39"/>
      <c r="FHV552" s="39"/>
      <c r="FHW552" s="39"/>
      <c r="FHX552" s="39"/>
      <c r="FHY552" s="39"/>
      <c r="FHZ552" s="39"/>
      <c r="FIA552" s="39"/>
      <c r="FIB552" s="39"/>
      <c r="FIC552" s="39"/>
      <c r="FID552" s="39"/>
      <c r="FIE552" s="39"/>
      <c r="FIF552" s="39"/>
      <c r="FIG552" s="39"/>
      <c r="FIH552" s="39"/>
      <c r="FII552" s="39"/>
      <c r="FIJ552" s="39"/>
      <c r="FIK552" s="39"/>
      <c r="FIL552" s="39"/>
      <c r="FIM552" s="39"/>
      <c r="FIN552" s="39"/>
      <c r="FIO552" s="39"/>
      <c r="FIP552" s="39"/>
      <c r="FIQ552" s="39"/>
      <c r="FIR552" s="39"/>
      <c r="FIS552" s="39"/>
      <c r="FIT552" s="39"/>
      <c r="FIU552" s="39"/>
      <c r="FIV552" s="39"/>
      <c r="FIW552" s="39"/>
      <c r="FIX552" s="39"/>
      <c r="FIY552" s="39"/>
      <c r="FIZ552" s="39"/>
      <c r="FJA552" s="39"/>
      <c r="FJB552" s="39"/>
      <c r="FJC552" s="39"/>
      <c r="FJD552" s="39"/>
      <c r="FJE552" s="39"/>
      <c r="FJF552" s="39"/>
      <c r="FJG552" s="39"/>
      <c r="FJH552" s="39"/>
      <c r="FJI552" s="39"/>
      <c r="FJJ552" s="39"/>
      <c r="FJK552" s="39"/>
      <c r="FJL552" s="39"/>
      <c r="FJM552" s="39"/>
      <c r="FJN552" s="39"/>
      <c r="FJO552" s="39"/>
      <c r="FJP552" s="39"/>
      <c r="FJQ552" s="39"/>
      <c r="FJR552" s="39"/>
      <c r="FJS552" s="39"/>
      <c r="FJT552" s="39"/>
      <c r="FJU552" s="39"/>
      <c r="FJV552" s="39"/>
      <c r="FJW552" s="39"/>
      <c r="FJX552" s="39"/>
      <c r="FJY552" s="39"/>
      <c r="FJZ552" s="39"/>
      <c r="FKA552" s="39"/>
      <c r="FKB552" s="39"/>
      <c r="FKC552" s="39"/>
      <c r="FKD552" s="39"/>
      <c r="FKE552" s="39"/>
      <c r="FKF552" s="39"/>
      <c r="FKG552" s="39"/>
      <c r="FKH552" s="39"/>
      <c r="FKI552" s="39"/>
      <c r="FKJ552" s="39"/>
      <c r="FKK552" s="39"/>
      <c r="FKL552" s="39"/>
      <c r="FKM552" s="39"/>
      <c r="FKN552" s="39"/>
      <c r="FKO552" s="39"/>
      <c r="FKP552" s="39"/>
      <c r="FKQ552" s="39"/>
      <c r="FKR552" s="39"/>
      <c r="FKS552" s="39"/>
      <c r="FKT552" s="39"/>
      <c r="FKU552" s="39"/>
      <c r="FKV552" s="39"/>
      <c r="FKW552" s="39"/>
      <c r="FKX552" s="39"/>
      <c r="FKY552" s="39"/>
      <c r="FKZ552" s="39"/>
      <c r="FLA552" s="39"/>
      <c r="FLB552" s="39"/>
      <c r="FLC552" s="39"/>
      <c r="FLD552" s="39"/>
      <c r="FLE552" s="39"/>
      <c r="FLF552" s="39"/>
      <c r="FLG552" s="39"/>
      <c r="FLH552" s="39"/>
      <c r="FLI552" s="39"/>
      <c r="FLJ552" s="39"/>
      <c r="FLK552" s="39"/>
      <c r="FLL552" s="39"/>
      <c r="FLM552" s="39"/>
      <c r="FLN552" s="39"/>
      <c r="FLO552" s="39"/>
      <c r="FLP552" s="39"/>
      <c r="FLQ552" s="39"/>
      <c r="FLR552" s="39"/>
      <c r="FLS552" s="39"/>
      <c r="FLT552" s="39"/>
      <c r="FLU552" s="39"/>
      <c r="FLV552" s="39"/>
      <c r="FLW552" s="39"/>
      <c r="FLX552" s="39"/>
      <c r="FLY552" s="39"/>
      <c r="FLZ552" s="39"/>
      <c r="FMA552" s="39"/>
      <c r="FMB552" s="39"/>
      <c r="FMC552" s="39"/>
      <c r="FMD552" s="39"/>
      <c r="FME552" s="39"/>
      <c r="FMF552" s="39"/>
      <c r="FMG552" s="39"/>
      <c r="FMH552" s="39"/>
      <c r="FMI552" s="39"/>
      <c r="FMJ552" s="39"/>
      <c r="FMK552" s="39"/>
      <c r="FML552" s="39"/>
      <c r="FMM552" s="39"/>
      <c r="FMN552" s="39"/>
      <c r="FMO552" s="39"/>
      <c r="FMP552" s="39"/>
      <c r="FMQ552" s="39"/>
      <c r="FMR552" s="39"/>
      <c r="FMS552" s="39"/>
      <c r="FMT552" s="39"/>
      <c r="FMU552" s="39"/>
      <c r="FMV552" s="39"/>
      <c r="FMW552" s="39"/>
      <c r="FMX552" s="39"/>
      <c r="FMY552" s="39"/>
      <c r="FMZ552" s="39"/>
      <c r="FNA552" s="39"/>
      <c r="FNB552" s="39"/>
      <c r="FNC552" s="39"/>
      <c r="FND552" s="39"/>
      <c r="FNE552" s="39"/>
      <c r="FNF552" s="39"/>
      <c r="FNG552" s="39"/>
      <c r="FNH552" s="39"/>
      <c r="FNI552" s="39"/>
      <c r="FNJ552" s="39"/>
      <c r="FNK552" s="39"/>
      <c r="FNL552" s="39"/>
      <c r="FNM552" s="39"/>
      <c r="FNN552" s="39"/>
      <c r="FNO552" s="39"/>
      <c r="FNP552" s="39"/>
      <c r="FNQ552" s="39"/>
      <c r="FNR552" s="39"/>
      <c r="FNS552" s="39"/>
      <c r="FNT552" s="39"/>
      <c r="FNU552" s="39"/>
      <c r="FNV552" s="39"/>
      <c r="FNW552" s="39"/>
      <c r="FNX552" s="39"/>
      <c r="FNY552" s="39"/>
      <c r="FNZ552" s="39"/>
      <c r="FOA552" s="39"/>
      <c r="FOB552" s="39"/>
      <c r="FOC552" s="39"/>
      <c r="FOD552" s="39"/>
      <c r="FOE552" s="39"/>
      <c r="FOF552" s="39"/>
      <c r="FOG552" s="39"/>
      <c r="FOH552" s="39"/>
      <c r="FOI552" s="39"/>
      <c r="FOJ552" s="39"/>
      <c r="FOK552" s="39"/>
      <c r="FOL552" s="39"/>
      <c r="FOM552" s="39"/>
      <c r="FON552" s="39"/>
      <c r="FOO552" s="39"/>
      <c r="FOP552" s="39"/>
      <c r="FOQ552" s="39"/>
      <c r="FOR552" s="39"/>
      <c r="FOS552" s="39"/>
      <c r="FOT552" s="39"/>
      <c r="FOU552" s="39"/>
      <c r="FOV552" s="39"/>
      <c r="FOW552" s="39"/>
      <c r="FOX552" s="39"/>
      <c r="FOY552" s="39"/>
      <c r="FOZ552" s="39"/>
      <c r="FPA552" s="39"/>
      <c r="FPB552" s="39"/>
      <c r="FPC552" s="39"/>
      <c r="FPD552" s="39"/>
      <c r="FPE552" s="39"/>
      <c r="FPF552" s="39"/>
      <c r="FPG552" s="39"/>
      <c r="FPH552" s="39"/>
      <c r="FPI552" s="39"/>
      <c r="FPJ552" s="39"/>
      <c r="FPK552" s="39"/>
      <c r="FPL552" s="39"/>
      <c r="FPM552" s="39"/>
      <c r="FPN552" s="39"/>
      <c r="FPO552" s="39"/>
      <c r="FPP552" s="39"/>
      <c r="FPQ552" s="39"/>
      <c r="FPR552" s="39"/>
      <c r="FPS552" s="39"/>
      <c r="FPT552" s="39"/>
      <c r="FPU552" s="39"/>
      <c r="FPV552" s="39"/>
      <c r="FPW552" s="39"/>
      <c r="FPX552" s="39"/>
      <c r="FPY552" s="39"/>
      <c r="FPZ552" s="39"/>
      <c r="FQA552" s="39"/>
      <c r="FQB552" s="39"/>
      <c r="FQC552" s="39"/>
      <c r="FQD552" s="39"/>
      <c r="FQE552" s="39"/>
      <c r="FQF552" s="39"/>
      <c r="FQG552" s="39"/>
      <c r="FQH552" s="39"/>
      <c r="FQI552" s="39"/>
      <c r="FQJ552" s="39"/>
      <c r="FQK552" s="39"/>
      <c r="FQL552" s="39"/>
      <c r="FQM552" s="39"/>
      <c r="FQN552" s="39"/>
      <c r="FQO552" s="39"/>
      <c r="FQP552" s="39"/>
      <c r="FQQ552" s="39"/>
      <c r="FQR552" s="39"/>
      <c r="FQS552" s="39"/>
      <c r="FQT552" s="39"/>
      <c r="FQU552" s="39"/>
      <c r="FQV552" s="39"/>
      <c r="FQW552" s="39"/>
      <c r="FQX552" s="39"/>
      <c r="FQY552" s="39"/>
      <c r="FQZ552" s="39"/>
      <c r="FRA552" s="39"/>
      <c r="FRB552" s="39"/>
      <c r="FRC552" s="39"/>
      <c r="FRD552" s="39"/>
      <c r="FRE552" s="39"/>
      <c r="FRF552" s="39"/>
      <c r="FRG552" s="39"/>
      <c r="FRH552" s="39"/>
      <c r="FRI552" s="39"/>
      <c r="FRJ552" s="39"/>
      <c r="FRK552" s="39"/>
      <c r="FRL552" s="39"/>
      <c r="FRM552" s="39"/>
      <c r="FRN552" s="39"/>
      <c r="FRO552" s="39"/>
      <c r="FRP552" s="39"/>
      <c r="FRQ552" s="39"/>
      <c r="FRR552" s="39"/>
      <c r="FRS552" s="39"/>
      <c r="FRT552" s="39"/>
      <c r="FRU552" s="39"/>
      <c r="FRV552" s="39"/>
      <c r="FRW552" s="39"/>
      <c r="FRX552" s="39"/>
      <c r="FRY552" s="39"/>
      <c r="FRZ552" s="39"/>
      <c r="FSA552" s="39"/>
      <c r="FSB552" s="39"/>
      <c r="FSC552" s="39"/>
      <c r="FSD552" s="39"/>
      <c r="FSE552" s="39"/>
      <c r="FSF552" s="39"/>
      <c r="FSG552" s="39"/>
      <c r="FSH552" s="39"/>
      <c r="FSI552" s="39"/>
      <c r="FSJ552" s="39"/>
      <c r="FSK552" s="39"/>
      <c r="FSL552" s="39"/>
      <c r="FSM552" s="39"/>
      <c r="FSN552" s="39"/>
      <c r="FSO552" s="39"/>
      <c r="FSP552" s="39"/>
      <c r="FSQ552" s="39"/>
      <c r="FSR552" s="39"/>
      <c r="FSS552" s="39"/>
      <c r="FST552" s="39"/>
      <c r="FSU552" s="39"/>
      <c r="FSV552" s="39"/>
      <c r="FSW552" s="39"/>
      <c r="FSX552" s="39"/>
      <c r="FSY552" s="39"/>
      <c r="FSZ552" s="39"/>
      <c r="FTA552" s="39"/>
      <c r="FTB552" s="39"/>
      <c r="FTC552" s="39"/>
      <c r="FTD552" s="39"/>
      <c r="FTE552" s="39"/>
      <c r="FTF552" s="39"/>
      <c r="FTG552" s="39"/>
      <c r="FTH552" s="39"/>
      <c r="FTI552" s="39"/>
      <c r="FTJ552" s="39"/>
      <c r="FTK552" s="39"/>
      <c r="FTL552" s="39"/>
      <c r="FTM552" s="39"/>
      <c r="FTN552" s="39"/>
      <c r="FTO552" s="39"/>
      <c r="FTP552" s="39"/>
      <c r="FTQ552" s="39"/>
      <c r="FTR552" s="39"/>
      <c r="FTS552" s="39"/>
      <c r="FTT552" s="39"/>
      <c r="FTU552" s="39"/>
      <c r="FTV552" s="39"/>
      <c r="FTW552" s="39"/>
      <c r="FTX552" s="39"/>
      <c r="FTY552" s="39"/>
      <c r="FTZ552" s="39"/>
      <c r="FUA552" s="39"/>
      <c r="FUB552" s="39"/>
      <c r="FUC552" s="39"/>
      <c r="FUD552" s="39"/>
      <c r="FUE552" s="39"/>
      <c r="FUF552" s="39"/>
      <c r="FUG552" s="39"/>
      <c r="FUH552" s="39"/>
      <c r="FUI552" s="39"/>
      <c r="FUJ552" s="39"/>
      <c r="FUK552" s="39"/>
      <c r="FUL552" s="39"/>
      <c r="FUM552" s="39"/>
      <c r="FUN552" s="39"/>
      <c r="FUO552" s="39"/>
      <c r="FUP552" s="39"/>
      <c r="FUQ552" s="39"/>
      <c r="FUR552" s="39"/>
      <c r="FUS552" s="39"/>
      <c r="FUT552" s="39"/>
      <c r="FUU552" s="39"/>
      <c r="FUV552" s="39"/>
      <c r="FUW552" s="39"/>
      <c r="FUX552" s="39"/>
      <c r="FUY552" s="39"/>
      <c r="FUZ552" s="39"/>
      <c r="FVA552" s="39"/>
      <c r="FVB552" s="39"/>
      <c r="FVC552" s="39"/>
      <c r="FVD552" s="39"/>
      <c r="FVE552" s="39"/>
      <c r="FVF552" s="39"/>
      <c r="FVG552" s="39"/>
      <c r="FVH552" s="39"/>
      <c r="FVI552" s="39"/>
      <c r="FVJ552" s="39"/>
      <c r="FVK552" s="39"/>
      <c r="FVL552" s="39"/>
      <c r="FVM552" s="39"/>
      <c r="FVN552" s="39"/>
      <c r="FVO552" s="39"/>
      <c r="FVP552" s="39"/>
      <c r="FVQ552" s="39"/>
      <c r="FVR552" s="39"/>
      <c r="FVS552" s="39"/>
      <c r="FVT552" s="39"/>
      <c r="FVU552" s="39"/>
      <c r="FVV552" s="39"/>
      <c r="FVW552" s="39"/>
      <c r="FVX552" s="39"/>
      <c r="FVY552" s="39"/>
      <c r="FVZ552" s="39"/>
      <c r="FWA552" s="39"/>
      <c r="FWB552" s="39"/>
      <c r="FWC552" s="39"/>
      <c r="FWD552" s="39"/>
      <c r="FWE552" s="39"/>
      <c r="FWF552" s="39"/>
      <c r="FWG552" s="39"/>
      <c r="FWH552" s="39"/>
      <c r="FWI552" s="39"/>
      <c r="FWJ552" s="39"/>
      <c r="FWK552" s="39"/>
      <c r="FWL552" s="39"/>
      <c r="FWM552" s="39"/>
      <c r="FWN552" s="39"/>
      <c r="FWO552" s="39"/>
      <c r="FWP552" s="39"/>
      <c r="FWQ552" s="39"/>
      <c r="FWR552" s="39"/>
      <c r="FWS552" s="39"/>
      <c r="FWT552" s="39"/>
      <c r="FWU552" s="39"/>
      <c r="FWV552" s="39"/>
      <c r="FWW552" s="39"/>
      <c r="FWX552" s="39"/>
      <c r="FWY552" s="39"/>
      <c r="FWZ552" s="39"/>
      <c r="FXA552" s="39"/>
      <c r="FXB552" s="39"/>
      <c r="FXC552" s="39"/>
      <c r="FXD552" s="39"/>
      <c r="FXE552" s="39"/>
      <c r="FXF552" s="39"/>
      <c r="FXG552" s="39"/>
      <c r="FXH552" s="39"/>
      <c r="FXI552" s="39"/>
      <c r="FXJ552" s="39"/>
      <c r="FXK552" s="39"/>
      <c r="FXL552" s="39"/>
      <c r="FXM552" s="39"/>
      <c r="FXN552" s="39"/>
      <c r="FXO552" s="39"/>
      <c r="FXP552" s="39"/>
      <c r="FXQ552" s="39"/>
      <c r="FXR552" s="39"/>
      <c r="FXS552" s="39"/>
      <c r="FXT552" s="39"/>
      <c r="FXU552" s="39"/>
      <c r="FXV552" s="39"/>
      <c r="FXW552" s="39"/>
      <c r="FXX552" s="39"/>
      <c r="FXY552" s="39"/>
      <c r="FXZ552" s="39"/>
      <c r="FYA552" s="39"/>
      <c r="FYB552" s="39"/>
      <c r="FYC552" s="39"/>
      <c r="FYD552" s="39"/>
      <c r="FYE552" s="39"/>
      <c r="FYF552" s="39"/>
      <c r="FYG552" s="39"/>
      <c r="FYH552" s="39"/>
      <c r="FYI552" s="39"/>
      <c r="FYJ552" s="39"/>
      <c r="FYK552" s="39"/>
      <c r="FYL552" s="39"/>
      <c r="FYM552" s="39"/>
      <c r="FYN552" s="39"/>
      <c r="FYO552" s="39"/>
      <c r="FYP552" s="39"/>
      <c r="FYQ552" s="39"/>
      <c r="FYR552" s="39"/>
      <c r="FYS552" s="39"/>
      <c r="FYT552" s="39"/>
      <c r="FYU552" s="39"/>
      <c r="FYV552" s="39"/>
      <c r="FYW552" s="39"/>
      <c r="FYX552" s="39"/>
      <c r="FYY552" s="39"/>
      <c r="FYZ552" s="39"/>
      <c r="FZA552" s="39"/>
      <c r="FZB552" s="39"/>
      <c r="FZC552" s="39"/>
      <c r="FZD552" s="39"/>
      <c r="FZE552" s="39"/>
      <c r="FZF552" s="39"/>
      <c r="FZG552" s="39"/>
      <c r="FZH552" s="39"/>
      <c r="FZI552" s="39"/>
      <c r="FZJ552" s="39"/>
      <c r="FZK552" s="39"/>
      <c r="FZL552" s="39"/>
      <c r="FZM552" s="39"/>
      <c r="FZN552" s="39"/>
      <c r="FZO552" s="39"/>
      <c r="FZP552" s="39"/>
      <c r="FZQ552" s="39"/>
      <c r="FZR552" s="39"/>
      <c r="FZS552" s="39"/>
      <c r="FZT552" s="39"/>
      <c r="FZU552" s="39"/>
      <c r="FZV552" s="39"/>
      <c r="FZW552" s="39"/>
      <c r="FZX552" s="39"/>
      <c r="FZY552" s="39"/>
      <c r="FZZ552" s="39"/>
      <c r="GAA552" s="39"/>
      <c r="GAB552" s="39"/>
      <c r="GAC552" s="39"/>
      <c r="GAD552" s="39"/>
      <c r="GAE552" s="39"/>
      <c r="GAF552" s="39"/>
      <c r="GAG552" s="39"/>
      <c r="GAH552" s="39"/>
      <c r="GAI552" s="39"/>
      <c r="GAJ552" s="39"/>
      <c r="GAK552" s="39"/>
      <c r="GAL552" s="39"/>
      <c r="GAM552" s="39"/>
      <c r="GAN552" s="39"/>
      <c r="GAO552" s="39"/>
      <c r="GAP552" s="39"/>
      <c r="GAQ552" s="39"/>
      <c r="GAR552" s="39"/>
      <c r="GAS552" s="39"/>
      <c r="GAT552" s="39"/>
      <c r="GAU552" s="39"/>
      <c r="GAV552" s="39"/>
      <c r="GAW552" s="39"/>
      <c r="GAX552" s="39"/>
      <c r="GAY552" s="39"/>
      <c r="GAZ552" s="39"/>
      <c r="GBA552" s="39"/>
      <c r="GBB552" s="39"/>
      <c r="GBC552" s="39"/>
      <c r="GBD552" s="39"/>
      <c r="GBE552" s="39"/>
      <c r="GBF552" s="39"/>
      <c r="GBG552" s="39"/>
      <c r="GBH552" s="39"/>
      <c r="GBI552" s="39"/>
      <c r="GBJ552" s="39"/>
      <c r="GBK552" s="39"/>
      <c r="GBL552" s="39"/>
      <c r="GBM552" s="39"/>
      <c r="GBN552" s="39"/>
      <c r="GBO552" s="39"/>
      <c r="GBP552" s="39"/>
      <c r="GBQ552" s="39"/>
      <c r="GBR552" s="39"/>
      <c r="GBS552" s="39"/>
      <c r="GBT552" s="39"/>
      <c r="GBU552" s="39"/>
      <c r="GBV552" s="39"/>
      <c r="GBW552" s="39"/>
      <c r="GBX552" s="39"/>
      <c r="GBY552" s="39"/>
      <c r="GBZ552" s="39"/>
      <c r="GCA552" s="39"/>
      <c r="GCB552" s="39"/>
      <c r="GCC552" s="39"/>
      <c r="GCD552" s="39"/>
      <c r="GCE552" s="39"/>
      <c r="GCF552" s="39"/>
      <c r="GCG552" s="39"/>
      <c r="GCH552" s="39"/>
      <c r="GCI552" s="39"/>
      <c r="GCJ552" s="39"/>
      <c r="GCK552" s="39"/>
      <c r="GCL552" s="39"/>
      <c r="GCM552" s="39"/>
      <c r="GCN552" s="39"/>
      <c r="GCO552" s="39"/>
      <c r="GCP552" s="39"/>
      <c r="GCQ552" s="39"/>
      <c r="GCR552" s="39"/>
      <c r="GCS552" s="39"/>
      <c r="GCT552" s="39"/>
      <c r="GCU552" s="39"/>
      <c r="GCV552" s="39"/>
      <c r="GCW552" s="39"/>
      <c r="GCX552" s="39"/>
      <c r="GCY552" s="39"/>
      <c r="GCZ552" s="39"/>
      <c r="GDA552" s="39"/>
      <c r="GDB552" s="39"/>
      <c r="GDC552" s="39"/>
      <c r="GDD552" s="39"/>
      <c r="GDE552" s="39"/>
      <c r="GDF552" s="39"/>
      <c r="GDG552" s="39"/>
      <c r="GDH552" s="39"/>
      <c r="GDI552" s="39"/>
      <c r="GDJ552" s="39"/>
      <c r="GDK552" s="39"/>
      <c r="GDL552" s="39"/>
      <c r="GDM552" s="39"/>
      <c r="GDN552" s="39"/>
      <c r="GDO552" s="39"/>
      <c r="GDP552" s="39"/>
      <c r="GDQ552" s="39"/>
      <c r="GDR552" s="39"/>
      <c r="GDS552" s="39"/>
      <c r="GDT552" s="39"/>
      <c r="GDU552" s="39"/>
      <c r="GDV552" s="39"/>
      <c r="GDW552" s="39"/>
      <c r="GDX552" s="39"/>
      <c r="GDY552" s="39"/>
      <c r="GDZ552" s="39"/>
      <c r="GEA552" s="39"/>
      <c r="GEB552" s="39"/>
      <c r="GEC552" s="39"/>
      <c r="GED552" s="39"/>
      <c r="GEE552" s="39"/>
      <c r="GEF552" s="39"/>
      <c r="GEG552" s="39"/>
      <c r="GEH552" s="39"/>
      <c r="GEI552" s="39"/>
      <c r="GEJ552" s="39"/>
      <c r="GEK552" s="39"/>
      <c r="GEL552" s="39"/>
      <c r="GEM552" s="39"/>
      <c r="GEN552" s="39"/>
      <c r="GEO552" s="39"/>
      <c r="GEP552" s="39"/>
      <c r="GEQ552" s="39"/>
      <c r="GER552" s="39"/>
      <c r="GES552" s="39"/>
      <c r="GET552" s="39"/>
      <c r="GEU552" s="39"/>
      <c r="GEV552" s="39"/>
      <c r="GEW552" s="39"/>
      <c r="GEX552" s="39"/>
      <c r="GEY552" s="39"/>
      <c r="GEZ552" s="39"/>
      <c r="GFA552" s="39"/>
      <c r="GFB552" s="39"/>
      <c r="GFC552" s="39"/>
      <c r="GFD552" s="39"/>
      <c r="GFE552" s="39"/>
      <c r="GFF552" s="39"/>
      <c r="GFG552" s="39"/>
      <c r="GFH552" s="39"/>
      <c r="GFI552" s="39"/>
      <c r="GFJ552" s="39"/>
      <c r="GFK552" s="39"/>
      <c r="GFL552" s="39"/>
      <c r="GFM552" s="39"/>
      <c r="GFN552" s="39"/>
      <c r="GFO552" s="39"/>
      <c r="GFP552" s="39"/>
      <c r="GFQ552" s="39"/>
      <c r="GFR552" s="39"/>
      <c r="GFS552" s="39"/>
      <c r="GFT552" s="39"/>
      <c r="GFU552" s="39"/>
      <c r="GFV552" s="39"/>
      <c r="GFW552" s="39"/>
      <c r="GFX552" s="39"/>
      <c r="GFY552" s="39"/>
      <c r="GFZ552" s="39"/>
      <c r="GGA552" s="39"/>
      <c r="GGB552" s="39"/>
      <c r="GGC552" s="39"/>
      <c r="GGD552" s="39"/>
      <c r="GGE552" s="39"/>
      <c r="GGF552" s="39"/>
      <c r="GGG552" s="39"/>
      <c r="GGH552" s="39"/>
      <c r="GGI552" s="39"/>
      <c r="GGJ552" s="39"/>
      <c r="GGK552" s="39"/>
      <c r="GGL552" s="39"/>
      <c r="GGM552" s="39"/>
      <c r="GGN552" s="39"/>
      <c r="GGO552" s="39"/>
      <c r="GGP552" s="39"/>
      <c r="GGQ552" s="39"/>
      <c r="GGR552" s="39"/>
      <c r="GGS552" s="39"/>
      <c r="GGT552" s="39"/>
      <c r="GGU552" s="39"/>
      <c r="GGV552" s="39"/>
      <c r="GGW552" s="39"/>
      <c r="GGX552" s="39"/>
      <c r="GGY552" s="39"/>
      <c r="GGZ552" s="39"/>
      <c r="GHA552" s="39"/>
      <c r="GHB552" s="39"/>
      <c r="GHC552" s="39"/>
      <c r="GHD552" s="39"/>
      <c r="GHE552" s="39"/>
      <c r="GHF552" s="39"/>
      <c r="GHG552" s="39"/>
      <c r="GHH552" s="39"/>
      <c r="GHI552" s="39"/>
      <c r="GHJ552" s="39"/>
      <c r="GHK552" s="39"/>
      <c r="GHL552" s="39"/>
      <c r="GHM552" s="39"/>
      <c r="GHN552" s="39"/>
      <c r="GHO552" s="39"/>
      <c r="GHP552" s="39"/>
      <c r="GHQ552" s="39"/>
      <c r="GHR552" s="39"/>
      <c r="GHS552" s="39"/>
      <c r="GHT552" s="39"/>
      <c r="GHU552" s="39"/>
      <c r="GHV552" s="39"/>
      <c r="GHW552" s="39"/>
      <c r="GHX552" s="39"/>
      <c r="GHY552" s="39"/>
      <c r="GHZ552" s="39"/>
      <c r="GIA552" s="39"/>
      <c r="GIB552" s="39"/>
      <c r="GIC552" s="39"/>
      <c r="GID552" s="39"/>
      <c r="GIE552" s="39"/>
      <c r="GIF552" s="39"/>
      <c r="GIG552" s="39"/>
      <c r="GIH552" s="39"/>
      <c r="GII552" s="39"/>
      <c r="GIJ552" s="39"/>
      <c r="GIK552" s="39"/>
      <c r="GIL552" s="39"/>
      <c r="GIM552" s="39"/>
      <c r="GIN552" s="39"/>
      <c r="GIO552" s="39"/>
      <c r="GIP552" s="39"/>
      <c r="GIQ552" s="39"/>
      <c r="GIR552" s="39"/>
      <c r="GIS552" s="39"/>
      <c r="GIT552" s="39"/>
      <c r="GIU552" s="39"/>
      <c r="GIV552" s="39"/>
      <c r="GIW552" s="39"/>
      <c r="GIX552" s="39"/>
      <c r="GIY552" s="39"/>
      <c r="GIZ552" s="39"/>
      <c r="GJA552" s="39"/>
      <c r="GJB552" s="39"/>
      <c r="GJC552" s="39"/>
      <c r="GJD552" s="39"/>
      <c r="GJE552" s="39"/>
      <c r="GJF552" s="39"/>
      <c r="GJG552" s="39"/>
      <c r="GJH552" s="39"/>
      <c r="GJI552" s="39"/>
      <c r="GJJ552" s="39"/>
      <c r="GJK552" s="39"/>
      <c r="GJL552" s="39"/>
      <c r="GJM552" s="39"/>
      <c r="GJN552" s="39"/>
      <c r="GJO552" s="39"/>
      <c r="GJP552" s="39"/>
      <c r="GJQ552" s="39"/>
      <c r="GJR552" s="39"/>
      <c r="GJS552" s="39"/>
      <c r="GJT552" s="39"/>
      <c r="GJU552" s="39"/>
      <c r="GJV552" s="39"/>
      <c r="GJW552" s="39"/>
      <c r="GJX552" s="39"/>
      <c r="GJY552" s="39"/>
      <c r="GJZ552" s="39"/>
      <c r="GKA552" s="39"/>
      <c r="GKB552" s="39"/>
      <c r="GKC552" s="39"/>
      <c r="GKD552" s="39"/>
      <c r="GKE552" s="39"/>
      <c r="GKF552" s="39"/>
      <c r="GKG552" s="39"/>
      <c r="GKH552" s="39"/>
      <c r="GKI552" s="39"/>
      <c r="GKJ552" s="39"/>
      <c r="GKK552" s="39"/>
      <c r="GKL552" s="39"/>
      <c r="GKM552" s="39"/>
      <c r="GKN552" s="39"/>
      <c r="GKO552" s="39"/>
      <c r="GKP552" s="39"/>
      <c r="GKQ552" s="39"/>
      <c r="GKR552" s="39"/>
      <c r="GKS552" s="39"/>
      <c r="GKT552" s="39"/>
      <c r="GKU552" s="39"/>
      <c r="GKV552" s="39"/>
      <c r="GKW552" s="39"/>
      <c r="GKX552" s="39"/>
      <c r="GKY552" s="39"/>
      <c r="GKZ552" s="39"/>
      <c r="GLA552" s="39"/>
      <c r="GLB552" s="39"/>
      <c r="GLC552" s="39"/>
      <c r="GLD552" s="39"/>
      <c r="GLE552" s="39"/>
      <c r="GLF552" s="39"/>
      <c r="GLG552" s="39"/>
      <c r="GLH552" s="39"/>
      <c r="GLI552" s="39"/>
      <c r="GLJ552" s="39"/>
      <c r="GLK552" s="39"/>
      <c r="GLL552" s="39"/>
      <c r="GLM552" s="39"/>
      <c r="GLN552" s="39"/>
      <c r="GLO552" s="39"/>
      <c r="GLP552" s="39"/>
      <c r="GLQ552" s="39"/>
      <c r="GLR552" s="39"/>
      <c r="GLS552" s="39"/>
      <c r="GLT552" s="39"/>
      <c r="GLU552" s="39"/>
      <c r="GLV552" s="39"/>
      <c r="GLW552" s="39"/>
      <c r="GLX552" s="39"/>
      <c r="GLY552" s="39"/>
      <c r="GLZ552" s="39"/>
      <c r="GMA552" s="39"/>
      <c r="GMB552" s="39"/>
      <c r="GMC552" s="39"/>
      <c r="GMD552" s="39"/>
      <c r="GME552" s="39"/>
      <c r="GMF552" s="39"/>
      <c r="GMG552" s="39"/>
      <c r="GMH552" s="39"/>
      <c r="GMI552" s="39"/>
      <c r="GMJ552" s="39"/>
      <c r="GMK552" s="39"/>
      <c r="GML552" s="39"/>
      <c r="GMM552" s="39"/>
      <c r="GMN552" s="39"/>
      <c r="GMO552" s="39"/>
      <c r="GMP552" s="39"/>
      <c r="GMQ552" s="39"/>
      <c r="GMR552" s="39"/>
      <c r="GMS552" s="39"/>
      <c r="GMT552" s="39"/>
      <c r="GMU552" s="39"/>
      <c r="GMV552" s="39"/>
      <c r="GMW552" s="39"/>
      <c r="GMX552" s="39"/>
      <c r="GMY552" s="39"/>
      <c r="GMZ552" s="39"/>
      <c r="GNA552" s="39"/>
      <c r="GNB552" s="39"/>
      <c r="GNC552" s="39"/>
      <c r="GND552" s="39"/>
      <c r="GNE552" s="39"/>
      <c r="GNF552" s="39"/>
      <c r="GNG552" s="39"/>
      <c r="GNH552" s="39"/>
      <c r="GNI552" s="39"/>
      <c r="GNJ552" s="39"/>
      <c r="GNK552" s="39"/>
      <c r="GNL552" s="39"/>
      <c r="GNM552" s="39"/>
      <c r="GNN552" s="39"/>
      <c r="GNO552" s="39"/>
      <c r="GNP552" s="39"/>
      <c r="GNQ552" s="39"/>
      <c r="GNR552" s="39"/>
      <c r="GNS552" s="39"/>
      <c r="GNT552" s="39"/>
      <c r="GNU552" s="39"/>
      <c r="GNV552" s="39"/>
      <c r="GNW552" s="39"/>
      <c r="GNX552" s="39"/>
      <c r="GNY552" s="39"/>
      <c r="GNZ552" s="39"/>
      <c r="GOA552" s="39"/>
      <c r="GOB552" s="39"/>
      <c r="GOC552" s="39"/>
      <c r="GOD552" s="39"/>
      <c r="GOE552" s="39"/>
      <c r="GOF552" s="39"/>
      <c r="GOG552" s="39"/>
      <c r="GOH552" s="39"/>
      <c r="GOI552" s="39"/>
      <c r="GOJ552" s="39"/>
      <c r="GOK552" s="39"/>
      <c r="GOL552" s="39"/>
      <c r="GOM552" s="39"/>
      <c r="GON552" s="39"/>
      <c r="GOO552" s="39"/>
      <c r="GOP552" s="39"/>
      <c r="GOQ552" s="39"/>
      <c r="GOR552" s="39"/>
      <c r="GOS552" s="39"/>
      <c r="GOT552" s="39"/>
      <c r="GOU552" s="39"/>
      <c r="GOV552" s="39"/>
      <c r="GOW552" s="39"/>
      <c r="GOX552" s="39"/>
      <c r="GOY552" s="39"/>
      <c r="GOZ552" s="39"/>
      <c r="GPA552" s="39"/>
      <c r="GPB552" s="39"/>
      <c r="GPC552" s="39"/>
      <c r="GPD552" s="39"/>
      <c r="GPE552" s="39"/>
      <c r="GPF552" s="39"/>
      <c r="GPG552" s="39"/>
      <c r="GPH552" s="39"/>
      <c r="GPI552" s="39"/>
      <c r="GPJ552" s="39"/>
      <c r="GPK552" s="39"/>
      <c r="GPL552" s="39"/>
      <c r="GPM552" s="39"/>
      <c r="GPN552" s="39"/>
      <c r="GPO552" s="39"/>
      <c r="GPP552" s="39"/>
      <c r="GPQ552" s="39"/>
      <c r="GPR552" s="39"/>
      <c r="GPS552" s="39"/>
      <c r="GPT552" s="39"/>
      <c r="GPU552" s="39"/>
      <c r="GPV552" s="39"/>
      <c r="GPW552" s="39"/>
      <c r="GPX552" s="39"/>
      <c r="GPY552" s="39"/>
      <c r="GPZ552" s="39"/>
      <c r="GQA552" s="39"/>
      <c r="GQB552" s="39"/>
      <c r="GQC552" s="39"/>
      <c r="GQD552" s="39"/>
      <c r="GQE552" s="39"/>
      <c r="GQF552" s="39"/>
      <c r="GQG552" s="39"/>
      <c r="GQH552" s="39"/>
      <c r="GQI552" s="39"/>
      <c r="GQJ552" s="39"/>
      <c r="GQK552" s="39"/>
      <c r="GQL552" s="39"/>
      <c r="GQM552" s="39"/>
      <c r="GQN552" s="39"/>
      <c r="GQO552" s="39"/>
      <c r="GQP552" s="39"/>
      <c r="GQQ552" s="39"/>
      <c r="GQR552" s="39"/>
      <c r="GQS552" s="39"/>
      <c r="GQT552" s="39"/>
      <c r="GQU552" s="39"/>
      <c r="GQV552" s="39"/>
      <c r="GQW552" s="39"/>
      <c r="GQX552" s="39"/>
      <c r="GQY552" s="39"/>
      <c r="GQZ552" s="39"/>
      <c r="GRA552" s="39"/>
      <c r="GRB552" s="39"/>
      <c r="GRC552" s="39"/>
      <c r="GRD552" s="39"/>
      <c r="GRE552" s="39"/>
      <c r="GRF552" s="39"/>
      <c r="GRG552" s="39"/>
      <c r="GRH552" s="39"/>
      <c r="GRI552" s="39"/>
      <c r="GRJ552" s="39"/>
      <c r="GRK552" s="39"/>
      <c r="GRL552" s="39"/>
      <c r="GRM552" s="39"/>
      <c r="GRN552" s="39"/>
      <c r="GRO552" s="39"/>
      <c r="GRP552" s="39"/>
      <c r="GRQ552" s="39"/>
      <c r="GRR552" s="39"/>
      <c r="GRS552" s="39"/>
      <c r="GRT552" s="39"/>
      <c r="GRU552" s="39"/>
      <c r="GRV552" s="39"/>
      <c r="GRW552" s="39"/>
      <c r="GRX552" s="39"/>
      <c r="GRY552" s="39"/>
      <c r="GRZ552" s="39"/>
      <c r="GSA552" s="39"/>
      <c r="GSB552" s="39"/>
      <c r="GSC552" s="39"/>
      <c r="GSD552" s="39"/>
      <c r="GSE552" s="39"/>
      <c r="GSF552" s="39"/>
      <c r="GSG552" s="39"/>
      <c r="GSH552" s="39"/>
      <c r="GSI552" s="39"/>
      <c r="GSJ552" s="39"/>
      <c r="GSK552" s="39"/>
      <c r="GSL552" s="39"/>
      <c r="GSM552" s="39"/>
      <c r="GSN552" s="39"/>
      <c r="GSO552" s="39"/>
      <c r="GSP552" s="39"/>
      <c r="GSQ552" s="39"/>
      <c r="GSR552" s="39"/>
      <c r="GSS552" s="39"/>
      <c r="GST552" s="39"/>
      <c r="GSU552" s="39"/>
      <c r="GSV552" s="39"/>
      <c r="GSW552" s="39"/>
      <c r="GSX552" s="39"/>
      <c r="GSY552" s="39"/>
      <c r="GSZ552" s="39"/>
      <c r="GTA552" s="39"/>
      <c r="GTB552" s="39"/>
      <c r="GTC552" s="39"/>
      <c r="GTD552" s="39"/>
      <c r="GTE552" s="39"/>
      <c r="GTF552" s="39"/>
      <c r="GTG552" s="39"/>
      <c r="GTH552" s="39"/>
      <c r="GTI552" s="39"/>
      <c r="GTJ552" s="39"/>
      <c r="GTK552" s="39"/>
      <c r="GTL552" s="39"/>
      <c r="GTM552" s="39"/>
      <c r="GTN552" s="39"/>
      <c r="GTO552" s="39"/>
      <c r="GTP552" s="39"/>
      <c r="GTQ552" s="39"/>
      <c r="GTR552" s="39"/>
      <c r="GTS552" s="39"/>
      <c r="GTT552" s="39"/>
      <c r="GTU552" s="39"/>
      <c r="GTV552" s="39"/>
      <c r="GTW552" s="39"/>
      <c r="GTX552" s="39"/>
      <c r="GTY552" s="39"/>
      <c r="GTZ552" s="39"/>
      <c r="GUA552" s="39"/>
      <c r="GUB552" s="39"/>
      <c r="GUC552" s="39"/>
      <c r="GUD552" s="39"/>
      <c r="GUE552" s="39"/>
      <c r="GUF552" s="39"/>
      <c r="GUG552" s="39"/>
      <c r="GUH552" s="39"/>
      <c r="GUI552" s="39"/>
      <c r="GUJ552" s="39"/>
      <c r="GUK552" s="39"/>
      <c r="GUL552" s="39"/>
      <c r="GUM552" s="39"/>
      <c r="GUN552" s="39"/>
      <c r="GUO552" s="39"/>
      <c r="GUP552" s="39"/>
      <c r="GUQ552" s="39"/>
      <c r="GUR552" s="39"/>
      <c r="GUS552" s="39"/>
      <c r="GUT552" s="39"/>
      <c r="GUU552" s="39"/>
      <c r="GUV552" s="39"/>
      <c r="GUW552" s="39"/>
      <c r="GUX552" s="39"/>
      <c r="GUY552" s="39"/>
      <c r="GUZ552" s="39"/>
      <c r="GVA552" s="39"/>
      <c r="GVB552" s="39"/>
      <c r="GVC552" s="39"/>
      <c r="GVD552" s="39"/>
      <c r="GVE552" s="39"/>
      <c r="GVF552" s="39"/>
      <c r="GVG552" s="39"/>
      <c r="GVH552" s="39"/>
      <c r="GVI552" s="39"/>
      <c r="GVJ552" s="39"/>
      <c r="GVK552" s="39"/>
      <c r="GVL552" s="39"/>
      <c r="GVM552" s="39"/>
      <c r="GVN552" s="39"/>
      <c r="GVO552" s="39"/>
      <c r="GVP552" s="39"/>
      <c r="GVQ552" s="39"/>
      <c r="GVR552" s="39"/>
      <c r="GVS552" s="39"/>
      <c r="GVT552" s="39"/>
      <c r="GVU552" s="39"/>
      <c r="GVV552" s="39"/>
      <c r="GVW552" s="39"/>
      <c r="GVX552" s="39"/>
      <c r="GVY552" s="39"/>
      <c r="GVZ552" s="39"/>
      <c r="GWA552" s="39"/>
      <c r="GWB552" s="39"/>
      <c r="GWC552" s="39"/>
      <c r="GWD552" s="39"/>
      <c r="GWE552" s="39"/>
      <c r="GWF552" s="39"/>
      <c r="GWG552" s="39"/>
      <c r="GWH552" s="39"/>
      <c r="GWI552" s="39"/>
      <c r="GWJ552" s="39"/>
      <c r="GWK552" s="39"/>
      <c r="GWL552" s="39"/>
      <c r="GWM552" s="39"/>
      <c r="GWN552" s="39"/>
      <c r="GWO552" s="39"/>
      <c r="GWP552" s="39"/>
      <c r="GWQ552" s="39"/>
      <c r="GWR552" s="39"/>
      <c r="GWS552" s="39"/>
      <c r="GWT552" s="39"/>
      <c r="GWU552" s="39"/>
      <c r="GWV552" s="39"/>
      <c r="GWW552" s="39"/>
      <c r="GWX552" s="39"/>
      <c r="GWY552" s="39"/>
      <c r="GWZ552" s="39"/>
      <c r="GXA552" s="39"/>
      <c r="GXB552" s="39"/>
      <c r="GXC552" s="39"/>
      <c r="GXD552" s="39"/>
      <c r="GXE552" s="39"/>
      <c r="GXF552" s="39"/>
      <c r="GXG552" s="39"/>
      <c r="GXH552" s="39"/>
      <c r="GXI552" s="39"/>
      <c r="GXJ552" s="39"/>
      <c r="GXK552" s="39"/>
      <c r="GXL552" s="39"/>
      <c r="GXM552" s="39"/>
      <c r="GXN552" s="39"/>
      <c r="GXO552" s="39"/>
      <c r="GXP552" s="39"/>
      <c r="GXQ552" s="39"/>
      <c r="GXR552" s="39"/>
      <c r="GXS552" s="39"/>
      <c r="GXT552" s="39"/>
      <c r="GXU552" s="39"/>
      <c r="GXV552" s="39"/>
      <c r="GXW552" s="39"/>
      <c r="GXX552" s="39"/>
      <c r="GXY552" s="39"/>
      <c r="GXZ552" s="39"/>
      <c r="GYA552" s="39"/>
      <c r="GYB552" s="39"/>
      <c r="GYC552" s="39"/>
      <c r="GYD552" s="39"/>
      <c r="GYE552" s="39"/>
      <c r="GYF552" s="39"/>
      <c r="GYG552" s="39"/>
      <c r="GYH552" s="39"/>
      <c r="GYI552" s="39"/>
      <c r="GYJ552" s="39"/>
      <c r="GYK552" s="39"/>
      <c r="GYL552" s="39"/>
      <c r="GYM552" s="39"/>
      <c r="GYN552" s="39"/>
      <c r="GYO552" s="39"/>
      <c r="GYP552" s="39"/>
      <c r="GYQ552" s="39"/>
      <c r="GYR552" s="39"/>
      <c r="GYS552" s="39"/>
      <c r="GYT552" s="39"/>
      <c r="GYU552" s="39"/>
      <c r="GYV552" s="39"/>
      <c r="GYW552" s="39"/>
      <c r="GYX552" s="39"/>
      <c r="GYY552" s="39"/>
      <c r="GYZ552" s="39"/>
      <c r="GZA552" s="39"/>
      <c r="GZB552" s="39"/>
      <c r="GZC552" s="39"/>
      <c r="GZD552" s="39"/>
      <c r="GZE552" s="39"/>
      <c r="GZF552" s="39"/>
      <c r="GZG552" s="39"/>
      <c r="GZH552" s="39"/>
      <c r="GZI552" s="39"/>
      <c r="GZJ552" s="39"/>
      <c r="GZK552" s="39"/>
      <c r="GZL552" s="39"/>
      <c r="GZM552" s="39"/>
      <c r="GZN552" s="39"/>
      <c r="GZO552" s="39"/>
      <c r="GZP552" s="39"/>
      <c r="GZQ552" s="39"/>
      <c r="GZR552" s="39"/>
      <c r="GZS552" s="39"/>
      <c r="GZT552" s="39"/>
      <c r="GZU552" s="39"/>
      <c r="GZV552" s="39"/>
      <c r="GZW552" s="39"/>
      <c r="GZX552" s="39"/>
      <c r="GZY552" s="39"/>
      <c r="GZZ552" s="39"/>
      <c r="HAA552" s="39"/>
      <c r="HAB552" s="39"/>
      <c r="HAC552" s="39"/>
      <c r="HAD552" s="39"/>
      <c r="HAE552" s="39"/>
      <c r="HAF552" s="39"/>
      <c r="HAG552" s="39"/>
      <c r="HAH552" s="39"/>
      <c r="HAI552" s="39"/>
      <c r="HAJ552" s="39"/>
      <c r="HAK552" s="39"/>
      <c r="HAL552" s="39"/>
      <c r="HAM552" s="39"/>
      <c r="HAN552" s="39"/>
      <c r="HAO552" s="39"/>
      <c r="HAP552" s="39"/>
      <c r="HAQ552" s="39"/>
      <c r="HAR552" s="39"/>
      <c r="HAS552" s="39"/>
      <c r="HAT552" s="39"/>
      <c r="HAU552" s="39"/>
      <c r="HAV552" s="39"/>
      <c r="HAW552" s="39"/>
      <c r="HAX552" s="39"/>
      <c r="HAY552" s="39"/>
      <c r="HAZ552" s="39"/>
      <c r="HBA552" s="39"/>
      <c r="HBB552" s="39"/>
      <c r="HBC552" s="39"/>
      <c r="HBD552" s="39"/>
      <c r="HBE552" s="39"/>
      <c r="HBF552" s="39"/>
      <c r="HBG552" s="39"/>
      <c r="HBH552" s="39"/>
      <c r="HBI552" s="39"/>
      <c r="HBJ552" s="39"/>
      <c r="HBK552" s="39"/>
      <c r="HBL552" s="39"/>
      <c r="HBM552" s="39"/>
      <c r="HBN552" s="39"/>
      <c r="HBO552" s="39"/>
      <c r="HBP552" s="39"/>
      <c r="HBQ552" s="39"/>
      <c r="HBR552" s="39"/>
      <c r="HBS552" s="39"/>
      <c r="HBT552" s="39"/>
      <c r="HBU552" s="39"/>
      <c r="HBV552" s="39"/>
      <c r="HBW552" s="39"/>
      <c r="HBX552" s="39"/>
      <c r="HBY552" s="39"/>
      <c r="HBZ552" s="39"/>
      <c r="HCA552" s="39"/>
      <c r="HCB552" s="39"/>
      <c r="HCC552" s="39"/>
      <c r="HCD552" s="39"/>
      <c r="HCE552" s="39"/>
      <c r="HCF552" s="39"/>
      <c r="HCG552" s="39"/>
      <c r="HCH552" s="39"/>
      <c r="HCI552" s="39"/>
      <c r="HCJ552" s="39"/>
      <c r="HCK552" s="39"/>
      <c r="HCL552" s="39"/>
      <c r="HCM552" s="39"/>
      <c r="HCN552" s="39"/>
      <c r="HCO552" s="39"/>
      <c r="HCP552" s="39"/>
      <c r="HCQ552" s="39"/>
      <c r="HCR552" s="39"/>
      <c r="HCS552" s="39"/>
      <c r="HCT552" s="39"/>
      <c r="HCU552" s="39"/>
      <c r="HCV552" s="39"/>
      <c r="HCW552" s="39"/>
      <c r="HCX552" s="39"/>
      <c r="HCY552" s="39"/>
      <c r="HCZ552" s="39"/>
      <c r="HDA552" s="39"/>
      <c r="HDB552" s="39"/>
      <c r="HDC552" s="39"/>
      <c r="HDD552" s="39"/>
      <c r="HDE552" s="39"/>
      <c r="HDF552" s="39"/>
      <c r="HDG552" s="39"/>
      <c r="HDH552" s="39"/>
      <c r="HDI552" s="39"/>
      <c r="HDJ552" s="39"/>
      <c r="HDK552" s="39"/>
      <c r="HDL552" s="39"/>
      <c r="HDM552" s="39"/>
      <c r="HDN552" s="39"/>
      <c r="HDO552" s="39"/>
      <c r="HDP552" s="39"/>
      <c r="HDQ552" s="39"/>
      <c r="HDR552" s="39"/>
      <c r="HDS552" s="39"/>
      <c r="HDT552" s="39"/>
      <c r="HDU552" s="39"/>
      <c r="HDV552" s="39"/>
      <c r="HDW552" s="39"/>
      <c r="HDX552" s="39"/>
      <c r="HDY552" s="39"/>
      <c r="HDZ552" s="39"/>
      <c r="HEA552" s="39"/>
      <c r="HEB552" s="39"/>
      <c r="HEC552" s="39"/>
      <c r="HED552" s="39"/>
      <c r="HEE552" s="39"/>
      <c r="HEF552" s="39"/>
      <c r="HEG552" s="39"/>
      <c r="HEH552" s="39"/>
      <c r="HEI552" s="39"/>
      <c r="HEJ552" s="39"/>
      <c r="HEK552" s="39"/>
      <c r="HEL552" s="39"/>
      <c r="HEM552" s="39"/>
      <c r="HEN552" s="39"/>
      <c r="HEO552" s="39"/>
      <c r="HEP552" s="39"/>
      <c r="HEQ552" s="39"/>
      <c r="HER552" s="39"/>
      <c r="HES552" s="39"/>
      <c r="HET552" s="39"/>
      <c r="HEU552" s="39"/>
      <c r="HEV552" s="39"/>
      <c r="HEW552" s="39"/>
      <c r="HEX552" s="39"/>
      <c r="HEY552" s="39"/>
      <c r="HEZ552" s="39"/>
      <c r="HFA552" s="39"/>
      <c r="HFB552" s="39"/>
      <c r="HFC552" s="39"/>
      <c r="HFD552" s="39"/>
      <c r="HFE552" s="39"/>
      <c r="HFF552" s="39"/>
      <c r="HFG552" s="39"/>
      <c r="HFH552" s="39"/>
      <c r="HFI552" s="39"/>
      <c r="HFJ552" s="39"/>
      <c r="HFK552" s="39"/>
      <c r="HFL552" s="39"/>
      <c r="HFM552" s="39"/>
      <c r="HFN552" s="39"/>
      <c r="HFO552" s="39"/>
      <c r="HFP552" s="39"/>
      <c r="HFQ552" s="39"/>
      <c r="HFR552" s="39"/>
      <c r="HFS552" s="39"/>
      <c r="HFT552" s="39"/>
      <c r="HFU552" s="39"/>
      <c r="HFV552" s="39"/>
      <c r="HFW552" s="39"/>
      <c r="HFX552" s="39"/>
      <c r="HFY552" s="39"/>
      <c r="HFZ552" s="39"/>
      <c r="HGA552" s="39"/>
      <c r="HGB552" s="39"/>
      <c r="HGC552" s="39"/>
      <c r="HGD552" s="39"/>
      <c r="HGE552" s="39"/>
      <c r="HGF552" s="39"/>
      <c r="HGG552" s="39"/>
      <c r="HGH552" s="39"/>
      <c r="HGI552" s="39"/>
      <c r="HGJ552" s="39"/>
      <c r="HGK552" s="39"/>
      <c r="HGL552" s="39"/>
      <c r="HGM552" s="39"/>
      <c r="HGN552" s="39"/>
      <c r="HGO552" s="39"/>
      <c r="HGP552" s="39"/>
      <c r="HGQ552" s="39"/>
      <c r="HGR552" s="39"/>
      <c r="HGS552" s="39"/>
      <c r="HGT552" s="39"/>
      <c r="HGU552" s="39"/>
      <c r="HGV552" s="39"/>
      <c r="HGW552" s="39"/>
      <c r="HGX552" s="39"/>
      <c r="HGY552" s="39"/>
      <c r="HGZ552" s="39"/>
      <c r="HHA552" s="39"/>
      <c r="HHB552" s="39"/>
      <c r="HHC552" s="39"/>
      <c r="HHD552" s="39"/>
      <c r="HHE552" s="39"/>
      <c r="HHF552" s="39"/>
      <c r="HHG552" s="39"/>
      <c r="HHH552" s="39"/>
      <c r="HHI552" s="39"/>
      <c r="HHJ552" s="39"/>
      <c r="HHK552" s="39"/>
      <c r="HHL552" s="39"/>
      <c r="HHM552" s="39"/>
      <c r="HHN552" s="39"/>
      <c r="HHO552" s="39"/>
      <c r="HHP552" s="39"/>
      <c r="HHQ552" s="39"/>
      <c r="HHR552" s="39"/>
      <c r="HHS552" s="39"/>
      <c r="HHT552" s="39"/>
      <c r="HHU552" s="39"/>
      <c r="HHV552" s="39"/>
      <c r="HHW552" s="39"/>
      <c r="HHX552" s="39"/>
      <c r="HHY552" s="39"/>
      <c r="HHZ552" s="39"/>
      <c r="HIA552" s="39"/>
      <c r="HIB552" s="39"/>
      <c r="HIC552" s="39"/>
      <c r="HID552" s="39"/>
      <c r="HIE552" s="39"/>
      <c r="HIF552" s="39"/>
      <c r="HIG552" s="39"/>
      <c r="HIH552" s="39"/>
      <c r="HII552" s="39"/>
      <c r="HIJ552" s="39"/>
      <c r="HIK552" s="39"/>
      <c r="HIL552" s="39"/>
      <c r="HIM552" s="39"/>
      <c r="HIN552" s="39"/>
      <c r="HIO552" s="39"/>
      <c r="HIP552" s="39"/>
      <c r="HIQ552" s="39"/>
      <c r="HIR552" s="39"/>
      <c r="HIS552" s="39"/>
      <c r="HIT552" s="39"/>
      <c r="HIU552" s="39"/>
      <c r="HIV552" s="39"/>
      <c r="HIW552" s="39"/>
      <c r="HIX552" s="39"/>
      <c r="HIY552" s="39"/>
      <c r="HIZ552" s="39"/>
      <c r="HJA552" s="39"/>
      <c r="HJB552" s="39"/>
      <c r="HJC552" s="39"/>
      <c r="HJD552" s="39"/>
      <c r="HJE552" s="39"/>
      <c r="HJF552" s="39"/>
      <c r="HJG552" s="39"/>
      <c r="HJH552" s="39"/>
      <c r="HJI552" s="39"/>
      <c r="HJJ552" s="39"/>
      <c r="HJK552" s="39"/>
      <c r="HJL552" s="39"/>
      <c r="HJM552" s="39"/>
      <c r="HJN552" s="39"/>
      <c r="HJO552" s="39"/>
      <c r="HJP552" s="39"/>
      <c r="HJQ552" s="39"/>
      <c r="HJR552" s="39"/>
      <c r="HJS552" s="39"/>
      <c r="HJT552" s="39"/>
      <c r="HJU552" s="39"/>
      <c r="HJV552" s="39"/>
      <c r="HJW552" s="39"/>
      <c r="HJX552" s="39"/>
      <c r="HJY552" s="39"/>
      <c r="HJZ552" s="39"/>
      <c r="HKA552" s="39"/>
      <c r="HKB552" s="39"/>
      <c r="HKC552" s="39"/>
      <c r="HKD552" s="39"/>
      <c r="HKE552" s="39"/>
      <c r="HKF552" s="39"/>
      <c r="HKG552" s="39"/>
      <c r="HKH552" s="39"/>
      <c r="HKI552" s="39"/>
      <c r="HKJ552" s="39"/>
      <c r="HKK552" s="39"/>
      <c r="HKL552" s="39"/>
      <c r="HKM552" s="39"/>
      <c r="HKN552" s="39"/>
      <c r="HKO552" s="39"/>
      <c r="HKP552" s="39"/>
      <c r="HKQ552" s="39"/>
      <c r="HKR552" s="39"/>
      <c r="HKS552" s="39"/>
      <c r="HKT552" s="39"/>
      <c r="HKU552" s="39"/>
      <c r="HKV552" s="39"/>
      <c r="HKW552" s="39"/>
      <c r="HKX552" s="39"/>
      <c r="HKY552" s="39"/>
      <c r="HKZ552" s="39"/>
      <c r="HLA552" s="39"/>
      <c r="HLB552" s="39"/>
      <c r="HLC552" s="39"/>
      <c r="HLD552" s="39"/>
      <c r="HLE552" s="39"/>
      <c r="HLF552" s="39"/>
      <c r="HLG552" s="39"/>
      <c r="HLH552" s="39"/>
      <c r="HLI552" s="39"/>
      <c r="HLJ552" s="39"/>
      <c r="HLK552" s="39"/>
      <c r="HLL552" s="39"/>
      <c r="HLM552" s="39"/>
      <c r="HLN552" s="39"/>
      <c r="HLO552" s="39"/>
      <c r="HLP552" s="39"/>
      <c r="HLQ552" s="39"/>
      <c r="HLR552" s="39"/>
      <c r="HLS552" s="39"/>
      <c r="HLT552" s="39"/>
      <c r="HLU552" s="39"/>
      <c r="HLV552" s="39"/>
      <c r="HLW552" s="39"/>
      <c r="HLX552" s="39"/>
      <c r="HLY552" s="39"/>
      <c r="HLZ552" s="39"/>
      <c r="HMA552" s="39"/>
      <c r="HMB552" s="39"/>
      <c r="HMC552" s="39"/>
      <c r="HMD552" s="39"/>
      <c r="HME552" s="39"/>
      <c r="HMF552" s="39"/>
      <c r="HMG552" s="39"/>
      <c r="HMH552" s="39"/>
      <c r="HMI552" s="39"/>
      <c r="HMJ552" s="39"/>
      <c r="HMK552" s="39"/>
      <c r="HML552" s="39"/>
      <c r="HMM552" s="39"/>
      <c r="HMN552" s="39"/>
      <c r="HMO552" s="39"/>
      <c r="HMP552" s="39"/>
      <c r="HMQ552" s="39"/>
      <c r="HMR552" s="39"/>
      <c r="HMS552" s="39"/>
      <c r="HMT552" s="39"/>
      <c r="HMU552" s="39"/>
      <c r="HMV552" s="39"/>
      <c r="HMW552" s="39"/>
      <c r="HMX552" s="39"/>
      <c r="HMY552" s="39"/>
      <c r="HMZ552" s="39"/>
      <c r="HNA552" s="39"/>
      <c r="HNB552" s="39"/>
      <c r="HNC552" s="39"/>
      <c r="HND552" s="39"/>
      <c r="HNE552" s="39"/>
      <c r="HNF552" s="39"/>
      <c r="HNG552" s="39"/>
      <c r="HNH552" s="39"/>
      <c r="HNI552" s="39"/>
      <c r="HNJ552" s="39"/>
      <c r="HNK552" s="39"/>
      <c r="HNL552" s="39"/>
      <c r="HNM552" s="39"/>
      <c r="HNN552" s="39"/>
      <c r="HNO552" s="39"/>
      <c r="HNP552" s="39"/>
      <c r="HNQ552" s="39"/>
      <c r="HNR552" s="39"/>
      <c r="HNS552" s="39"/>
      <c r="HNT552" s="39"/>
      <c r="HNU552" s="39"/>
      <c r="HNV552" s="39"/>
      <c r="HNW552" s="39"/>
      <c r="HNX552" s="39"/>
      <c r="HNY552" s="39"/>
      <c r="HNZ552" s="39"/>
      <c r="HOA552" s="39"/>
      <c r="HOB552" s="39"/>
      <c r="HOC552" s="39"/>
      <c r="HOD552" s="39"/>
      <c r="HOE552" s="39"/>
      <c r="HOF552" s="39"/>
      <c r="HOG552" s="39"/>
      <c r="HOH552" s="39"/>
      <c r="HOI552" s="39"/>
      <c r="HOJ552" s="39"/>
      <c r="HOK552" s="39"/>
      <c r="HOL552" s="39"/>
      <c r="HOM552" s="39"/>
      <c r="HON552" s="39"/>
      <c r="HOO552" s="39"/>
      <c r="HOP552" s="39"/>
      <c r="HOQ552" s="39"/>
      <c r="HOR552" s="39"/>
      <c r="HOS552" s="39"/>
      <c r="HOT552" s="39"/>
      <c r="HOU552" s="39"/>
      <c r="HOV552" s="39"/>
      <c r="HOW552" s="39"/>
      <c r="HOX552" s="39"/>
      <c r="HOY552" s="39"/>
      <c r="HOZ552" s="39"/>
      <c r="HPA552" s="39"/>
      <c r="HPB552" s="39"/>
      <c r="HPC552" s="39"/>
      <c r="HPD552" s="39"/>
      <c r="HPE552" s="39"/>
      <c r="HPF552" s="39"/>
      <c r="HPG552" s="39"/>
      <c r="HPH552" s="39"/>
      <c r="HPI552" s="39"/>
      <c r="HPJ552" s="39"/>
      <c r="HPK552" s="39"/>
      <c r="HPL552" s="39"/>
      <c r="HPM552" s="39"/>
      <c r="HPN552" s="39"/>
      <c r="HPO552" s="39"/>
      <c r="HPP552" s="39"/>
      <c r="HPQ552" s="39"/>
      <c r="HPR552" s="39"/>
      <c r="HPS552" s="39"/>
      <c r="HPT552" s="39"/>
      <c r="HPU552" s="39"/>
      <c r="HPV552" s="39"/>
      <c r="HPW552" s="39"/>
      <c r="HPX552" s="39"/>
      <c r="HPY552" s="39"/>
      <c r="HPZ552" s="39"/>
      <c r="HQA552" s="39"/>
      <c r="HQB552" s="39"/>
      <c r="HQC552" s="39"/>
      <c r="HQD552" s="39"/>
      <c r="HQE552" s="39"/>
      <c r="HQF552" s="39"/>
      <c r="HQG552" s="39"/>
      <c r="HQH552" s="39"/>
      <c r="HQI552" s="39"/>
      <c r="HQJ552" s="39"/>
      <c r="HQK552" s="39"/>
      <c r="HQL552" s="39"/>
      <c r="HQM552" s="39"/>
      <c r="HQN552" s="39"/>
      <c r="HQO552" s="39"/>
      <c r="HQP552" s="39"/>
      <c r="HQQ552" s="39"/>
      <c r="HQR552" s="39"/>
      <c r="HQS552" s="39"/>
      <c r="HQT552" s="39"/>
      <c r="HQU552" s="39"/>
      <c r="HQV552" s="39"/>
      <c r="HQW552" s="39"/>
      <c r="HQX552" s="39"/>
      <c r="HQY552" s="39"/>
      <c r="HQZ552" s="39"/>
      <c r="HRA552" s="39"/>
      <c r="HRB552" s="39"/>
      <c r="HRC552" s="39"/>
      <c r="HRD552" s="39"/>
      <c r="HRE552" s="39"/>
      <c r="HRF552" s="39"/>
      <c r="HRG552" s="39"/>
      <c r="HRH552" s="39"/>
      <c r="HRI552" s="39"/>
      <c r="HRJ552" s="39"/>
      <c r="HRK552" s="39"/>
      <c r="HRL552" s="39"/>
      <c r="HRM552" s="39"/>
      <c r="HRN552" s="39"/>
      <c r="HRO552" s="39"/>
      <c r="HRP552" s="39"/>
      <c r="HRQ552" s="39"/>
      <c r="HRR552" s="39"/>
      <c r="HRS552" s="39"/>
      <c r="HRT552" s="39"/>
      <c r="HRU552" s="39"/>
      <c r="HRV552" s="39"/>
      <c r="HRW552" s="39"/>
      <c r="HRX552" s="39"/>
      <c r="HRY552" s="39"/>
      <c r="HRZ552" s="39"/>
      <c r="HSA552" s="39"/>
      <c r="HSB552" s="39"/>
      <c r="HSC552" s="39"/>
      <c r="HSD552" s="39"/>
      <c r="HSE552" s="39"/>
      <c r="HSF552" s="39"/>
      <c r="HSG552" s="39"/>
      <c r="HSH552" s="39"/>
      <c r="HSI552" s="39"/>
      <c r="HSJ552" s="39"/>
      <c r="HSK552" s="39"/>
      <c r="HSL552" s="39"/>
      <c r="HSM552" s="39"/>
      <c r="HSN552" s="39"/>
      <c r="HSO552" s="39"/>
      <c r="HSP552" s="39"/>
      <c r="HSQ552" s="39"/>
      <c r="HSR552" s="39"/>
      <c r="HSS552" s="39"/>
      <c r="HST552" s="39"/>
      <c r="HSU552" s="39"/>
      <c r="HSV552" s="39"/>
      <c r="HSW552" s="39"/>
      <c r="HSX552" s="39"/>
      <c r="HSY552" s="39"/>
      <c r="HSZ552" s="39"/>
      <c r="HTA552" s="39"/>
      <c r="HTB552" s="39"/>
      <c r="HTC552" s="39"/>
      <c r="HTD552" s="39"/>
      <c r="HTE552" s="39"/>
      <c r="HTF552" s="39"/>
      <c r="HTG552" s="39"/>
      <c r="HTH552" s="39"/>
      <c r="HTI552" s="39"/>
      <c r="HTJ552" s="39"/>
      <c r="HTK552" s="39"/>
      <c r="HTL552" s="39"/>
      <c r="HTM552" s="39"/>
      <c r="HTN552" s="39"/>
      <c r="HTO552" s="39"/>
      <c r="HTP552" s="39"/>
      <c r="HTQ552" s="39"/>
      <c r="HTR552" s="39"/>
      <c r="HTS552" s="39"/>
      <c r="HTT552" s="39"/>
      <c r="HTU552" s="39"/>
      <c r="HTV552" s="39"/>
      <c r="HTW552" s="39"/>
      <c r="HTX552" s="39"/>
      <c r="HTY552" s="39"/>
      <c r="HTZ552" s="39"/>
      <c r="HUA552" s="39"/>
      <c r="HUB552" s="39"/>
      <c r="HUC552" s="39"/>
      <c r="HUD552" s="39"/>
      <c r="HUE552" s="39"/>
      <c r="HUF552" s="39"/>
      <c r="HUG552" s="39"/>
      <c r="HUH552" s="39"/>
      <c r="HUI552" s="39"/>
      <c r="HUJ552" s="39"/>
      <c r="HUK552" s="39"/>
      <c r="HUL552" s="39"/>
      <c r="HUM552" s="39"/>
      <c r="HUN552" s="39"/>
      <c r="HUO552" s="39"/>
      <c r="HUP552" s="39"/>
      <c r="HUQ552" s="39"/>
      <c r="HUR552" s="39"/>
      <c r="HUS552" s="39"/>
      <c r="HUT552" s="39"/>
      <c r="HUU552" s="39"/>
      <c r="HUV552" s="39"/>
      <c r="HUW552" s="39"/>
      <c r="HUX552" s="39"/>
      <c r="HUY552" s="39"/>
      <c r="HUZ552" s="39"/>
      <c r="HVA552" s="39"/>
      <c r="HVB552" s="39"/>
      <c r="HVC552" s="39"/>
      <c r="HVD552" s="39"/>
      <c r="HVE552" s="39"/>
      <c r="HVF552" s="39"/>
      <c r="HVG552" s="39"/>
      <c r="HVH552" s="39"/>
      <c r="HVI552" s="39"/>
      <c r="HVJ552" s="39"/>
      <c r="HVK552" s="39"/>
      <c r="HVL552" s="39"/>
      <c r="HVM552" s="39"/>
      <c r="HVN552" s="39"/>
      <c r="HVO552" s="39"/>
      <c r="HVP552" s="39"/>
      <c r="HVQ552" s="39"/>
      <c r="HVR552" s="39"/>
      <c r="HVS552" s="39"/>
      <c r="HVT552" s="39"/>
      <c r="HVU552" s="39"/>
      <c r="HVV552" s="39"/>
      <c r="HVW552" s="39"/>
      <c r="HVX552" s="39"/>
      <c r="HVY552" s="39"/>
      <c r="HVZ552" s="39"/>
      <c r="HWA552" s="39"/>
      <c r="HWB552" s="39"/>
      <c r="HWC552" s="39"/>
      <c r="HWD552" s="39"/>
      <c r="HWE552" s="39"/>
      <c r="HWF552" s="39"/>
      <c r="HWG552" s="39"/>
      <c r="HWH552" s="39"/>
      <c r="HWI552" s="39"/>
      <c r="HWJ552" s="39"/>
      <c r="HWK552" s="39"/>
      <c r="HWL552" s="39"/>
      <c r="HWM552" s="39"/>
      <c r="HWN552" s="39"/>
      <c r="HWO552" s="39"/>
      <c r="HWP552" s="39"/>
      <c r="HWQ552" s="39"/>
      <c r="HWR552" s="39"/>
      <c r="HWS552" s="39"/>
      <c r="HWT552" s="39"/>
      <c r="HWU552" s="39"/>
      <c r="HWV552" s="39"/>
      <c r="HWW552" s="39"/>
      <c r="HWX552" s="39"/>
      <c r="HWY552" s="39"/>
      <c r="HWZ552" s="39"/>
      <c r="HXA552" s="39"/>
      <c r="HXB552" s="39"/>
      <c r="HXC552" s="39"/>
      <c r="HXD552" s="39"/>
      <c r="HXE552" s="39"/>
      <c r="HXF552" s="39"/>
      <c r="HXG552" s="39"/>
      <c r="HXH552" s="39"/>
      <c r="HXI552" s="39"/>
      <c r="HXJ552" s="39"/>
      <c r="HXK552" s="39"/>
      <c r="HXL552" s="39"/>
      <c r="HXM552" s="39"/>
      <c r="HXN552" s="39"/>
      <c r="HXO552" s="39"/>
      <c r="HXP552" s="39"/>
      <c r="HXQ552" s="39"/>
      <c r="HXR552" s="39"/>
      <c r="HXS552" s="39"/>
      <c r="HXT552" s="39"/>
      <c r="HXU552" s="39"/>
      <c r="HXV552" s="39"/>
      <c r="HXW552" s="39"/>
      <c r="HXX552" s="39"/>
      <c r="HXY552" s="39"/>
      <c r="HXZ552" s="39"/>
      <c r="HYA552" s="39"/>
      <c r="HYB552" s="39"/>
      <c r="HYC552" s="39"/>
      <c r="HYD552" s="39"/>
      <c r="HYE552" s="39"/>
      <c r="HYF552" s="39"/>
      <c r="HYG552" s="39"/>
      <c r="HYH552" s="39"/>
      <c r="HYI552" s="39"/>
      <c r="HYJ552" s="39"/>
      <c r="HYK552" s="39"/>
      <c r="HYL552" s="39"/>
      <c r="HYM552" s="39"/>
      <c r="HYN552" s="39"/>
      <c r="HYO552" s="39"/>
      <c r="HYP552" s="39"/>
      <c r="HYQ552" s="39"/>
      <c r="HYR552" s="39"/>
      <c r="HYS552" s="39"/>
      <c r="HYT552" s="39"/>
      <c r="HYU552" s="39"/>
      <c r="HYV552" s="39"/>
      <c r="HYW552" s="39"/>
      <c r="HYX552" s="39"/>
      <c r="HYY552" s="39"/>
      <c r="HYZ552" s="39"/>
      <c r="HZA552" s="39"/>
      <c r="HZB552" s="39"/>
      <c r="HZC552" s="39"/>
      <c r="HZD552" s="39"/>
      <c r="HZE552" s="39"/>
      <c r="HZF552" s="39"/>
      <c r="HZG552" s="39"/>
      <c r="HZH552" s="39"/>
      <c r="HZI552" s="39"/>
      <c r="HZJ552" s="39"/>
      <c r="HZK552" s="39"/>
      <c r="HZL552" s="39"/>
      <c r="HZM552" s="39"/>
      <c r="HZN552" s="39"/>
      <c r="HZO552" s="39"/>
      <c r="HZP552" s="39"/>
      <c r="HZQ552" s="39"/>
      <c r="HZR552" s="39"/>
      <c r="HZS552" s="39"/>
      <c r="HZT552" s="39"/>
      <c r="HZU552" s="39"/>
      <c r="HZV552" s="39"/>
      <c r="HZW552" s="39"/>
      <c r="HZX552" s="39"/>
      <c r="HZY552" s="39"/>
      <c r="HZZ552" s="39"/>
      <c r="IAA552" s="39"/>
      <c r="IAB552" s="39"/>
      <c r="IAC552" s="39"/>
      <c r="IAD552" s="39"/>
      <c r="IAE552" s="39"/>
      <c r="IAF552" s="39"/>
      <c r="IAG552" s="39"/>
      <c r="IAH552" s="39"/>
      <c r="IAI552" s="39"/>
      <c r="IAJ552" s="39"/>
      <c r="IAK552" s="39"/>
      <c r="IAL552" s="39"/>
      <c r="IAM552" s="39"/>
      <c r="IAN552" s="39"/>
      <c r="IAO552" s="39"/>
      <c r="IAP552" s="39"/>
      <c r="IAQ552" s="39"/>
      <c r="IAR552" s="39"/>
      <c r="IAS552" s="39"/>
      <c r="IAT552" s="39"/>
      <c r="IAU552" s="39"/>
      <c r="IAV552" s="39"/>
      <c r="IAW552" s="39"/>
      <c r="IAX552" s="39"/>
      <c r="IAY552" s="39"/>
      <c r="IAZ552" s="39"/>
      <c r="IBA552" s="39"/>
      <c r="IBB552" s="39"/>
      <c r="IBC552" s="39"/>
      <c r="IBD552" s="39"/>
      <c r="IBE552" s="39"/>
      <c r="IBF552" s="39"/>
      <c r="IBG552" s="39"/>
      <c r="IBH552" s="39"/>
      <c r="IBI552" s="39"/>
      <c r="IBJ552" s="39"/>
      <c r="IBK552" s="39"/>
      <c r="IBL552" s="39"/>
      <c r="IBM552" s="39"/>
      <c r="IBN552" s="39"/>
      <c r="IBO552" s="39"/>
      <c r="IBP552" s="39"/>
      <c r="IBQ552" s="39"/>
      <c r="IBR552" s="39"/>
      <c r="IBS552" s="39"/>
      <c r="IBT552" s="39"/>
      <c r="IBU552" s="39"/>
      <c r="IBV552" s="39"/>
      <c r="IBW552" s="39"/>
      <c r="IBX552" s="39"/>
      <c r="IBY552" s="39"/>
      <c r="IBZ552" s="39"/>
      <c r="ICA552" s="39"/>
      <c r="ICB552" s="39"/>
      <c r="ICC552" s="39"/>
      <c r="ICD552" s="39"/>
      <c r="ICE552" s="39"/>
      <c r="ICF552" s="39"/>
      <c r="ICG552" s="39"/>
      <c r="ICH552" s="39"/>
      <c r="ICI552" s="39"/>
      <c r="ICJ552" s="39"/>
      <c r="ICK552" s="39"/>
      <c r="ICL552" s="39"/>
      <c r="ICM552" s="39"/>
      <c r="ICN552" s="39"/>
      <c r="ICO552" s="39"/>
      <c r="ICP552" s="39"/>
      <c r="ICQ552" s="39"/>
      <c r="ICR552" s="39"/>
      <c r="ICS552" s="39"/>
      <c r="ICT552" s="39"/>
      <c r="ICU552" s="39"/>
      <c r="ICV552" s="39"/>
      <c r="ICW552" s="39"/>
      <c r="ICX552" s="39"/>
      <c r="ICY552" s="39"/>
      <c r="ICZ552" s="39"/>
      <c r="IDA552" s="39"/>
      <c r="IDB552" s="39"/>
      <c r="IDC552" s="39"/>
      <c r="IDD552" s="39"/>
      <c r="IDE552" s="39"/>
      <c r="IDF552" s="39"/>
      <c r="IDG552" s="39"/>
      <c r="IDH552" s="39"/>
      <c r="IDI552" s="39"/>
      <c r="IDJ552" s="39"/>
      <c r="IDK552" s="39"/>
      <c r="IDL552" s="39"/>
      <c r="IDM552" s="39"/>
      <c r="IDN552" s="39"/>
      <c r="IDO552" s="39"/>
      <c r="IDP552" s="39"/>
      <c r="IDQ552" s="39"/>
      <c r="IDR552" s="39"/>
      <c r="IDS552" s="39"/>
      <c r="IDT552" s="39"/>
      <c r="IDU552" s="39"/>
      <c r="IDV552" s="39"/>
      <c r="IDW552" s="39"/>
      <c r="IDX552" s="39"/>
      <c r="IDY552" s="39"/>
      <c r="IDZ552" s="39"/>
      <c r="IEA552" s="39"/>
      <c r="IEB552" s="39"/>
      <c r="IEC552" s="39"/>
      <c r="IED552" s="39"/>
      <c r="IEE552" s="39"/>
      <c r="IEF552" s="39"/>
      <c r="IEG552" s="39"/>
      <c r="IEH552" s="39"/>
      <c r="IEI552" s="39"/>
      <c r="IEJ552" s="39"/>
      <c r="IEK552" s="39"/>
      <c r="IEL552" s="39"/>
      <c r="IEM552" s="39"/>
      <c r="IEN552" s="39"/>
      <c r="IEO552" s="39"/>
      <c r="IEP552" s="39"/>
      <c r="IEQ552" s="39"/>
      <c r="IER552" s="39"/>
      <c r="IES552" s="39"/>
      <c r="IET552" s="39"/>
      <c r="IEU552" s="39"/>
      <c r="IEV552" s="39"/>
      <c r="IEW552" s="39"/>
      <c r="IEX552" s="39"/>
      <c r="IEY552" s="39"/>
      <c r="IEZ552" s="39"/>
      <c r="IFA552" s="39"/>
      <c r="IFB552" s="39"/>
      <c r="IFC552" s="39"/>
      <c r="IFD552" s="39"/>
      <c r="IFE552" s="39"/>
      <c r="IFF552" s="39"/>
      <c r="IFG552" s="39"/>
      <c r="IFH552" s="39"/>
      <c r="IFI552" s="39"/>
      <c r="IFJ552" s="39"/>
      <c r="IFK552" s="39"/>
      <c r="IFL552" s="39"/>
      <c r="IFM552" s="39"/>
      <c r="IFN552" s="39"/>
      <c r="IFO552" s="39"/>
      <c r="IFP552" s="39"/>
      <c r="IFQ552" s="39"/>
      <c r="IFR552" s="39"/>
      <c r="IFS552" s="39"/>
      <c r="IFT552" s="39"/>
      <c r="IFU552" s="39"/>
      <c r="IFV552" s="39"/>
      <c r="IFW552" s="39"/>
      <c r="IFX552" s="39"/>
      <c r="IFY552" s="39"/>
      <c r="IFZ552" s="39"/>
      <c r="IGA552" s="39"/>
      <c r="IGB552" s="39"/>
      <c r="IGC552" s="39"/>
      <c r="IGD552" s="39"/>
      <c r="IGE552" s="39"/>
      <c r="IGF552" s="39"/>
      <c r="IGG552" s="39"/>
      <c r="IGH552" s="39"/>
      <c r="IGI552" s="39"/>
      <c r="IGJ552" s="39"/>
      <c r="IGK552" s="39"/>
      <c r="IGL552" s="39"/>
      <c r="IGM552" s="39"/>
      <c r="IGN552" s="39"/>
      <c r="IGO552" s="39"/>
      <c r="IGP552" s="39"/>
      <c r="IGQ552" s="39"/>
      <c r="IGR552" s="39"/>
      <c r="IGS552" s="39"/>
      <c r="IGT552" s="39"/>
      <c r="IGU552" s="39"/>
      <c r="IGV552" s="39"/>
      <c r="IGW552" s="39"/>
      <c r="IGX552" s="39"/>
      <c r="IGY552" s="39"/>
      <c r="IGZ552" s="39"/>
      <c r="IHA552" s="39"/>
      <c r="IHB552" s="39"/>
      <c r="IHC552" s="39"/>
      <c r="IHD552" s="39"/>
      <c r="IHE552" s="39"/>
      <c r="IHF552" s="39"/>
      <c r="IHG552" s="39"/>
      <c r="IHH552" s="39"/>
      <c r="IHI552" s="39"/>
      <c r="IHJ552" s="39"/>
      <c r="IHK552" s="39"/>
      <c r="IHL552" s="39"/>
      <c r="IHM552" s="39"/>
      <c r="IHN552" s="39"/>
      <c r="IHO552" s="39"/>
      <c r="IHP552" s="39"/>
      <c r="IHQ552" s="39"/>
      <c r="IHR552" s="39"/>
      <c r="IHS552" s="39"/>
      <c r="IHT552" s="39"/>
      <c r="IHU552" s="39"/>
      <c r="IHV552" s="39"/>
      <c r="IHW552" s="39"/>
      <c r="IHX552" s="39"/>
      <c r="IHY552" s="39"/>
      <c r="IHZ552" s="39"/>
      <c r="IIA552" s="39"/>
      <c r="IIB552" s="39"/>
      <c r="IIC552" s="39"/>
      <c r="IID552" s="39"/>
      <c r="IIE552" s="39"/>
      <c r="IIF552" s="39"/>
      <c r="IIG552" s="39"/>
      <c r="IIH552" s="39"/>
      <c r="III552" s="39"/>
      <c r="IIJ552" s="39"/>
      <c r="IIK552" s="39"/>
      <c r="IIL552" s="39"/>
      <c r="IIM552" s="39"/>
      <c r="IIN552" s="39"/>
      <c r="IIO552" s="39"/>
      <c r="IIP552" s="39"/>
      <c r="IIQ552" s="39"/>
      <c r="IIR552" s="39"/>
      <c r="IIS552" s="39"/>
      <c r="IIT552" s="39"/>
      <c r="IIU552" s="39"/>
      <c r="IIV552" s="39"/>
      <c r="IIW552" s="39"/>
      <c r="IIX552" s="39"/>
      <c r="IIY552" s="39"/>
      <c r="IIZ552" s="39"/>
      <c r="IJA552" s="39"/>
      <c r="IJB552" s="39"/>
      <c r="IJC552" s="39"/>
      <c r="IJD552" s="39"/>
      <c r="IJE552" s="39"/>
      <c r="IJF552" s="39"/>
      <c r="IJG552" s="39"/>
      <c r="IJH552" s="39"/>
      <c r="IJI552" s="39"/>
      <c r="IJJ552" s="39"/>
      <c r="IJK552" s="39"/>
      <c r="IJL552" s="39"/>
      <c r="IJM552" s="39"/>
      <c r="IJN552" s="39"/>
      <c r="IJO552" s="39"/>
      <c r="IJP552" s="39"/>
      <c r="IJQ552" s="39"/>
      <c r="IJR552" s="39"/>
      <c r="IJS552" s="39"/>
      <c r="IJT552" s="39"/>
      <c r="IJU552" s="39"/>
      <c r="IJV552" s="39"/>
      <c r="IJW552" s="39"/>
      <c r="IJX552" s="39"/>
      <c r="IJY552" s="39"/>
      <c r="IJZ552" s="39"/>
      <c r="IKA552" s="39"/>
      <c r="IKB552" s="39"/>
      <c r="IKC552" s="39"/>
      <c r="IKD552" s="39"/>
      <c r="IKE552" s="39"/>
      <c r="IKF552" s="39"/>
      <c r="IKG552" s="39"/>
      <c r="IKH552" s="39"/>
      <c r="IKI552" s="39"/>
      <c r="IKJ552" s="39"/>
      <c r="IKK552" s="39"/>
      <c r="IKL552" s="39"/>
      <c r="IKM552" s="39"/>
      <c r="IKN552" s="39"/>
      <c r="IKO552" s="39"/>
      <c r="IKP552" s="39"/>
      <c r="IKQ552" s="39"/>
      <c r="IKR552" s="39"/>
      <c r="IKS552" s="39"/>
      <c r="IKT552" s="39"/>
      <c r="IKU552" s="39"/>
      <c r="IKV552" s="39"/>
      <c r="IKW552" s="39"/>
      <c r="IKX552" s="39"/>
      <c r="IKY552" s="39"/>
      <c r="IKZ552" s="39"/>
      <c r="ILA552" s="39"/>
      <c r="ILB552" s="39"/>
      <c r="ILC552" s="39"/>
      <c r="ILD552" s="39"/>
      <c r="ILE552" s="39"/>
      <c r="ILF552" s="39"/>
      <c r="ILG552" s="39"/>
      <c r="ILH552" s="39"/>
      <c r="ILI552" s="39"/>
      <c r="ILJ552" s="39"/>
      <c r="ILK552" s="39"/>
      <c r="ILL552" s="39"/>
      <c r="ILM552" s="39"/>
      <c r="ILN552" s="39"/>
      <c r="ILO552" s="39"/>
      <c r="ILP552" s="39"/>
      <c r="ILQ552" s="39"/>
      <c r="ILR552" s="39"/>
      <c r="ILS552" s="39"/>
      <c r="ILT552" s="39"/>
      <c r="ILU552" s="39"/>
      <c r="ILV552" s="39"/>
      <c r="ILW552" s="39"/>
      <c r="ILX552" s="39"/>
      <c r="ILY552" s="39"/>
      <c r="ILZ552" s="39"/>
      <c r="IMA552" s="39"/>
      <c r="IMB552" s="39"/>
      <c r="IMC552" s="39"/>
      <c r="IMD552" s="39"/>
      <c r="IME552" s="39"/>
      <c r="IMF552" s="39"/>
      <c r="IMG552" s="39"/>
      <c r="IMH552" s="39"/>
      <c r="IMI552" s="39"/>
      <c r="IMJ552" s="39"/>
      <c r="IMK552" s="39"/>
      <c r="IML552" s="39"/>
      <c r="IMM552" s="39"/>
      <c r="IMN552" s="39"/>
      <c r="IMO552" s="39"/>
      <c r="IMP552" s="39"/>
      <c r="IMQ552" s="39"/>
      <c r="IMR552" s="39"/>
      <c r="IMS552" s="39"/>
      <c r="IMT552" s="39"/>
      <c r="IMU552" s="39"/>
      <c r="IMV552" s="39"/>
      <c r="IMW552" s="39"/>
      <c r="IMX552" s="39"/>
      <c r="IMY552" s="39"/>
      <c r="IMZ552" s="39"/>
      <c r="INA552" s="39"/>
      <c r="INB552" s="39"/>
      <c r="INC552" s="39"/>
      <c r="IND552" s="39"/>
      <c r="INE552" s="39"/>
      <c r="INF552" s="39"/>
      <c r="ING552" s="39"/>
      <c r="INH552" s="39"/>
      <c r="INI552" s="39"/>
      <c r="INJ552" s="39"/>
      <c r="INK552" s="39"/>
      <c r="INL552" s="39"/>
      <c r="INM552" s="39"/>
      <c r="INN552" s="39"/>
      <c r="INO552" s="39"/>
      <c r="INP552" s="39"/>
      <c r="INQ552" s="39"/>
      <c r="INR552" s="39"/>
      <c r="INS552" s="39"/>
      <c r="INT552" s="39"/>
      <c r="INU552" s="39"/>
      <c r="INV552" s="39"/>
      <c r="INW552" s="39"/>
      <c r="INX552" s="39"/>
      <c r="INY552" s="39"/>
      <c r="INZ552" s="39"/>
      <c r="IOA552" s="39"/>
      <c r="IOB552" s="39"/>
      <c r="IOC552" s="39"/>
      <c r="IOD552" s="39"/>
      <c r="IOE552" s="39"/>
      <c r="IOF552" s="39"/>
      <c r="IOG552" s="39"/>
      <c r="IOH552" s="39"/>
      <c r="IOI552" s="39"/>
      <c r="IOJ552" s="39"/>
      <c r="IOK552" s="39"/>
      <c r="IOL552" s="39"/>
      <c r="IOM552" s="39"/>
      <c r="ION552" s="39"/>
      <c r="IOO552" s="39"/>
      <c r="IOP552" s="39"/>
      <c r="IOQ552" s="39"/>
      <c r="IOR552" s="39"/>
      <c r="IOS552" s="39"/>
      <c r="IOT552" s="39"/>
      <c r="IOU552" s="39"/>
      <c r="IOV552" s="39"/>
      <c r="IOW552" s="39"/>
      <c r="IOX552" s="39"/>
      <c r="IOY552" s="39"/>
      <c r="IOZ552" s="39"/>
      <c r="IPA552" s="39"/>
      <c r="IPB552" s="39"/>
      <c r="IPC552" s="39"/>
      <c r="IPD552" s="39"/>
      <c r="IPE552" s="39"/>
      <c r="IPF552" s="39"/>
      <c r="IPG552" s="39"/>
      <c r="IPH552" s="39"/>
      <c r="IPI552" s="39"/>
      <c r="IPJ552" s="39"/>
      <c r="IPK552" s="39"/>
      <c r="IPL552" s="39"/>
      <c r="IPM552" s="39"/>
      <c r="IPN552" s="39"/>
      <c r="IPO552" s="39"/>
      <c r="IPP552" s="39"/>
      <c r="IPQ552" s="39"/>
      <c r="IPR552" s="39"/>
      <c r="IPS552" s="39"/>
      <c r="IPT552" s="39"/>
      <c r="IPU552" s="39"/>
      <c r="IPV552" s="39"/>
      <c r="IPW552" s="39"/>
      <c r="IPX552" s="39"/>
      <c r="IPY552" s="39"/>
      <c r="IPZ552" s="39"/>
      <c r="IQA552" s="39"/>
      <c r="IQB552" s="39"/>
      <c r="IQC552" s="39"/>
      <c r="IQD552" s="39"/>
      <c r="IQE552" s="39"/>
      <c r="IQF552" s="39"/>
      <c r="IQG552" s="39"/>
      <c r="IQH552" s="39"/>
      <c r="IQI552" s="39"/>
      <c r="IQJ552" s="39"/>
      <c r="IQK552" s="39"/>
      <c r="IQL552" s="39"/>
      <c r="IQM552" s="39"/>
      <c r="IQN552" s="39"/>
      <c r="IQO552" s="39"/>
      <c r="IQP552" s="39"/>
      <c r="IQQ552" s="39"/>
      <c r="IQR552" s="39"/>
      <c r="IQS552" s="39"/>
      <c r="IQT552" s="39"/>
      <c r="IQU552" s="39"/>
      <c r="IQV552" s="39"/>
      <c r="IQW552" s="39"/>
      <c r="IQX552" s="39"/>
      <c r="IQY552" s="39"/>
      <c r="IQZ552" s="39"/>
      <c r="IRA552" s="39"/>
      <c r="IRB552" s="39"/>
      <c r="IRC552" s="39"/>
      <c r="IRD552" s="39"/>
      <c r="IRE552" s="39"/>
      <c r="IRF552" s="39"/>
      <c r="IRG552" s="39"/>
      <c r="IRH552" s="39"/>
      <c r="IRI552" s="39"/>
      <c r="IRJ552" s="39"/>
      <c r="IRK552" s="39"/>
      <c r="IRL552" s="39"/>
      <c r="IRM552" s="39"/>
      <c r="IRN552" s="39"/>
      <c r="IRO552" s="39"/>
      <c r="IRP552" s="39"/>
      <c r="IRQ552" s="39"/>
      <c r="IRR552" s="39"/>
      <c r="IRS552" s="39"/>
      <c r="IRT552" s="39"/>
      <c r="IRU552" s="39"/>
      <c r="IRV552" s="39"/>
      <c r="IRW552" s="39"/>
      <c r="IRX552" s="39"/>
      <c r="IRY552" s="39"/>
      <c r="IRZ552" s="39"/>
      <c r="ISA552" s="39"/>
      <c r="ISB552" s="39"/>
      <c r="ISC552" s="39"/>
      <c r="ISD552" s="39"/>
      <c r="ISE552" s="39"/>
      <c r="ISF552" s="39"/>
      <c r="ISG552" s="39"/>
      <c r="ISH552" s="39"/>
      <c r="ISI552" s="39"/>
      <c r="ISJ552" s="39"/>
      <c r="ISK552" s="39"/>
      <c r="ISL552" s="39"/>
      <c r="ISM552" s="39"/>
      <c r="ISN552" s="39"/>
      <c r="ISO552" s="39"/>
      <c r="ISP552" s="39"/>
      <c r="ISQ552" s="39"/>
      <c r="ISR552" s="39"/>
      <c r="ISS552" s="39"/>
      <c r="IST552" s="39"/>
      <c r="ISU552" s="39"/>
      <c r="ISV552" s="39"/>
      <c r="ISW552" s="39"/>
      <c r="ISX552" s="39"/>
      <c r="ISY552" s="39"/>
      <c r="ISZ552" s="39"/>
      <c r="ITA552" s="39"/>
      <c r="ITB552" s="39"/>
      <c r="ITC552" s="39"/>
      <c r="ITD552" s="39"/>
      <c r="ITE552" s="39"/>
      <c r="ITF552" s="39"/>
      <c r="ITG552" s="39"/>
      <c r="ITH552" s="39"/>
      <c r="ITI552" s="39"/>
      <c r="ITJ552" s="39"/>
      <c r="ITK552" s="39"/>
      <c r="ITL552" s="39"/>
      <c r="ITM552" s="39"/>
      <c r="ITN552" s="39"/>
      <c r="ITO552" s="39"/>
      <c r="ITP552" s="39"/>
      <c r="ITQ552" s="39"/>
      <c r="ITR552" s="39"/>
      <c r="ITS552" s="39"/>
      <c r="ITT552" s="39"/>
      <c r="ITU552" s="39"/>
      <c r="ITV552" s="39"/>
      <c r="ITW552" s="39"/>
      <c r="ITX552" s="39"/>
      <c r="ITY552" s="39"/>
      <c r="ITZ552" s="39"/>
      <c r="IUA552" s="39"/>
      <c r="IUB552" s="39"/>
      <c r="IUC552" s="39"/>
      <c r="IUD552" s="39"/>
      <c r="IUE552" s="39"/>
      <c r="IUF552" s="39"/>
      <c r="IUG552" s="39"/>
      <c r="IUH552" s="39"/>
      <c r="IUI552" s="39"/>
      <c r="IUJ552" s="39"/>
      <c r="IUK552" s="39"/>
      <c r="IUL552" s="39"/>
      <c r="IUM552" s="39"/>
      <c r="IUN552" s="39"/>
      <c r="IUO552" s="39"/>
      <c r="IUP552" s="39"/>
      <c r="IUQ552" s="39"/>
      <c r="IUR552" s="39"/>
      <c r="IUS552" s="39"/>
      <c r="IUT552" s="39"/>
      <c r="IUU552" s="39"/>
      <c r="IUV552" s="39"/>
      <c r="IUW552" s="39"/>
      <c r="IUX552" s="39"/>
      <c r="IUY552" s="39"/>
      <c r="IUZ552" s="39"/>
      <c r="IVA552" s="39"/>
      <c r="IVB552" s="39"/>
      <c r="IVC552" s="39"/>
      <c r="IVD552" s="39"/>
      <c r="IVE552" s="39"/>
      <c r="IVF552" s="39"/>
      <c r="IVG552" s="39"/>
      <c r="IVH552" s="39"/>
      <c r="IVI552" s="39"/>
      <c r="IVJ552" s="39"/>
      <c r="IVK552" s="39"/>
      <c r="IVL552" s="39"/>
      <c r="IVM552" s="39"/>
      <c r="IVN552" s="39"/>
      <c r="IVO552" s="39"/>
      <c r="IVP552" s="39"/>
      <c r="IVQ552" s="39"/>
      <c r="IVR552" s="39"/>
      <c r="IVS552" s="39"/>
      <c r="IVT552" s="39"/>
      <c r="IVU552" s="39"/>
      <c r="IVV552" s="39"/>
      <c r="IVW552" s="39"/>
      <c r="IVX552" s="39"/>
      <c r="IVY552" s="39"/>
      <c r="IVZ552" s="39"/>
      <c r="IWA552" s="39"/>
      <c r="IWB552" s="39"/>
      <c r="IWC552" s="39"/>
      <c r="IWD552" s="39"/>
      <c r="IWE552" s="39"/>
      <c r="IWF552" s="39"/>
      <c r="IWG552" s="39"/>
      <c r="IWH552" s="39"/>
      <c r="IWI552" s="39"/>
      <c r="IWJ552" s="39"/>
      <c r="IWK552" s="39"/>
      <c r="IWL552" s="39"/>
      <c r="IWM552" s="39"/>
      <c r="IWN552" s="39"/>
      <c r="IWO552" s="39"/>
      <c r="IWP552" s="39"/>
      <c r="IWQ552" s="39"/>
      <c r="IWR552" s="39"/>
      <c r="IWS552" s="39"/>
      <c r="IWT552" s="39"/>
      <c r="IWU552" s="39"/>
      <c r="IWV552" s="39"/>
      <c r="IWW552" s="39"/>
      <c r="IWX552" s="39"/>
      <c r="IWY552" s="39"/>
      <c r="IWZ552" s="39"/>
      <c r="IXA552" s="39"/>
      <c r="IXB552" s="39"/>
      <c r="IXC552" s="39"/>
      <c r="IXD552" s="39"/>
      <c r="IXE552" s="39"/>
      <c r="IXF552" s="39"/>
      <c r="IXG552" s="39"/>
      <c r="IXH552" s="39"/>
      <c r="IXI552" s="39"/>
      <c r="IXJ552" s="39"/>
      <c r="IXK552" s="39"/>
      <c r="IXL552" s="39"/>
      <c r="IXM552" s="39"/>
      <c r="IXN552" s="39"/>
      <c r="IXO552" s="39"/>
      <c r="IXP552" s="39"/>
      <c r="IXQ552" s="39"/>
      <c r="IXR552" s="39"/>
      <c r="IXS552" s="39"/>
      <c r="IXT552" s="39"/>
      <c r="IXU552" s="39"/>
      <c r="IXV552" s="39"/>
      <c r="IXW552" s="39"/>
      <c r="IXX552" s="39"/>
      <c r="IXY552" s="39"/>
      <c r="IXZ552" s="39"/>
      <c r="IYA552" s="39"/>
      <c r="IYB552" s="39"/>
      <c r="IYC552" s="39"/>
      <c r="IYD552" s="39"/>
      <c r="IYE552" s="39"/>
      <c r="IYF552" s="39"/>
      <c r="IYG552" s="39"/>
      <c r="IYH552" s="39"/>
      <c r="IYI552" s="39"/>
      <c r="IYJ552" s="39"/>
      <c r="IYK552" s="39"/>
      <c r="IYL552" s="39"/>
      <c r="IYM552" s="39"/>
      <c r="IYN552" s="39"/>
      <c r="IYO552" s="39"/>
      <c r="IYP552" s="39"/>
      <c r="IYQ552" s="39"/>
      <c r="IYR552" s="39"/>
      <c r="IYS552" s="39"/>
      <c r="IYT552" s="39"/>
      <c r="IYU552" s="39"/>
      <c r="IYV552" s="39"/>
      <c r="IYW552" s="39"/>
      <c r="IYX552" s="39"/>
      <c r="IYY552" s="39"/>
      <c r="IYZ552" s="39"/>
      <c r="IZA552" s="39"/>
      <c r="IZB552" s="39"/>
      <c r="IZC552" s="39"/>
      <c r="IZD552" s="39"/>
      <c r="IZE552" s="39"/>
      <c r="IZF552" s="39"/>
      <c r="IZG552" s="39"/>
      <c r="IZH552" s="39"/>
      <c r="IZI552" s="39"/>
      <c r="IZJ552" s="39"/>
      <c r="IZK552" s="39"/>
      <c r="IZL552" s="39"/>
      <c r="IZM552" s="39"/>
      <c r="IZN552" s="39"/>
      <c r="IZO552" s="39"/>
      <c r="IZP552" s="39"/>
      <c r="IZQ552" s="39"/>
      <c r="IZR552" s="39"/>
      <c r="IZS552" s="39"/>
      <c r="IZT552" s="39"/>
      <c r="IZU552" s="39"/>
      <c r="IZV552" s="39"/>
      <c r="IZW552" s="39"/>
      <c r="IZX552" s="39"/>
      <c r="IZY552" s="39"/>
      <c r="IZZ552" s="39"/>
      <c r="JAA552" s="39"/>
      <c r="JAB552" s="39"/>
      <c r="JAC552" s="39"/>
      <c r="JAD552" s="39"/>
      <c r="JAE552" s="39"/>
      <c r="JAF552" s="39"/>
      <c r="JAG552" s="39"/>
      <c r="JAH552" s="39"/>
      <c r="JAI552" s="39"/>
      <c r="JAJ552" s="39"/>
      <c r="JAK552" s="39"/>
      <c r="JAL552" s="39"/>
      <c r="JAM552" s="39"/>
      <c r="JAN552" s="39"/>
      <c r="JAO552" s="39"/>
      <c r="JAP552" s="39"/>
      <c r="JAQ552" s="39"/>
      <c r="JAR552" s="39"/>
      <c r="JAS552" s="39"/>
      <c r="JAT552" s="39"/>
      <c r="JAU552" s="39"/>
      <c r="JAV552" s="39"/>
      <c r="JAW552" s="39"/>
      <c r="JAX552" s="39"/>
      <c r="JAY552" s="39"/>
      <c r="JAZ552" s="39"/>
      <c r="JBA552" s="39"/>
      <c r="JBB552" s="39"/>
      <c r="JBC552" s="39"/>
      <c r="JBD552" s="39"/>
      <c r="JBE552" s="39"/>
      <c r="JBF552" s="39"/>
      <c r="JBG552" s="39"/>
      <c r="JBH552" s="39"/>
      <c r="JBI552" s="39"/>
      <c r="JBJ552" s="39"/>
      <c r="JBK552" s="39"/>
      <c r="JBL552" s="39"/>
      <c r="JBM552" s="39"/>
      <c r="JBN552" s="39"/>
      <c r="JBO552" s="39"/>
      <c r="JBP552" s="39"/>
      <c r="JBQ552" s="39"/>
      <c r="JBR552" s="39"/>
      <c r="JBS552" s="39"/>
      <c r="JBT552" s="39"/>
      <c r="JBU552" s="39"/>
      <c r="JBV552" s="39"/>
      <c r="JBW552" s="39"/>
      <c r="JBX552" s="39"/>
      <c r="JBY552" s="39"/>
      <c r="JBZ552" s="39"/>
      <c r="JCA552" s="39"/>
      <c r="JCB552" s="39"/>
      <c r="JCC552" s="39"/>
      <c r="JCD552" s="39"/>
      <c r="JCE552" s="39"/>
      <c r="JCF552" s="39"/>
      <c r="JCG552" s="39"/>
      <c r="JCH552" s="39"/>
      <c r="JCI552" s="39"/>
      <c r="JCJ552" s="39"/>
      <c r="JCK552" s="39"/>
      <c r="JCL552" s="39"/>
      <c r="JCM552" s="39"/>
      <c r="JCN552" s="39"/>
      <c r="JCO552" s="39"/>
      <c r="JCP552" s="39"/>
      <c r="JCQ552" s="39"/>
      <c r="JCR552" s="39"/>
      <c r="JCS552" s="39"/>
      <c r="JCT552" s="39"/>
      <c r="JCU552" s="39"/>
      <c r="JCV552" s="39"/>
      <c r="JCW552" s="39"/>
      <c r="JCX552" s="39"/>
      <c r="JCY552" s="39"/>
      <c r="JCZ552" s="39"/>
      <c r="JDA552" s="39"/>
      <c r="JDB552" s="39"/>
      <c r="JDC552" s="39"/>
      <c r="JDD552" s="39"/>
      <c r="JDE552" s="39"/>
      <c r="JDF552" s="39"/>
      <c r="JDG552" s="39"/>
      <c r="JDH552" s="39"/>
      <c r="JDI552" s="39"/>
      <c r="JDJ552" s="39"/>
      <c r="JDK552" s="39"/>
      <c r="JDL552" s="39"/>
      <c r="JDM552" s="39"/>
      <c r="JDN552" s="39"/>
      <c r="JDO552" s="39"/>
      <c r="JDP552" s="39"/>
      <c r="JDQ552" s="39"/>
      <c r="JDR552" s="39"/>
      <c r="JDS552" s="39"/>
      <c r="JDT552" s="39"/>
      <c r="JDU552" s="39"/>
      <c r="JDV552" s="39"/>
      <c r="JDW552" s="39"/>
      <c r="JDX552" s="39"/>
      <c r="JDY552" s="39"/>
      <c r="JDZ552" s="39"/>
      <c r="JEA552" s="39"/>
      <c r="JEB552" s="39"/>
      <c r="JEC552" s="39"/>
      <c r="JED552" s="39"/>
      <c r="JEE552" s="39"/>
      <c r="JEF552" s="39"/>
      <c r="JEG552" s="39"/>
      <c r="JEH552" s="39"/>
      <c r="JEI552" s="39"/>
      <c r="JEJ552" s="39"/>
      <c r="JEK552" s="39"/>
      <c r="JEL552" s="39"/>
      <c r="JEM552" s="39"/>
      <c r="JEN552" s="39"/>
      <c r="JEO552" s="39"/>
      <c r="JEP552" s="39"/>
      <c r="JEQ552" s="39"/>
      <c r="JER552" s="39"/>
      <c r="JES552" s="39"/>
      <c r="JET552" s="39"/>
      <c r="JEU552" s="39"/>
      <c r="JEV552" s="39"/>
      <c r="JEW552" s="39"/>
      <c r="JEX552" s="39"/>
      <c r="JEY552" s="39"/>
      <c r="JEZ552" s="39"/>
      <c r="JFA552" s="39"/>
      <c r="JFB552" s="39"/>
      <c r="JFC552" s="39"/>
      <c r="JFD552" s="39"/>
      <c r="JFE552" s="39"/>
      <c r="JFF552" s="39"/>
      <c r="JFG552" s="39"/>
      <c r="JFH552" s="39"/>
      <c r="JFI552" s="39"/>
      <c r="JFJ552" s="39"/>
      <c r="JFK552" s="39"/>
      <c r="JFL552" s="39"/>
      <c r="JFM552" s="39"/>
      <c r="JFN552" s="39"/>
      <c r="JFO552" s="39"/>
      <c r="JFP552" s="39"/>
      <c r="JFQ552" s="39"/>
      <c r="JFR552" s="39"/>
      <c r="JFS552" s="39"/>
      <c r="JFT552" s="39"/>
      <c r="JFU552" s="39"/>
      <c r="JFV552" s="39"/>
      <c r="JFW552" s="39"/>
      <c r="JFX552" s="39"/>
      <c r="JFY552" s="39"/>
      <c r="JFZ552" s="39"/>
      <c r="JGA552" s="39"/>
      <c r="JGB552" s="39"/>
      <c r="JGC552" s="39"/>
      <c r="JGD552" s="39"/>
      <c r="JGE552" s="39"/>
      <c r="JGF552" s="39"/>
      <c r="JGG552" s="39"/>
      <c r="JGH552" s="39"/>
      <c r="JGI552" s="39"/>
      <c r="JGJ552" s="39"/>
      <c r="JGK552" s="39"/>
      <c r="JGL552" s="39"/>
      <c r="JGM552" s="39"/>
      <c r="JGN552" s="39"/>
      <c r="JGO552" s="39"/>
      <c r="JGP552" s="39"/>
      <c r="JGQ552" s="39"/>
      <c r="JGR552" s="39"/>
      <c r="JGS552" s="39"/>
      <c r="JGT552" s="39"/>
      <c r="JGU552" s="39"/>
      <c r="JGV552" s="39"/>
      <c r="JGW552" s="39"/>
      <c r="JGX552" s="39"/>
      <c r="JGY552" s="39"/>
      <c r="JGZ552" s="39"/>
      <c r="JHA552" s="39"/>
      <c r="JHB552" s="39"/>
      <c r="JHC552" s="39"/>
      <c r="JHD552" s="39"/>
      <c r="JHE552" s="39"/>
      <c r="JHF552" s="39"/>
      <c r="JHG552" s="39"/>
      <c r="JHH552" s="39"/>
      <c r="JHI552" s="39"/>
      <c r="JHJ552" s="39"/>
      <c r="JHK552" s="39"/>
      <c r="JHL552" s="39"/>
      <c r="JHM552" s="39"/>
      <c r="JHN552" s="39"/>
      <c r="JHO552" s="39"/>
      <c r="JHP552" s="39"/>
      <c r="JHQ552" s="39"/>
      <c r="JHR552" s="39"/>
      <c r="JHS552" s="39"/>
      <c r="JHT552" s="39"/>
      <c r="JHU552" s="39"/>
      <c r="JHV552" s="39"/>
      <c r="JHW552" s="39"/>
      <c r="JHX552" s="39"/>
      <c r="JHY552" s="39"/>
      <c r="JHZ552" s="39"/>
      <c r="JIA552" s="39"/>
      <c r="JIB552" s="39"/>
      <c r="JIC552" s="39"/>
      <c r="JID552" s="39"/>
      <c r="JIE552" s="39"/>
      <c r="JIF552" s="39"/>
      <c r="JIG552" s="39"/>
      <c r="JIH552" s="39"/>
      <c r="JII552" s="39"/>
      <c r="JIJ552" s="39"/>
      <c r="JIK552" s="39"/>
      <c r="JIL552" s="39"/>
      <c r="JIM552" s="39"/>
      <c r="JIN552" s="39"/>
      <c r="JIO552" s="39"/>
      <c r="JIP552" s="39"/>
      <c r="JIQ552" s="39"/>
      <c r="JIR552" s="39"/>
      <c r="JIS552" s="39"/>
      <c r="JIT552" s="39"/>
      <c r="JIU552" s="39"/>
      <c r="JIV552" s="39"/>
      <c r="JIW552" s="39"/>
      <c r="JIX552" s="39"/>
      <c r="JIY552" s="39"/>
      <c r="JIZ552" s="39"/>
      <c r="JJA552" s="39"/>
      <c r="JJB552" s="39"/>
      <c r="JJC552" s="39"/>
      <c r="JJD552" s="39"/>
      <c r="JJE552" s="39"/>
      <c r="JJF552" s="39"/>
      <c r="JJG552" s="39"/>
      <c r="JJH552" s="39"/>
      <c r="JJI552" s="39"/>
      <c r="JJJ552" s="39"/>
      <c r="JJK552" s="39"/>
      <c r="JJL552" s="39"/>
      <c r="JJM552" s="39"/>
      <c r="JJN552" s="39"/>
      <c r="JJO552" s="39"/>
      <c r="JJP552" s="39"/>
      <c r="JJQ552" s="39"/>
      <c r="JJR552" s="39"/>
      <c r="JJS552" s="39"/>
      <c r="JJT552" s="39"/>
      <c r="JJU552" s="39"/>
      <c r="JJV552" s="39"/>
      <c r="JJW552" s="39"/>
      <c r="JJX552" s="39"/>
      <c r="JJY552" s="39"/>
      <c r="JJZ552" s="39"/>
      <c r="JKA552" s="39"/>
      <c r="JKB552" s="39"/>
      <c r="JKC552" s="39"/>
      <c r="JKD552" s="39"/>
      <c r="JKE552" s="39"/>
      <c r="JKF552" s="39"/>
      <c r="JKG552" s="39"/>
      <c r="JKH552" s="39"/>
      <c r="JKI552" s="39"/>
      <c r="JKJ552" s="39"/>
      <c r="JKK552" s="39"/>
      <c r="JKL552" s="39"/>
      <c r="JKM552" s="39"/>
      <c r="JKN552" s="39"/>
      <c r="JKO552" s="39"/>
      <c r="JKP552" s="39"/>
      <c r="JKQ552" s="39"/>
      <c r="JKR552" s="39"/>
      <c r="JKS552" s="39"/>
      <c r="JKT552" s="39"/>
      <c r="JKU552" s="39"/>
      <c r="JKV552" s="39"/>
      <c r="JKW552" s="39"/>
      <c r="JKX552" s="39"/>
      <c r="JKY552" s="39"/>
      <c r="JKZ552" s="39"/>
      <c r="JLA552" s="39"/>
      <c r="JLB552" s="39"/>
      <c r="JLC552" s="39"/>
      <c r="JLD552" s="39"/>
      <c r="JLE552" s="39"/>
      <c r="JLF552" s="39"/>
      <c r="JLG552" s="39"/>
      <c r="JLH552" s="39"/>
      <c r="JLI552" s="39"/>
      <c r="JLJ552" s="39"/>
      <c r="JLK552" s="39"/>
      <c r="JLL552" s="39"/>
      <c r="JLM552" s="39"/>
      <c r="JLN552" s="39"/>
      <c r="JLO552" s="39"/>
      <c r="JLP552" s="39"/>
      <c r="JLQ552" s="39"/>
      <c r="JLR552" s="39"/>
      <c r="JLS552" s="39"/>
      <c r="JLT552" s="39"/>
      <c r="JLU552" s="39"/>
      <c r="JLV552" s="39"/>
      <c r="JLW552" s="39"/>
      <c r="JLX552" s="39"/>
      <c r="JLY552" s="39"/>
      <c r="JLZ552" s="39"/>
      <c r="JMA552" s="39"/>
      <c r="JMB552" s="39"/>
      <c r="JMC552" s="39"/>
      <c r="JMD552" s="39"/>
      <c r="JME552" s="39"/>
      <c r="JMF552" s="39"/>
      <c r="JMG552" s="39"/>
      <c r="JMH552" s="39"/>
      <c r="JMI552" s="39"/>
      <c r="JMJ552" s="39"/>
      <c r="JMK552" s="39"/>
      <c r="JML552" s="39"/>
      <c r="JMM552" s="39"/>
      <c r="JMN552" s="39"/>
      <c r="JMO552" s="39"/>
      <c r="JMP552" s="39"/>
      <c r="JMQ552" s="39"/>
      <c r="JMR552" s="39"/>
      <c r="JMS552" s="39"/>
      <c r="JMT552" s="39"/>
      <c r="JMU552" s="39"/>
      <c r="JMV552" s="39"/>
      <c r="JMW552" s="39"/>
      <c r="JMX552" s="39"/>
      <c r="JMY552" s="39"/>
      <c r="JMZ552" s="39"/>
      <c r="JNA552" s="39"/>
      <c r="JNB552" s="39"/>
      <c r="JNC552" s="39"/>
      <c r="JND552" s="39"/>
      <c r="JNE552" s="39"/>
      <c r="JNF552" s="39"/>
      <c r="JNG552" s="39"/>
      <c r="JNH552" s="39"/>
      <c r="JNI552" s="39"/>
      <c r="JNJ552" s="39"/>
      <c r="JNK552" s="39"/>
      <c r="JNL552" s="39"/>
      <c r="JNM552" s="39"/>
      <c r="JNN552" s="39"/>
      <c r="JNO552" s="39"/>
      <c r="JNP552" s="39"/>
      <c r="JNQ552" s="39"/>
      <c r="JNR552" s="39"/>
      <c r="JNS552" s="39"/>
      <c r="JNT552" s="39"/>
      <c r="JNU552" s="39"/>
      <c r="JNV552" s="39"/>
      <c r="JNW552" s="39"/>
      <c r="JNX552" s="39"/>
      <c r="JNY552" s="39"/>
      <c r="JNZ552" s="39"/>
      <c r="JOA552" s="39"/>
      <c r="JOB552" s="39"/>
      <c r="JOC552" s="39"/>
      <c r="JOD552" s="39"/>
      <c r="JOE552" s="39"/>
      <c r="JOF552" s="39"/>
      <c r="JOG552" s="39"/>
      <c r="JOH552" s="39"/>
      <c r="JOI552" s="39"/>
      <c r="JOJ552" s="39"/>
      <c r="JOK552" s="39"/>
      <c r="JOL552" s="39"/>
      <c r="JOM552" s="39"/>
      <c r="JON552" s="39"/>
      <c r="JOO552" s="39"/>
      <c r="JOP552" s="39"/>
      <c r="JOQ552" s="39"/>
      <c r="JOR552" s="39"/>
      <c r="JOS552" s="39"/>
      <c r="JOT552" s="39"/>
      <c r="JOU552" s="39"/>
      <c r="JOV552" s="39"/>
      <c r="JOW552" s="39"/>
      <c r="JOX552" s="39"/>
      <c r="JOY552" s="39"/>
      <c r="JOZ552" s="39"/>
      <c r="JPA552" s="39"/>
      <c r="JPB552" s="39"/>
      <c r="JPC552" s="39"/>
      <c r="JPD552" s="39"/>
      <c r="JPE552" s="39"/>
      <c r="JPF552" s="39"/>
      <c r="JPG552" s="39"/>
      <c r="JPH552" s="39"/>
      <c r="JPI552" s="39"/>
      <c r="JPJ552" s="39"/>
      <c r="JPK552" s="39"/>
      <c r="JPL552" s="39"/>
      <c r="JPM552" s="39"/>
      <c r="JPN552" s="39"/>
      <c r="JPO552" s="39"/>
      <c r="JPP552" s="39"/>
      <c r="JPQ552" s="39"/>
      <c r="JPR552" s="39"/>
      <c r="JPS552" s="39"/>
      <c r="JPT552" s="39"/>
      <c r="JPU552" s="39"/>
      <c r="JPV552" s="39"/>
      <c r="JPW552" s="39"/>
      <c r="JPX552" s="39"/>
      <c r="JPY552" s="39"/>
      <c r="JPZ552" s="39"/>
      <c r="JQA552" s="39"/>
      <c r="JQB552" s="39"/>
      <c r="JQC552" s="39"/>
      <c r="JQD552" s="39"/>
      <c r="JQE552" s="39"/>
      <c r="JQF552" s="39"/>
      <c r="JQG552" s="39"/>
      <c r="JQH552" s="39"/>
      <c r="JQI552" s="39"/>
      <c r="JQJ552" s="39"/>
      <c r="JQK552" s="39"/>
      <c r="JQL552" s="39"/>
      <c r="JQM552" s="39"/>
      <c r="JQN552" s="39"/>
      <c r="JQO552" s="39"/>
      <c r="JQP552" s="39"/>
      <c r="JQQ552" s="39"/>
      <c r="JQR552" s="39"/>
      <c r="JQS552" s="39"/>
      <c r="JQT552" s="39"/>
      <c r="JQU552" s="39"/>
      <c r="JQV552" s="39"/>
      <c r="JQW552" s="39"/>
      <c r="JQX552" s="39"/>
      <c r="JQY552" s="39"/>
      <c r="JQZ552" s="39"/>
      <c r="JRA552" s="39"/>
      <c r="JRB552" s="39"/>
      <c r="JRC552" s="39"/>
      <c r="JRD552" s="39"/>
      <c r="JRE552" s="39"/>
      <c r="JRF552" s="39"/>
      <c r="JRG552" s="39"/>
      <c r="JRH552" s="39"/>
      <c r="JRI552" s="39"/>
      <c r="JRJ552" s="39"/>
      <c r="JRK552" s="39"/>
      <c r="JRL552" s="39"/>
      <c r="JRM552" s="39"/>
      <c r="JRN552" s="39"/>
      <c r="JRO552" s="39"/>
      <c r="JRP552" s="39"/>
      <c r="JRQ552" s="39"/>
      <c r="JRR552" s="39"/>
      <c r="JRS552" s="39"/>
      <c r="JRT552" s="39"/>
      <c r="JRU552" s="39"/>
      <c r="JRV552" s="39"/>
      <c r="JRW552" s="39"/>
      <c r="JRX552" s="39"/>
      <c r="JRY552" s="39"/>
      <c r="JRZ552" s="39"/>
      <c r="JSA552" s="39"/>
      <c r="JSB552" s="39"/>
      <c r="JSC552" s="39"/>
      <c r="JSD552" s="39"/>
      <c r="JSE552" s="39"/>
      <c r="JSF552" s="39"/>
      <c r="JSG552" s="39"/>
      <c r="JSH552" s="39"/>
      <c r="JSI552" s="39"/>
      <c r="JSJ552" s="39"/>
      <c r="JSK552" s="39"/>
      <c r="JSL552" s="39"/>
      <c r="JSM552" s="39"/>
      <c r="JSN552" s="39"/>
      <c r="JSO552" s="39"/>
      <c r="JSP552" s="39"/>
      <c r="JSQ552" s="39"/>
      <c r="JSR552" s="39"/>
      <c r="JSS552" s="39"/>
      <c r="JST552" s="39"/>
      <c r="JSU552" s="39"/>
      <c r="JSV552" s="39"/>
      <c r="JSW552" s="39"/>
      <c r="JSX552" s="39"/>
      <c r="JSY552" s="39"/>
      <c r="JSZ552" s="39"/>
      <c r="JTA552" s="39"/>
      <c r="JTB552" s="39"/>
      <c r="JTC552" s="39"/>
      <c r="JTD552" s="39"/>
      <c r="JTE552" s="39"/>
      <c r="JTF552" s="39"/>
      <c r="JTG552" s="39"/>
      <c r="JTH552" s="39"/>
      <c r="JTI552" s="39"/>
      <c r="JTJ552" s="39"/>
      <c r="JTK552" s="39"/>
      <c r="JTL552" s="39"/>
      <c r="JTM552" s="39"/>
      <c r="JTN552" s="39"/>
      <c r="JTO552" s="39"/>
      <c r="JTP552" s="39"/>
      <c r="JTQ552" s="39"/>
      <c r="JTR552" s="39"/>
      <c r="JTS552" s="39"/>
      <c r="JTT552" s="39"/>
      <c r="JTU552" s="39"/>
      <c r="JTV552" s="39"/>
      <c r="JTW552" s="39"/>
      <c r="JTX552" s="39"/>
      <c r="JTY552" s="39"/>
      <c r="JTZ552" s="39"/>
      <c r="JUA552" s="39"/>
      <c r="JUB552" s="39"/>
      <c r="JUC552" s="39"/>
      <c r="JUD552" s="39"/>
      <c r="JUE552" s="39"/>
      <c r="JUF552" s="39"/>
      <c r="JUG552" s="39"/>
      <c r="JUH552" s="39"/>
      <c r="JUI552" s="39"/>
      <c r="JUJ552" s="39"/>
      <c r="JUK552" s="39"/>
      <c r="JUL552" s="39"/>
      <c r="JUM552" s="39"/>
      <c r="JUN552" s="39"/>
      <c r="JUO552" s="39"/>
      <c r="JUP552" s="39"/>
      <c r="JUQ552" s="39"/>
      <c r="JUR552" s="39"/>
      <c r="JUS552" s="39"/>
      <c r="JUT552" s="39"/>
      <c r="JUU552" s="39"/>
      <c r="JUV552" s="39"/>
      <c r="JUW552" s="39"/>
      <c r="JUX552" s="39"/>
      <c r="JUY552" s="39"/>
      <c r="JUZ552" s="39"/>
      <c r="JVA552" s="39"/>
      <c r="JVB552" s="39"/>
      <c r="JVC552" s="39"/>
      <c r="JVD552" s="39"/>
      <c r="JVE552" s="39"/>
      <c r="JVF552" s="39"/>
      <c r="JVG552" s="39"/>
      <c r="JVH552" s="39"/>
      <c r="JVI552" s="39"/>
      <c r="JVJ552" s="39"/>
      <c r="JVK552" s="39"/>
      <c r="JVL552" s="39"/>
      <c r="JVM552" s="39"/>
      <c r="JVN552" s="39"/>
      <c r="JVO552" s="39"/>
      <c r="JVP552" s="39"/>
      <c r="JVQ552" s="39"/>
      <c r="JVR552" s="39"/>
      <c r="JVS552" s="39"/>
      <c r="JVT552" s="39"/>
      <c r="JVU552" s="39"/>
      <c r="JVV552" s="39"/>
      <c r="JVW552" s="39"/>
      <c r="JVX552" s="39"/>
      <c r="JVY552" s="39"/>
      <c r="JVZ552" s="39"/>
      <c r="JWA552" s="39"/>
      <c r="JWB552" s="39"/>
      <c r="JWC552" s="39"/>
      <c r="JWD552" s="39"/>
      <c r="JWE552" s="39"/>
      <c r="JWF552" s="39"/>
      <c r="JWG552" s="39"/>
      <c r="JWH552" s="39"/>
      <c r="JWI552" s="39"/>
      <c r="JWJ552" s="39"/>
      <c r="JWK552" s="39"/>
      <c r="JWL552" s="39"/>
      <c r="JWM552" s="39"/>
      <c r="JWN552" s="39"/>
      <c r="JWO552" s="39"/>
      <c r="JWP552" s="39"/>
      <c r="JWQ552" s="39"/>
      <c r="JWR552" s="39"/>
      <c r="JWS552" s="39"/>
      <c r="JWT552" s="39"/>
      <c r="JWU552" s="39"/>
      <c r="JWV552" s="39"/>
      <c r="JWW552" s="39"/>
      <c r="JWX552" s="39"/>
      <c r="JWY552" s="39"/>
      <c r="JWZ552" s="39"/>
      <c r="JXA552" s="39"/>
      <c r="JXB552" s="39"/>
      <c r="JXC552" s="39"/>
      <c r="JXD552" s="39"/>
      <c r="JXE552" s="39"/>
      <c r="JXF552" s="39"/>
      <c r="JXG552" s="39"/>
      <c r="JXH552" s="39"/>
      <c r="JXI552" s="39"/>
      <c r="JXJ552" s="39"/>
      <c r="JXK552" s="39"/>
      <c r="JXL552" s="39"/>
      <c r="JXM552" s="39"/>
      <c r="JXN552" s="39"/>
      <c r="JXO552" s="39"/>
      <c r="JXP552" s="39"/>
      <c r="JXQ552" s="39"/>
      <c r="JXR552" s="39"/>
      <c r="JXS552" s="39"/>
      <c r="JXT552" s="39"/>
      <c r="JXU552" s="39"/>
      <c r="JXV552" s="39"/>
      <c r="JXW552" s="39"/>
      <c r="JXX552" s="39"/>
      <c r="JXY552" s="39"/>
      <c r="JXZ552" s="39"/>
      <c r="JYA552" s="39"/>
      <c r="JYB552" s="39"/>
      <c r="JYC552" s="39"/>
      <c r="JYD552" s="39"/>
      <c r="JYE552" s="39"/>
      <c r="JYF552" s="39"/>
      <c r="JYG552" s="39"/>
      <c r="JYH552" s="39"/>
      <c r="JYI552" s="39"/>
      <c r="JYJ552" s="39"/>
      <c r="JYK552" s="39"/>
      <c r="JYL552" s="39"/>
      <c r="JYM552" s="39"/>
      <c r="JYN552" s="39"/>
      <c r="JYO552" s="39"/>
      <c r="JYP552" s="39"/>
      <c r="JYQ552" s="39"/>
      <c r="JYR552" s="39"/>
      <c r="JYS552" s="39"/>
      <c r="JYT552" s="39"/>
      <c r="JYU552" s="39"/>
      <c r="JYV552" s="39"/>
      <c r="JYW552" s="39"/>
      <c r="JYX552" s="39"/>
      <c r="JYY552" s="39"/>
      <c r="JYZ552" s="39"/>
      <c r="JZA552" s="39"/>
      <c r="JZB552" s="39"/>
      <c r="JZC552" s="39"/>
      <c r="JZD552" s="39"/>
      <c r="JZE552" s="39"/>
      <c r="JZF552" s="39"/>
      <c r="JZG552" s="39"/>
      <c r="JZH552" s="39"/>
      <c r="JZI552" s="39"/>
      <c r="JZJ552" s="39"/>
      <c r="JZK552" s="39"/>
      <c r="JZL552" s="39"/>
      <c r="JZM552" s="39"/>
      <c r="JZN552" s="39"/>
      <c r="JZO552" s="39"/>
      <c r="JZP552" s="39"/>
      <c r="JZQ552" s="39"/>
      <c r="JZR552" s="39"/>
      <c r="JZS552" s="39"/>
      <c r="JZT552" s="39"/>
      <c r="JZU552" s="39"/>
      <c r="JZV552" s="39"/>
      <c r="JZW552" s="39"/>
      <c r="JZX552" s="39"/>
      <c r="JZY552" s="39"/>
      <c r="JZZ552" s="39"/>
      <c r="KAA552" s="39"/>
      <c r="KAB552" s="39"/>
      <c r="KAC552" s="39"/>
      <c r="KAD552" s="39"/>
      <c r="KAE552" s="39"/>
      <c r="KAF552" s="39"/>
      <c r="KAG552" s="39"/>
      <c r="KAH552" s="39"/>
      <c r="KAI552" s="39"/>
      <c r="KAJ552" s="39"/>
      <c r="KAK552" s="39"/>
      <c r="KAL552" s="39"/>
      <c r="KAM552" s="39"/>
      <c r="KAN552" s="39"/>
      <c r="KAO552" s="39"/>
      <c r="KAP552" s="39"/>
      <c r="KAQ552" s="39"/>
      <c r="KAR552" s="39"/>
      <c r="KAS552" s="39"/>
      <c r="KAT552" s="39"/>
      <c r="KAU552" s="39"/>
      <c r="KAV552" s="39"/>
      <c r="KAW552" s="39"/>
      <c r="KAX552" s="39"/>
      <c r="KAY552" s="39"/>
      <c r="KAZ552" s="39"/>
      <c r="KBA552" s="39"/>
      <c r="KBB552" s="39"/>
      <c r="KBC552" s="39"/>
      <c r="KBD552" s="39"/>
      <c r="KBE552" s="39"/>
      <c r="KBF552" s="39"/>
      <c r="KBG552" s="39"/>
      <c r="KBH552" s="39"/>
      <c r="KBI552" s="39"/>
      <c r="KBJ552" s="39"/>
      <c r="KBK552" s="39"/>
      <c r="KBL552" s="39"/>
      <c r="KBM552" s="39"/>
      <c r="KBN552" s="39"/>
      <c r="KBO552" s="39"/>
      <c r="KBP552" s="39"/>
      <c r="KBQ552" s="39"/>
      <c r="KBR552" s="39"/>
      <c r="KBS552" s="39"/>
      <c r="KBT552" s="39"/>
      <c r="KBU552" s="39"/>
      <c r="KBV552" s="39"/>
      <c r="KBW552" s="39"/>
      <c r="KBX552" s="39"/>
      <c r="KBY552" s="39"/>
      <c r="KBZ552" s="39"/>
      <c r="KCA552" s="39"/>
      <c r="KCB552" s="39"/>
      <c r="KCC552" s="39"/>
      <c r="KCD552" s="39"/>
      <c r="KCE552" s="39"/>
      <c r="KCF552" s="39"/>
      <c r="KCG552" s="39"/>
      <c r="KCH552" s="39"/>
      <c r="KCI552" s="39"/>
      <c r="KCJ552" s="39"/>
      <c r="KCK552" s="39"/>
      <c r="KCL552" s="39"/>
      <c r="KCM552" s="39"/>
      <c r="KCN552" s="39"/>
      <c r="KCO552" s="39"/>
      <c r="KCP552" s="39"/>
      <c r="KCQ552" s="39"/>
      <c r="KCR552" s="39"/>
      <c r="KCS552" s="39"/>
      <c r="KCT552" s="39"/>
      <c r="KCU552" s="39"/>
      <c r="KCV552" s="39"/>
      <c r="KCW552" s="39"/>
      <c r="KCX552" s="39"/>
      <c r="KCY552" s="39"/>
      <c r="KCZ552" s="39"/>
      <c r="KDA552" s="39"/>
      <c r="KDB552" s="39"/>
      <c r="KDC552" s="39"/>
      <c r="KDD552" s="39"/>
      <c r="KDE552" s="39"/>
      <c r="KDF552" s="39"/>
      <c r="KDG552" s="39"/>
      <c r="KDH552" s="39"/>
      <c r="KDI552" s="39"/>
      <c r="KDJ552" s="39"/>
      <c r="KDK552" s="39"/>
      <c r="KDL552" s="39"/>
      <c r="KDM552" s="39"/>
      <c r="KDN552" s="39"/>
      <c r="KDO552" s="39"/>
      <c r="KDP552" s="39"/>
      <c r="KDQ552" s="39"/>
      <c r="KDR552" s="39"/>
      <c r="KDS552" s="39"/>
      <c r="KDT552" s="39"/>
      <c r="KDU552" s="39"/>
      <c r="KDV552" s="39"/>
      <c r="KDW552" s="39"/>
      <c r="KDX552" s="39"/>
      <c r="KDY552" s="39"/>
      <c r="KDZ552" s="39"/>
      <c r="KEA552" s="39"/>
      <c r="KEB552" s="39"/>
      <c r="KEC552" s="39"/>
      <c r="KED552" s="39"/>
      <c r="KEE552" s="39"/>
      <c r="KEF552" s="39"/>
      <c r="KEG552" s="39"/>
      <c r="KEH552" s="39"/>
      <c r="KEI552" s="39"/>
      <c r="KEJ552" s="39"/>
      <c r="KEK552" s="39"/>
      <c r="KEL552" s="39"/>
      <c r="KEM552" s="39"/>
      <c r="KEN552" s="39"/>
      <c r="KEO552" s="39"/>
      <c r="KEP552" s="39"/>
      <c r="KEQ552" s="39"/>
      <c r="KER552" s="39"/>
      <c r="KES552" s="39"/>
      <c r="KET552" s="39"/>
      <c r="KEU552" s="39"/>
      <c r="KEV552" s="39"/>
      <c r="KEW552" s="39"/>
      <c r="KEX552" s="39"/>
      <c r="KEY552" s="39"/>
      <c r="KEZ552" s="39"/>
      <c r="KFA552" s="39"/>
      <c r="KFB552" s="39"/>
      <c r="KFC552" s="39"/>
      <c r="KFD552" s="39"/>
      <c r="KFE552" s="39"/>
      <c r="KFF552" s="39"/>
      <c r="KFG552" s="39"/>
      <c r="KFH552" s="39"/>
      <c r="KFI552" s="39"/>
      <c r="KFJ552" s="39"/>
      <c r="KFK552" s="39"/>
      <c r="KFL552" s="39"/>
      <c r="KFM552" s="39"/>
      <c r="KFN552" s="39"/>
      <c r="KFO552" s="39"/>
      <c r="KFP552" s="39"/>
      <c r="KFQ552" s="39"/>
      <c r="KFR552" s="39"/>
      <c r="KFS552" s="39"/>
      <c r="KFT552" s="39"/>
      <c r="KFU552" s="39"/>
      <c r="KFV552" s="39"/>
      <c r="KFW552" s="39"/>
      <c r="KFX552" s="39"/>
      <c r="KFY552" s="39"/>
      <c r="KFZ552" s="39"/>
      <c r="KGA552" s="39"/>
      <c r="KGB552" s="39"/>
      <c r="KGC552" s="39"/>
      <c r="KGD552" s="39"/>
      <c r="KGE552" s="39"/>
      <c r="KGF552" s="39"/>
      <c r="KGG552" s="39"/>
      <c r="KGH552" s="39"/>
      <c r="KGI552" s="39"/>
      <c r="KGJ552" s="39"/>
      <c r="KGK552" s="39"/>
      <c r="KGL552" s="39"/>
      <c r="KGM552" s="39"/>
      <c r="KGN552" s="39"/>
      <c r="KGO552" s="39"/>
      <c r="KGP552" s="39"/>
      <c r="KGQ552" s="39"/>
      <c r="KGR552" s="39"/>
      <c r="KGS552" s="39"/>
      <c r="KGT552" s="39"/>
      <c r="KGU552" s="39"/>
      <c r="KGV552" s="39"/>
      <c r="KGW552" s="39"/>
      <c r="KGX552" s="39"/>
      <c r="KGY552" s="39"/>
      <c r="KGZ552" s="39"/>
      <c r="KHA552" s="39"/>
      <c r="KHB552" s="39"/>
      <c r="KHC552" s="39"/>
      <c r="KHD552" s="39"/>
      <c r="KHE552" s="39"/>
      <c r="KHF552" s="39"/>
      <c r="KHG552" s="39"/>
      <c r="KHH552" s="39"/>
      <c r="KHI552" s="39"/>
      <c r="KHJ552" s="39"/>
      <c r="KHK552" s="39"/>
      <c r="KHL552" s="39"/>
      <c r="KHM552" s="39"/>
      <c r="KHN552" s="39"/>
      <c r="KHO552" s="39"/>
      <c r="KHP552" s="39"/>
      <c r="KHQ552" s="39"/>
      <c r="KHR552" s="39"/>
      <c r="KHS552" s="39"/>
      <c r="KHT552" s="39"/>
      <c r="KHU552" s="39"/>
      <c r="KHV552" s="39"/>
      <c r="KHW552" s="39"/>
      <c r="KHX552" s="39"/>
      <c r="KHY552" s="39"/>
      <c r="KHZ552" s="39"/>
      <c r="KIA552" s="39"/>
      <c r="KIB552" s="39"/>
      <c r="KIC552" s="39"/>
      <c r="KID552" s="39"/>
      <c r="KIE552" s="39"/>
      <c r="KIF552" s="39"/>
      <c r="KIG552" s="39"/>
      <c r="KIH552" s="39"/>
      <c r="KII552" s="39"/>
      <c r="KIJ552" s="39"/>
      <c r="KIK552" s="39"/>
      <c r="KIL552" s="39"/>
      <c r="KIM552" s="39"/>
      <c r="KIN552" s="39"/>
      <c r="KIO552" s="39"/>
      <c r="KIP552" s="39"/>
      <c r="KIQ552" s="39"/>
      <c r="KIR552" s="39"/>
      <c r="KIS552" s="39"/>
      <c r="KIT552" s="39"/>
      <c r="KIU552" s="39"/>
      <c r="KIV552" s="39"/>
      <c r="KIW552" s="39"/>
      <c r="KIX552" s="39"/>
      <c r="KIY552" s="39"/>
      <c r="KIZ552" s="39"/>
      <c r="KJA552" s="39"/>
      <c r="KJB552" s="39"/>
      <c r="KJC552" s="39"/>
      <c r="KJD552" s="39"/>
      <c r="KJE552" s="39"/>
      <c r="KJF552" s="39"/>
      <c r="KJG552" s="39"/>
      <c r="KJH552" s="39"/>
      <c r="KJI552" s="39"/>
      <c r="KJJ552" s="39"/>
      <c r="KJK552" s="39"/>
      <c r="KJL552" s="39"/>
      <c r="KJM552" s="39"/>
      <c r="KJN552" s="39"/>
      <c r="KJO552" s="39"/>
      <c r="KJP552" s="39"/>
      <c r="KJQ552" s="39"/>
      <c r="KJR552" s="39"/>
      <c r="KJS552" s="39"/>
      <c r="KJT552" s="39"/>
      <c r="KJU552" s="39"/>
      <c r="KJV552" s="39"/>
      <c r="KJW552" s="39"/>
      <c r="KJX552" s="39"/>
      <c r="KJY552" s="39"/>
      <c r="KJZ552" s="39"/>
      <c r="KKA552" s="39"/>
      <c r="KKB552" s="39"/>
      <c r="KKC552" s="39"/>
      <c r="KKD552" s="39"/>
      <c r="KKE552" s="39"/>
      <c r="KKF552" s="39"/>
      <c r="KKG552" s="39"/>
      <c r="KKH552" s="39"/>
      <c r="KKI552" s="39"/>
      <c r="KKJ552" s="39"/>
      <c r="KKK552" s="39"/>
      <c r="KKL552" s="39"/>
      <c r="KKM552" s="39"/>
      <c r="KKN552" s="39"/>
      <c r="KKO552" s="39"/>
      <c r="KKP552" s="39"/>
      <c r="KKQ552" s="39"/>
      <c r="KKR552" s="39"/>
      <c r="KKS552" s="39"/>
      <c r="KKT552" s="39"/>
      <c r="KKU552" s="39"/>
      <c r="KKV552" s="39"/>
      <c r="KKW552" s="39"/>
      <c r="KKX552" s="39"/>
      <c r="KKY552" s="39"/>
      <c r="KKZ552" s="39"/>
      <c r="KLA552" s="39"/>
      <c r="KLB552" s="39"/>
      <c r="KLC552" s="39"/>
      <c r="KLD552" s="39"/>
      <c r="KLE552" s="39"/>
      <c r="KLF552" s="39"/>
      <c r="KLG552" s="39"/>
      <c r="KLH552" s="39"/>
      <c r="KLI552" s="39"/>
      <c r="KLJ552" s="39"/>
      <c r="KLK552" s="39"/>
      <c r="KLL552" s="39"/>
      <c r="KLM552" s="39"/>
      <c r="KLN552" s="39"/>
      <c r="KLO552" s="39"/>
      <c r="KLP552" s="39"/>
      <c r="KLQ552" s="39"/>
      <c r="KLR552" s="39"/>
      <c r="KLS552" s="39"/>
      <c r="KLT552" s="39"/>
      <c r="KLU552" s="39"/>
      <c r="KLV552" s="39"/>
      <c r="KLW552" s="39"/>
      <c r="KLX552" s="39"/>
      <c r="KLY552" s="39"/>
      <c r="KLZ552" s="39"/>
      <c r="KMA552" s="39"/>
      <c r="KMB552" s="39"/>
      <c r="KMC552" s="39"/>
      <c r="KMD552" s="39"/>
      <c r="KME552" s="39"/>
      <c r="KMF552" s="39"/>
      <c r="KMG552" s="39"/>
      <c r="KMH552" s="39"/>
      <c r="KMI552" s="39"/>
      <c r="KMJ552" s="39"/>
      <c r="KMK552" s="39"/>
      <c r="KML552" s="39"/>
      <c r="KMM552" s="39"/>
      <c r="KMN552" s="39"/>
      <c r="KMO552" s="39"/>
      <c r="KMP552" s="39"/>
      <c r="KMQ552" s="39"/>
      <c r="KMR552" s="39"/>
      <c r="KMS552" s="39"/>
      <c r="KMT552" s="39"/>
      <c r="KMU552" s="39"/>
      <c r="KMV552" s="39"/>
      <c r="KMW552" s="39"/>
      <c r="KMX552" s="39"/>
      <c r="KMY552" s="39"/>
      <c r="KMZ552" s="39"/>
      <c r="KNA552" s="39"/>
      <c r="KNB552" s="39"/>
      <c r="KNC552" s="39"/>
      <c r="KND552" s="39"/>
      <c r="KNE552" s="39"/>
      <c r="KNF552" s="39"/>
      <c r="KNG552" s="39"/>
      <c r="KNH552" s="39"/>
      <c r="KNI552" s="39"/>
      <c r="KNJ552" s="39"/>
      <c r="KNK552" s="39"/>
      <c r="KNL552" s="39"/>
      <c r="KNM552" s="39"/>
      <c r="KNN552" s="39"/>
      <c r="KNO552" s="39"/>
      <c r="KNP552" s="39"/>
      <c r="KNQ552" s="39"/>
      <c r="KNR552" s="39"/>
      <c r="KNS552" s="39"/>
      <c r="KNT552" s="39"/>
      <c r="KNU552" s="39"/>
      <c r="KNV552" s="39"/>
      <c r="KNW552" s="39"/>
      <c r="KNX552" s="39"/>
      <c r="KNY552" s="39"/>
      <c r="KNZ552" s="39"/>
      <c r="KOA552" s="39"/>
      <c r="KOB552" s="39"/>
      <c r="KOC552" s="39"/>
      <c r="KOD552" s="39"/>
      <c r="KOE552" s="39"/>
      <c r="KOF552" s="39"/>
      <c r="KOG552" s="39"/>
      <c r="KOH552" s="39"/>
      <c r="KOI552" s="39"/>
      <c r="KOJ552" s="39"/>
      <c r="KOK552" s="39"/>
      <c r="KOL552" s="39"/>
      <c r="KOM552" s="39"/>
      <c r="KON552" s="39"/>
      <c r="KOO552" s="39"/>
      <c r="KOP552" s="39"/>
      <c r="KOQ552" s="39"/>
      <c r="KOR552" s="39"/>
      <c r="KOS552" s="39"/>
      <c r="KOT552" s="39"/>
      <c r="KOU552" s="39"/>
      <c r="KOV552" s="39"/>
      <c r="KOW552" s="39"/>
      <c r="KOX552" s="39"/>
      <c r="KOY552" s="39"/>
      <c r="KOZ552" s="39"/>
      <c r="KPA552" s="39"/>
      <c r="KPB552" s="39"/>
      <c r="KPC552" s="39"/>
      <c r="KPD552" s="39"/>
      <c r="KPE552" s="39"/>
      <c r="KPF552" s="39"/>
      <c r="KPG552" s="39"/>
      <c r="KPH552" s="39"/>
      <c r="KPI552" s="39"/>
      <c r="KPJ552" s="39"/>
      <c r="KPK552" s="39"/>
      <c r="KPL552" s="39"/>
      <c r="KPM552" s="39"/>
      <c r="KPN552" s="39"/>
      <c r="KPO552" s="39"/>
      <c r="KPP552" s="39"/>
      <c r="KPQ552" s="39"/>
      <c r="KPR552" s="39"/>
      <c r="KPS552" s="39"/>
      <c r="KPT552" s="39"/>
      <c r="KPU552" s="39"/>
      <c r="KPV552" s="39"/>
      <c r="KPW552" s="39"/>
      <c r="KPX552" s="39"/>
      <c r="KPY552" s="39"/>
      <c r="KPZ552" s="39"/>
      <c r="KQA552" s="39"/>
      <c r="KQB552" s="39"/>
      <c r="KQC552" s="39"/>
      <c r="KQD552" s="39"/>
      <c r="KQE552" s="39"/>
      <c r="KQF552" s="39"/>
      <c r="KQG552" s="39"/>
      <c r="KQH552" s="39"/>
      <c r="KQI552" s="39"/>
      <c r="KQJ552" s="39"/>
      <c r="KQK552" s="39"/>
      <c r="KQL552" s="39"/>
      <c r="KQM552" s="39"/>
      <c r="KQN552" s="39"/>
      <c r="KQO552" s="39"/>
      <c r="KQP552" s="39"/>
      <c r="KQQ552" s="39"/>
      <c r="KQR552" s="39"/>
      <c r="KQS552" s="39"/>
      <c r="KQT552" s="39"/>
      <c r="KQU552" s="39"/>
      <c r="KQV552" s="39"/>
      <c r="KQW552" s="39"/>
      <c r="KQX552" s="39"/>
      <c r="KQY552" s="39"/>
      <c r="KQZ552" s="39"/>
      <c r="KRA552" s="39"/>
      <c r="KRB552" s="39"/>
      <c r="KRC552" s="39"/>
      <c r="KRD552" s="39"/>
      <c r="KRE552" s="39"/>
      <c r="KRF552" s="39"/>
      <c r="KRG552" s="39"/>
      <c r="KRH552" s="39"/>
      <c r="KRI552" s="39"/>
      <c r="KRJ552" s="39"/>
      <c r="KRK552" s="39"/>
      <c r="KRL552" s="39"/>
      <c r="KRM552" s="39"/>
      <c r="KRN552" s="39"/>
      <c r="KRO552" s="39"/>
      <c r="KRP552" s="39"/>
      <c r="KRQ552" s="39"/>
      <c r="KRR552" s="39"/>
      <c r="KRS552" s="39"/>
      <c r="KRT552" s="39"/>
      <c r="KRU552" s="39"/>
      <c r="KRV552" s="39"/>
      <c r="KRW552" s="39"/>
      <c r="KRX552" s="39"/>
      <c r="KRY552" s="39"/>
      <c r="KRZ552" s="39"/>
      <c r="KSA552" s="39"/>
      <c r="KSB552" s="39"/>
      <c r="KSC552" s="39"/>
      <c r="KSD552" s="39"/>
      <c r="KSE552" s="39"/>
      <c r="KSF552" s="39"/>
      <c r="KSG552" s="39"/>
      <c r="KSH552" s="39"/>
      <c r="KSI552" s="39"/>
      <c r="KSJ552" s="39"/>
      <c r="KSK552" s="39"/>
      <c r="KSL552" s="39"/>
      <c r="KSM552" s="39"/>
      <c r="KSN552" s="39"/>
      <c r="KSO552" s="39"/>
      <c r="KSP552" s="39"/>
      <c r="KSQ552" s="39"/>
      <c r="KSR552" s="39"/>
      <c r="KSS552" s="39"/>
      <c r="KST552" s="39"/>
      <c r="KSU552" s="39"/>
      <c r="KSV552" s="39"/>
      <c r="KSW552" s="39"/>
      <c r="KSX552" s="39"/>
      <c r="KSY552" s="39"/>
      <c r="KSZ552" s="39"/>
      <c r="KTA552" s="39"/>
      <c r="KTB552" s="39"/>
      <c r="KTC552" s="39"/>
      <c r="KTD552" s="39"/>
      <c r="KTE552" s="39"/>
      <c r="KTF552" s="39"/>
      <c r="KTG552" s="39"/>
      <c r="KTH552" s="39"/>
      <c r="KTI552" s="39"/>
      <c r="KTJ552" s="39"/>
      <c r="KTK552" s="39"/>
      <c r="KTL552" s="39"/>
      <c r="KTM552" s="39"/>
      <c r="KTN552" s="39"/>
      <c r="KTO552" s="39"/>
      <c r="KTP552" s="39"/>
      <c r="KTQ552" s="39"/>
      <c r="KTR552" s="39"/>
      <c r="KTS552" s="39"/>
      <c r="KTT552" s="39"/>
      <c r="KTU552" s="39"/>
      <c r="KTV552" s="39"/>
      <c r="KTW552" s="39"/>
      <c r="KTX552" s="39"/>
      <c r="KTY552" s="39"/>
      <c r="KTZ552" s="39"/>
      <c r="KUA552" s="39"/>
      <c r="KUB552" s="39"/>
      <c r="KUC552" s="39"/>
      <c r="KUD552" s="39"/>
      <c r="KUE552" s="39"/>
      <c r="KUF552" s="39"/>
      <c r="KUG552" s="39"/>
      <c r="KUH552" s="39"/>
      <c r="KUI552" s="39"/>
      <c r="KUJ552" s="39"/>
      <c r="KUK552" s="39"/>
      <c r="KUL552" s="39"/>
      <c r="KUM552" s="39"/>
      <c r="KUN552" s="39"/>
      <c r="KUO552" s="39"/>
      <c r="KUP552" s="39"/>
      <c r="KUQ552" s="39"/>
      <c r="KUR552" s="39"/>
      <c r="KUS552" s="39"/>
      <c r="KUT552" s="39"/>
      <c r="KUU552" s="39"/>
      <c r="KUV552" s="39"/>
      <c r="KUW552" s="39"/>
      <c r="KUX552" s="39"/>
      <c r="KUY552" s="39"/>
      <c r="KUZ552" s="39"/>
      <c r="KVA552" s="39"/>
      <c r="KVB552" s="39"/>
      <c r="KVC552" s="39"/>
      <c r="KVD552" s="39"/>
      <c r="KVE552" s="39"/>
      <c r="KVF552" s="39"/>
      <c r="KVG552" s="39"/>
      <c r="KVH552" s="39"/>
      <c r="KVI552" s="39"/>
      <c r="KVJ552" s="39"/>
      <c r="KVK552" s="39"/>
      <c r="KVL552" s="39"/>
      <c r="KVM552" s="39"/>
      <c r="KVN552" s="39"/>
      <c r="KVO552" s="39"/>
      <c r="KVP552" s="39"/>
      <c r="KVQ552" s="39"/>
      <c r="KVR552" s="39"/>
      <c r="KVS552" s="39"/>
      <c r="KVT552" s="39"/>
      <c r="KVU552" s="39"/>
      <c r="KVV552" s="39"/>
      <c r="KVW552" s="39"/>
      <c r="KVX552" s="39"/>
      <c r="KVY552" s="39"/>
      <c r="KVZ552" s="39"/>
      <c r="KWA552" s="39"/>
      <c r="KWB552" s="39"/>
      <c r="KWC552" s="39"/>
      <c r="KWD552" s="39"/>
      <c r="KWE552" s="39"/>
      <c r="KWF552" s="39"/>
      <c r="KWG552" s="39"/>
      <c r="KWH552" s="39"/>
      <c r="KWI552" s="39"/>
      <c r="KWJ552" s="39"/>
      <c r="KWK552" s="39"/>
      <c r="KWL552" s="39"/>
      <c r="KWM552" s="39"/>
      <c r="KWN552" s="39"/>
      <c r="KWO552" s="39"/>
      <c r="KWP552" s="39"/>
      <c r="KWQ552" s="39"/>
      <c r="KWR552" s="39"/>
      <c r="KWS552" s="39"/>
      <c r="KWT552" s="39"/>
      <c r="KWU552" s="39"/>
      <c r="KWV552" s="39"/>
      <c r="KWW552" s="39"/>
      <c r="KWX552" s="39"/>
      <c r="KWY552" s="39"/>
      <c r="KWZ552" s="39"/>
      <c r="KXA552" s="39"/>
      <c r="KXB552" s="39"/>
      <c r="KXC552" s="39"/>
      <c r="KXD552" s="39"/>
      <c r="KXE552" s="39"/>
      <c r="KXF552" s="39"/>
      <c r="KXG552" s="39"/>
      <c r="KXH552" s="39"/>
      <c r="KXI552" s="39"/>
      <c r="KXJ552" s="39"/>
      <c r="KXK552" s="39"/>
      <c r="KXL552" s="39"/>
      <c r="KXM552" s="39"/>
      <c r="KXN552" s="39"/>
      <c r="KXO552" s="39"/>
      <c r="KXP552" s="39"/>
      <c r="KXQ552" s="39"/>
      <c r="KXR552" s="39"/>
      <c r="KXS552" s="39"/>
      <c r="KXT552" s="39"/>
      <c r="KXU552" s="39"/>
      <c r="KXV552" s="39"/>
      <c r="KXW552" s="39"/>
      <c r="KXX552" s="39"/>
      <c r="KXY552" s="39"/>
      <c r="KXZ552" s="39"/>
      <c r="KYA552" s="39"/>
      <c r="KYB552" s="39"/>
      <c r="KYC552" s="39"/>
      <c r="KYD552" s="39"/>
      <c r="KYE552" s="39"/>
      <c r="KYF552" s="39"/>
      <c r="KYG552" s="39"/>
      <c r="KYH552" s="39"/>
      <c r="KYI552" s="39"/>
      <c r="KYJ552" s="39"/>
      <c r="KYK552" s="39"/>
      <c r="KYL552" s="39"/>
      <c r="KYM552" s="39"/>
      <c r="KYN552" s="39"/>
      <c r="KYO552" s="39"/>
      <c r="KYP552" s="39"/>
      <c r="KYQ552" s="39"/>
      <c r="KYR552" s="39"/>
      <c r="KYS552" s="39"/>
      <c r="KYT552" s="39"/>
      <c r="KYU552" s="39"/>
      <c r="KYV552" s="39"/>
      <c r="KYW552" s="39"/>
      <c r="KYX552" s="39"/>
      <c r="KYY552" s="39"/>
      <c r="KYZ552" s="39"/>
      <c r="KZA552" s="39"/>
      <c r="KZB552" s="39"/>
      <c r="KZC552" s="39"/>
      <c r="KZD552" s="39"/>
      <c r="KZE552" s="39"/>
      <c r="KZF552" s="39"/>
      <c r="KZG552" s="39"/>
      <c r="KZH552" s="39"/>
      <c r="KZI552" s="39"/>
      <c r="KZJ552" s="39"/>
      <c r="KZK552" s="39"/>
      <c r="KZL552" s="39"/>
      <c r="KZM552" s="39"/>
      <c r="KZN552" s="39"/>
      <c r="KZO552" s="39"/>
      <c r="KZP552" s="39"/>
      <c r="KZQ552" s="39"/>
      <c r="KZR552" s="39"/>
      <c r="KZS552" s="39"/>
      <c r="KZT552" s="39"/>
      <c r="KZU552" s="39"/>
      <c r="KZV552" s="39"/>
      <c r="KZW552" s="39"/>
      <c r="KZX552" s="39"/>
      <c r="KZY552" s="39"/>
      <c r="KZZ552" s="39"/>
      <c r="LAA552" s="39"/>
      <c r="LAB552" s="39"/>
      <c r="LAC552" s="39"/>
      <c r="LAD552" s="39"/>
      <c r="LAE552" s="39"/>
      <c r="LAF552" s="39"/>
      <c r="LAG552" s="39"/>
      <c r="LAH552" s="39"/>
      <c r="LAI552" s="39"/>
      <c r="LAJ552" s="39"/>
      <c r="LAK552" s="39"/>
      <c r="LAL552" s="39"/>
      <c r="LAM552" s="39"/>
      <c r="LAN552" s="39"/>
      <c r="LAO552" s="39"/>
      <c r="LAP552" s="39"/>
      <c r="LAQ552" s="39"/>
      <c r="LAR552" s="39"/>
      <c r="LAS552" s="39"/>
      <c r="LAT552" s="39"/>
      <c r="LAU552" s="39"/>
      <c r="LAV552" s="39"/>
      <c r="LAW552" s="39"/>
      <c r="LAX552" s="39"/>
      <c r="LAY552" s="39"/>
      <c r="LAZ552" s="39"/>
      <c r="LBA552" s="39"/>
      <c r="LBB552" s="39"/>
      <c r="LBC552" s="39"/>
      <c r="LBD552" s="39"/>
      <c r="LBE552" s="39"/>
      <c r="LBF552" s="39"/>
      <c r="LBG552" s="39"/>
      <c r="LBH552" s="39"/>
      <c r="LBI552" s="39"/>
      <c r="LBJ552" s="39"/>
      <c r="LBK552" s="39"/>
      <c r="LBL552" s="39"/>
      <c r="LBM552" s="39"/>
      <c r="LBN552" s="39"/>
      <c r="LBO552" s="39"/>
      <c r="LBP552" s="39"/>
      <c r="LBQ552" s="39"/>
      <c r="LBR552" s="39"/>
      <c r="LBS552" s="39"/>
      <c r="LBT552" s="39"/>
      <c r="LBU552" s="39"/>
      <c r="LBV552" s="39"/>
      <c r="LBW552" s="39"/>
      <c r="LBX552" s="39"/>
      <c r="LBY552" s="39"/>
      <c r="LBZ552" s="39"/>
      <c r="LCA552" s="39"/>
      <c r="LCB552" s="39"/>
      <c r="LCC552" s="39"/>
      <c r="LCD552" s="39"/>
      <c r="LCE552" s="39"/>
      <c r="LCF552" s="39"/>
      <c r="LCG552" s="39"/>
      <c r="LCH552" s="39"/>
      <c r="LCI552" s="39"/>
      <c r="LCJ552" s="39"/>
      <c r="LCK552" s="39"/>
      <c r="LCL552" s="39"/>
      <c r="LCM552" s="39"/>
      <c r="LCN552" s="39"/>
      <c r="LCO552" s="39"/>
      <c r="LCP552" s="39"/>
      <c r="LCQ552" s="39"/>
      <c r="LCR552" s="39"/>
      <c r="LCS552" s="39"/>
      <c r="LCT552" s="39"/>
      <c r="LCU552" s="39"/>
      <c r="LCV552" s="39"/>
      <c r="LCW552" s="39"/>
      <c r="LCX552" s="39"/>
      <c r="LCY552" s="39"/>
      <c r="LCZ552" s="39"/>
      <c r="LDA552" s="39"/>
      <c r="LDB552" s="39"/>
      <c r="LDC552" s="39"/>
      <c r="LDD552" s="39"/>
      <c r="LDE552" s="39"/>
      <c r="LDF552" s="39"/>
      <c r="LDG552" s="39"/>
      <c r="LDH552" s="39"/>
      <c r="LDI552" s="39"/>
      <c r="LDJ552" s="39"/>
      <c r="LDK552" s="39"/>
      <c r="LDL552" s="39"/>
      <c r="LDM552" s="39"/>
      <c r="LDN552" s="39"/>
      <c r="LDO552" s="39"/>
      <c r="LDP552" s="39"/>
      <c r="LDQ552" s="39"/>
      <c r="LDR552" s="39"/>
      <c r="LDS552" s="39"/>
      <c r="LDT552" s="39"/>
      <c r="LDU552" s="39"/>
      <c r="LDV552" s="39"/>
      <c r="LDW552" s="39"/>
      <c r="LDX552" s="39"/>
      <c r="LDY552" s="39"/>
      <c r="LDZ552" s="39"/>
      <c r="LEA552" s="39"/>
      <c r="LEB552" s="39"/>
      <c r="LEC552" s="39"/>
      <c r="LED552" s="39"/>
      <c r="LEE552" s="39"/>
      <c r="LEF552" s="39"/>
      <c r="LEG552" s="39"/>
      <c r="LEH552" s="39"/>
      <c r="LEI552" s="39"/>
      <c r="LEJ552" s="39"/>
      <c r="LEK552" s="39"/>
      <c r="LEL552" s="39"/>
      <c r="LEM552" s="39"/>
      <c r="LEN552" s="39"/>
      <c r="LEO552" s="39"/>
      <c r="LEP552" s="39"/>
      <c r="LEQ552" s="39"/>
      <c r="LER552" s="39"/>
      <c r="LES552" s="39"/>
      <c r="LET552" s="39"/>
      <c r="LEU552" s="39"/>
      <c r="LEV552" s="39"/>
      <c r="LEW552" s="39"/>
      <c r="LEX552" s="39"/>
      <c r="LEY552" s="39"/>
      <c r="LEZ552" s="39"/>
      <c r="LFA552" s="39"/>
      <c r="LFB552" s="39"/>
      <c r="LFC552" s="39"/>
      <c r="LFD552" s="39"/>
      <c r="LFE552" s="39"/>
      <c r="LFF552" s="39"/>
      <c r="LFG552" s="39"/>
      <c r="LFH552" s="39"/>
      <c r="LFI552" s="39"/>
      <c r="LFJ552" s="39"/>
      <c r="LFK552" s="39"/>
      <c r="LFL552" s="39"/>
      <c r="LFM552" s="39"/>
      <c r="LFN552" s="39"/>
      <c r="LFO552" s="39"/>
      <c r="LFP552" s="39"/>
      <c r="LFQ552" s="39"/>
      <c r="LFR552" s="39"/>
      <c r="LFS552" s="39"/>
      <c r="LFT552" s="39"/>
      <c r="LFU552" s="39"/>
      <c r="LFV552" s="39"/>
      <c r="LFW552" s="39"/>
      <c r="LFX552" s="39"/>
      <c r="LFY552" s="39"/>
      <c r="LFZ552" s="39"/>
      <c r="LGA552" s="39"/>
      <c r="LGB552" s="39"/>
      <c r="LGC552" s="39"/>
      <c r="LGD552" s="39"/>
      <c r="LGE552" s="39"/>
      <c r="LGF552" s="39"/>
      <c r="LGG552" s="39"/>
      <c r="LGH552" s="39"/>
      <c r="LGI552" s="39"/>
      <c r="LGJ552" s="39"/>
      <c r="LGK552" s="39"/>
      <c r="LGL552" s="39"/>
      <c r="LGM552" s="39"/>
      <c r="LGN552" s="39"/>
      <c r="LGO552" s="39"/>
      <c r="LGP552" s="39"/>
      <c r="LGQ552" s="39"/>
      <c r="LGR552" s="39"/>
      <c r="LGS552" s="39"/>
      <c r="LGT552" s="39"/>
      <c r="LGU552" s="39"/>
      <c r="LGV552" s="39"/>
      <c r="LGW552" s="39"/>
      <c r="LGX552" s="39"/>
      <c r="LGY552" s="39"/>
      <c r="LGZ552" s="39"/>
      <c r="LHA552" s="39"/>
      <c r="LHB552" s="39"/>
      <c r="LHC552" s="39"/>
      <c r="LHD552" s="39"/>
      <c r="LHE552" s="39"/>
      <c r="LHF552" s="39"/>
      <c r="LHG552" s="39"/>
      <c r="LHH552" s="39"/>
      <c r="LHI552" s="39"/>
      <c r="LHJ552" s="39"/>
      <c r="LHK552" s="39"/>
      <c r="LHL552" s="39"/>
      <c r="LHM552" s="39"/>
      <c r="LHN552" s="39"/>
      <c r="LHO552" s="39"/>
      <c r="LHP552" s="39"/>
      <c r="LHQ552" s="39"/>
      <c r="LHR552" s="39"/>
      <c r="LHS552" s="39"/>
      <c r="LHT552" s="39"/>
      <c r="LHU552" s="39"/>
      <c r="LHV552" s="39"/>
      <c r="LHW552" s="39"/>
      <c r="LHX552" s="39"/>
      <c r="LHY552" s="39"/>
      <c r="LHZ552" s="39"/>
      <c r="LIA552" s="39"/>
      <c r="LIB552" s="39"/>
      <c r="LIC552" s="39"/>
      <c r="LID552" s="39"/>
      <c r="LIE552" s="39"/>
      <c r="LIF552" s="39"/>
      <c r="LIG552" s="39"/>
      <c r="LIH552" s="39"/>
      <c r="LII552" s="39"/>
      <c r="LIJ552" s="39"/>
      <c r="LIK552" s="39"/>
      <c r="LIL552" s="39"/>
      <c r="LIM552" s="39"/>
      <c r="LIN552" s="39"/>
      <c r="LIO552" s="39"/>
      <c r="LIP552" s="39"/>
      <c r="LIQ552" s="39"/>
      <c r="LIR552" s="39"/>
      <c r="LIS552" s="39"/>
      <c r="LIT552" s="39"/>
      <c r="LIU552" s="39"/>
      <c r="LIV552" s="39"/>
      <c r="LIW552" s="39"/>
      <c r="LIX552" s="39"/>
      <c r="LIY552" s="39"/>
      <c r="LIZ552" s="39"/>
      <c r="LJA552" s="39"/>
      <c r="LJB552" s="39"/>
      <c r="LJC552" s="39"/>
      <c r="LJD552" s="39"/>
      <c r="LJE552" s="39"/>
      <c r="LJF552" s="39"/>
      <c r="LJG552" s="39"/>
      <c r="LJH552" s="39"/>
      <c r="LJI552" s="39"/>
      <c r="LJJ552" s="39"/>
      <c r="LJK552" s="39"/>
      <c r="LJL552" s="39"/>
      <c r="LJM552" s="39"/>
      <c r="LJN552" s="39"/>
      <c r="LJO552" s="39"/>
      <c r="LJP552" s="39"/>
      <c r="LJQ552" s="39"/>
      <c r="LJR552" s="39"/>
      <c r="LJS552" s="39"/>
      <c r="LJT552" s="39"/>
      <c r="LJU552" s="39"/>
      <c r="LJV552" s="39"/>
      <c r="LJW552" s="39"/>
      <c r="LJX552" s="39"/>
      <c r="LJY552" s="39"/>
      <c r="LJZ552" s="39"/>
      <c r="LKA552" s="39"/>
      <c r="LKB552" s="39"/>
      <c r="LKC552" s="39"/>
      <c r="LKD552" s="39"/>
      <c r="LKE552" s="39"/>
      <c r="LKF552" s="39"/>
      <c r="LKG552" s="39"/>
      <c r="LKH552" s="39"/>
      <c r="LKI552" s="39"/>
      <c r="LKJ552" s="39"/>
      <c r="LKK552" s="39"/>
      <c r="LKL552" s="39"/>
      <c r="LKM552" s="39"/>
      <c r="LKN552" s="39"/>
      <c r="LKO552" s="39"/>
      <c r="LKP552" s="39"/>
      <c r="LKQ552" s="39"/>
      <c r="LKR552" s="39"/>
      <c r="LKS552" s="39"/>
      <c r="LKT552" s="39"/>
      <c r="LKU552" s="39"/>
      <c r="LKV552" s="39"/>
      <c r="LKW552" s="39"/>
      <c r="LKX552" s="39"/>
      <c r="LKY552" s="39"/>
      <c r="LKZ552" s="39"/>
      <c r="LLA552" s="39"/>
      <c r="LLB552" s="39"/>
      <c r="LLC552" s="39"/>
      <c r="LLD552" s="39"/>
      <c r="LLE552" s="39"/>
      <c r="LLF552" s="39"/>
      <c r="LLG552" s="39"/>
      <c r="LLH552" s="39"/>
      <c r="LLI552" s="39"/>
      <c r="LLJ552" s="39"/>
      <c r="LLK552" s="39"/>
      <c r="LLL552" s="39"/>
      <c r="LLM552" s="39"/>
      <c r="LLN552" s="39"/>
      <c r="LLO552" s="39"/>
      <c r="LLP552" s="39"/>
      <c r="LLQ552" s="39"/>
      <c r="LLR552" s="39"/>
      <c r="LLS552" s="39"/>
      <c r="LLT552" s="39"/>
      <c r="LLU552" s="39"/>
      <c r="LLV552" s="39"/>
      <c r="LLW552" s="39"/>
      <c r="LLX552" s="39"/>
      <c r="LLY552" s="39"/>
      <c r="LLZ552" s="39"/>
      <c r="LMA552" s="39"/>
      <c r="LMB552" s="39"/>
      <c r="LMC552" s="39"/>
      <c r="LMD552" s="39"/>
      <c r="LME552" s="39"/>
      <c r="LMF552" s="39"/>
      <c r="LMG552" s="39"/>
      <c r="LMH552" s="39"/>
      <c r="LMI552" s="39"/>
      <c r="LMJ552" s="39"/>
      <c r="LMK552" s="39"/>
      <c r="LML552" s="39"/>
      <c r="LMM552" s="39"/>
      <c r="LMN552" s="39"/>
      <c r="LMO552" s="39"/>
      <c r="LMP552" s="39"/>
      <c r="LMQ552" s="39"/>
      <c r="LMR552" s="39"/>
      <c r="LMS552" s="39"/>
      <c r="LMT552" s="39"/>
      <c r="LMU552" s="39"/>
      <c r="LMV552" s="39"/>
      <c r="LMW552" s="39"/>
      <c r="LMX552" s="39"/>
      <c r="LMY552" s="39"/>
      <c r="LMZ552" s="39"/>
      <c r="LNA552" s="39"/>
      <c r="LNB552" s="39"/>
      <c r="LNC552" s="39"/>
      <c r="LND552" s="39"/>
      <c r="LNE552" s="39"/>
      <c r="LNF552" s="39"/>
      <c r="LNG552" s="39"/>
      <c r="LNH552" s="39"/>
      <c r="LNI552" s="39"/>
      <c r="LNJ552" s="39"/>
      <c r="LNK552" s="39"/>
      <c r="LNL552" s="39"/>
      <c r="LNM552" s="39"/>
      <c r="LNN552" s="39"/>
      <c r="LNO552" s="39"/>
      <c r="LNP552" s="39"/>
      <c r="LNQ552" s="39"/>
      <c r="LNR552" s="39"/>
      <c r="LNS552" s="39"/>
      <c r="LNT552" s="39"/>
      <c r="LNU552" s="39"/>
      <c r="LNV552" s="39"/>
      <c r="LNW552" s="39"/>
      <c r="LNX552" s="39"/>
      <c r="LNY552" s="39"/>
      <c r="LNZ552" s="39"/>
      <c r="LOA552" s="39"/>
      <c r="LOB552" s="39"/>
      <c r="LOC552" s="39"/>
      <c r="LOD552" s="39"/>
      <c r="LOE552" s="39"/>
      <c r="LOF552" s="39"/>
      <c r="LOG552" s="39"/>
      <c r="LOH552" s="39"/>
      <c r="LOI552" s="39"/>
      <c r="LOJ552" s="39"/>
      <c r="LOK552" s="39"/>
      <c r="LOL552" s="39"/>
      <c r="LOM552" s="39"/>
      <c r="LON552" s="39"/>
      <c r="LOO552" s="39"/>
      <c r="LOP552" s="39"/>
      <c r="LOQ552" s="39"/>
      <c r="LOR552" s="39"/>
      <c r="LOS552" s="39"/>
      <c r="LOT552" s="39"/>
      <c r="LOU552" s="39"/>
      <c r="LOV552" s="39"/>
      <c r="LOW552" s="39"/>
      <c r="LOX552" s="39"/>
      <c r="LOY552" s="39"/>
      <c r="LOZ552" s="39"/>
      <c r="LPA552" s="39"/>
      <c r="LPB552" s="39"/>
      <c r="LPC552" s="39"/>
      <c r="LPD552" s="39"/>
      <c r="LPE552" s="39"/>
      <c r="LPF552" s="39"/>
      <c r="LPG552" s="39"/>
      <c r="LPH552" s="39"/>
      <c r="LPI552" s="39"/>
      <c r="LPJ552" s="39"/>
      <c r="LPK552" s="39"/>
      <c r="LPL552" s="39"/>
      <c r="LPM552" s="39"/>
      <c r="LPN552" s="39"/>
      <c r="LPO552" s="39"/>
      <c r="LPP552" s="39"/>
      <c r="LPQ552" s="39"/>
      <c r="LPR552" s="39"/>
      <c r="LPS552" s="39"/>
      <c r="LPT552" s="39"/>
      <c r="LPU552" s="39"/>
      <c r="LPV552" s="39"/>
      <c r="LPW552" s="39"/>
      <c r="LPX552" s="39"/>
      <c r="LPY552" s="39"/>
      <c r="LPZ552" s="39"/>
      <c r="LQA552" s="39"/>
      <c r="LQB552" s="39"/>
      <c r="LQC552" s="39"/>
      <c r="LQD552" s="39"/>
      <c r="LQE552" s="39"/>
      <c r="LQF552" s="39"/>
      <c r="LQG552" s="39"/>
      <c r="LQH552" s="39"/>
      <c r="LQI552" s="39"/>
      <c r="LQJ552" s="39"/>
      <c r="LQK552" s="39"/>
      <c r="LQL552" s="39"/>
      <c r="LQM552" s="39"/>
      <c r="LQN552" s="39"/>
      <c r="LQO552" s="39"/>
      <c r="LQP552" s="39"/>
      <c r="LQQ552" s="39"/>
      <c r="LQR552" s="39"/>
      <c r="LQS552" s="39"/>
      <c r="LQT552" s="39"/>
      <c r="LQU552" s="39"/>
      <c r="LQV552" s="39"/>
      <c r="LQW552" s="39"/>
      <c r="LQX552" s="39"/>
      <c r="LQY552" s="39"/>
      <c r="LQZ552" s="39"/>
      <c r="LRA552" s="39"/>
      <c r="LRB552" s="39"/>
      <c r="LRC552" s="39"/>
      <c r="LRD552" s="39"/>
      <c r="LRE552" s="39"/>
      <c r="LRF552" s="39"/>
      <c r="LRG552" s="39"/>
      <c r="LRH552" s="39"/>
      <c r="LRI552" s="39"/>
      <c r="LRJ552" s="39"/>
      <c r="LRK552" s="39"/>
      <c r="LRL552" s="39"/>
      <c r="LRM552" s="39"/>
      <c r="LRN552" s="39"/>
      <c r="LRO552" s="39"/>
      <c r="LRP552" s="39"/>
      <c r="LRQ552" s="39"/>
      <c r="LRR552" s="39"/>
      <c r="LRS552" s="39"/>
      <c r="LRT552" s="39"/>
      <c r="LRU552" s="39"/>
      <c r="LRV552" s="39"/>
      <c r="LRW552" s="39"/>
      <c r="LRX552" s="39"/>
      <c r="LRY552" s="39"/>
      <c r="LRZ552" s="39"/>
      <c r="LSA552" s="39"/>
      <c r="LSB552" s="39"/>
      <c r="LSC552" s="39"/>
      <c r="LSD552" s="39"/>
      <c r="LSE552" s="39"/>
      <c r="LSF552" s="39"/>
      <c r="LSG552" s="39"/>
      <c r="LSH552" s="39"/>
      <c r="LSI552" s="39"/>
      <c r="LSJ552" s="39"/>
      <c r="LSK552" s="39"/>
      <c r="LSL552" s="39"/>
      <c r="LSM552" s="39"/>
      <c r="LSN552" s="39"/>
      <c r="LSO552" s="39"/>
      <c r="LSP552" s="39"/>
      <c r="LSQ552" s="39"/>
      <c r="LSR552" s="39"/>
      <c r="LSS552" s="39"/>
      <c r="LST552" s="39"/>
      <c r="LSU552" s="39"/>
      <c r="LSV552" s="39"/>
      <c r="LSW552" s="39"/>
      <c r="LSX552" s="39"/>
      <c r="LSY552" s="39"/>
      <c r="LSZ552" s="39"/>
      <c r="LTA552" s="39"/>
      <c r="LTB552" s="39"/>
      <c r="LTC552" s="39"/>
      <c r="LTD552" s="39"/>
      <c r="LTE552" s="39"/>
      <c r="LTF552" s="39"/>
      <c r="LTG552" s="39"/>
      <c r="LTH552" s="39"/>
      <c r="LTI552" s="39"/>
      <c r="LTJ552" s="39"/>
      <c r="LTK552" s="39"/>
      <c r="LTL552" s="39"/>
      <c r="LTM552" s="39"/>
      <c r="LTN552" s="39"/>
      <c r="LTO552" s="39"/>
      <c r="LTP552" s="39"/>
      <c r="LTQ552" s="39"/>
      <c r="LTR552" s="39"/>
      <c r="LTS552" s="39"/>
      <c r="LTT552" s="39"/>
      <c r="LTU552" s="39"/>
      <c r="LTV552" s="39"/>
      <c r="LTW552" s="39"/>
      <c r="LTX552" s="39"/>
      <c r="LTY552" s="39"/>
      <c r="LTZ552" s="39"/>
      <c r="LUA552" s="39"/>
      <c r="LUB552" s="39"/>
      <c r="LUC552" s="39"/>
      <c r="LUD552" s="39"/>
      <c r="LUE552" s="39"/>
      <c r="LUF552" s="39"/>
      <c r="LUG552" s="39"/>
      <c r="LUH552" s="39"/>
      <c r="LUI552" s="39"/>
      <c r="LUJ552" s="39"/>
      <c r="LUK552" s="39"/>
      <c r="LUL552" s="39"/>
      <c r="LUM552" s="39"/>
      <c r="LUN552" s="39"/>
      <c r="LUO552" s="39"/>
      <c r="LUP552" s="39"/>
      <c r="LUQ552" s="39"/>
      <c r="LUR552" s="39"/>
      <c r="LUS552" s="39"/>
      <c r="LUT552" s="39"/>
      <c r="LUU552" s="39"/>
      <c r="LUV552" s="39"/>
      <c r="LUW552" s="39"/>
      <c r="LUX552" s="39"/>
      <c r="LUY552" s="39"/>
      <c r="LUZ552" s="39"/>
      <c r="LVA552" s="39"/>
      <c r="LVB552" s="39"/>
      <c r="LVC552" s="39"/>
      <c r="LVD552" s="39"/>
      <c r="LVE552" s="39"/>
      <c r="LVF552" s="39"/>
      <c r="LVG552" s="39"/>
      <c r="LVH552" s="39"/>
      <c r="LVI552" s="39"/>
      <c r="LVJ552" s="39"/>
      <c r="LVK552" s="39"/>
      <c r="LVL552" s="39"/>
      <c r="LVM552" s="39"/>
      <c r="LVN552" s="39"/>
      <c r="LVO552" s="39"/>
      <c r="LVP552" s="39"/>
      <c r="LVQ552" s="39"/>
      <c r="LVR552" s="39"/>
      <c r="LVS552" s="39"/>
      <c r="LVT552" s="39"/>
      <c r="LVU552" s="39"/>
      <c r="LVV552" s="39"/>
      <c r="LVW552" s="39"/>
      <c r="LVX552" s="39"/>
      <c r="LVY552" s="39"/>
      <c r="LVZ552" s="39"/>
      <c r="LWA552" s="39"/>
      <c r="LWB552" s="39"/>
      <c r="LWC552" s="39"/>
      <c r="LWD552" s="39"/>
      <c r="LWE552" s="39"/>
      <c r="LWF552" s="39"/>
      <c r="LWG552" s="39"/>
      <c r="LWH552" s="39"/>
      <c r="LWI552" s="39"/>
      <c r="LWJ552" s="39"/>
      <c r="LWK552" s="39"/>
      <c r="LWL552" s="39"/>
      <c r="LWM552" s="39"/>
      <c r="LWN552" s="39"/>
      <c r="LWO552" s="39"/>
      <c r="LWP552" s="39"/>
      <c r="LWQ552" s="39"/>
      <c r="LWR552" s="39"/>
      <c r="LWS552" s="39"/>
      <c r="LWT552" s="39"/>
      <c r="LWU552" s="39"/>
      <c r="LWV552" s="39"/>
      <c r="LWW552" s="39"/>
      <c r="LWX552" s="39"/>
      <c r="LWY552" s="39"/>
      <c r="LWZ552" s="39"/>
      <c r="LXA552" s="39"/>
      <c r="LXB552" s="39"/>
      <c r="LXC552" s="39"/>
      <c r="LXD552" s="39"/>
      <c r="LXE552" s="39"/>
      <c r="LXF552" s="39"/>
      <c r="LXG552" s="39"/>
      <c r="LXH552" s="39"/>
      <c r="LXI552" s="39"/>
      <c r="LXJ552" s="39"/>
      <c r="LXK552" s="39"/>
      <c r="LXL552" s="39"/>
      <c r="LXM552" s="39"/>
      <c r="LXN552" s="39"/>
      <c r="LXO552" s="39"/>
      <c r="LXP552" s="39"/>
      <c r="LXQ552" s="39"/>
      <c r="LXR552" s="39"/>
      <c r="LXS552" s="39"/>
      <c r="LXT552" s="39"/>
      <c r="LXU552" s="39"/>
      <c r="LXV552" s="39"/>
      <c r="LXW552" s="39"/>
      <c r="LXX552" s="39"/>
      <c r="LXY552" s="39"/>
      <c r="LXZ552" s="39"/>
      <c r="LYA552" s="39"/>
      <c r="LYB552" s="39"/>
      <c r="LYC552" s="39"/>
      <c r="LYD552" s="39"/>
      <c r="LYE552" s="39"/>
      <c r="LYF552" s="39"/>
      <c r="LYG552" s="39"/>
      <c r="LYH552" s="39"/>
      <c r="LYI552" s="39"/>
      <c r="LYJ552" s="39"/>
      <c r="LYK552" s="39"/>
      <c r="LYL552" s="39"/>
      <c r="LYM552" s="39"/>
      <c r="LYN552" s="39"/>
      <c r="LYO552" s="39"/>
      <c r="LYP552" s="39"/>
      <c r="LYQ552" s="39"/>
      <c r="LYR552" s="39"/>
      <c r="LYS552" s="39"/>
      <c r="LYT552" s="39"/>
      <c r="LYU552" s="39"/>
      <c r="LYV552" s="39"/>
      <c r="LYW552" s="39"/>
      <c r="LYX552" s="39"/>
      <c r="LYY552" s="39"/>
      <c r="LYZ552" s="39"/>
      <c r="LZA552" s="39"/>
      <c r="LZB552" s="39"/>
      <c r="LZC552" s="39"/>
      <c r="LZD552" s="39"/>
      <c r="LZE552" s="39"/>
      <c r="LZF552" s="39"/>
      <c r="LZG552" s="39"/>
      <c r="LZH552" s="39"/>
      <c r="LZI552" s="39"/>
      <c r="LZJ552" s="39"/>
      <c r="LZK552" s="39"/>
      <c r="LZL552" s="39"/>
      <c r="LZM552" s="39"/>
      <c r="LZN552" s="39"/>
      <c r="LZO552" s="39"/>
      <c r="LZP552" s="39"/>
      <c r="LZQ552" s="39"/>
      <c r="LZR552" s="39"/>
      <c r="LZS552" s="39"/>
      <c r="LZT552" s="39"/>
      <c r="LZU552" s="39"/>
      <c r="LZV552" s="39"/>
      <c r="LZW552" s="39"/>
      <c r="LZX552" s="39"/>
      <c r="LZY552" s="39"/>
      <c r="LZZ552" s="39"/>
      <c r="MAA552" s="39"/>
      <c r="MAB552" s="39"/>
      <c r="MAC552" s="39"/>
      <c r="MAD552" s="39"/>
      <c r="MAE552" s="39"/>
      <c r="MAF552" s="39"/>
      <c r="MAG552" s="39"/>
      <c r="MAH552" s="39"/>
      <c r="MAI552" s="39"/>
      <c r="MAJ552" s="39"/>
      <c r="MAK552" s="39"/>
      <c r="MAL552" s="39"/>
      <c r="MAM552" s="39"/>
      <c r="MAN552" s="39"/>
      <c r="MAO552" s="39"/>
      <c r="MAP552" s="39"/>
      <c r="MAQ552" s="39"/>
      <c r="MAR552" s="39"/>
      <c r="MAS552" s="39"/>
      <c r="MAT552" s="39"/>
      <c r="MAU552" s="39"/>
      <c r="MAV552" s="39"/>
      <c r="MAW552" s="39"/>
      <c r="MAX552" s="39"/>
      <c r="MAY552" s="39"/>
      <c r="MAZ552" s="39"/>
      <c r="MBA552" s="39"/>
      <c r="MBB552" s="39"/>
      <c r="MBC552" s="39"/>
      <c r="MBD552" s="39"/>
      <c r="MBE552" s="39"/>
      <c r="MBF552" s="39"/>
      <c r="MBG552" s="39"/>
      <c r="MBH552" s="39"/>
      <c r="MBI552" s="39"/>
      <c r="MBJ552" s="39"/>
      <c r="MBK552" s="39"/>
      <c r="MBL552" s="39"/>
      <c r="MBM552" s="39"/>
      <c r="MBN552" s="39"/>
      <c r="MBO552" s="39"/>
      <c r="MBP552" s="39"/>
      <c r="MBQ552" s="39"/>
      <c r="MBR552" s="39"/>
      <c r="MBS552" s="39"/>
      <c r="MBT552" s="39"/>
      <c r="MBU552" s="39"/>
      <c r="MBV552" s="39"/>
      <c r="MBW552" s="39"/>
      <c r="MBX552" s="39"/>
      <c r="MBY552" s="39"/>
      <c r="MBZ552" s="39"/>
      <c r="MCA552" s="39"/>
      <c r="MCB552" s="39"/>
      <c r="MCC552" s="39"/>
      <c r="MCD552" s="39"/>
      <c r="MCE552" s="39"/>
      <c r="MCF552" s="39"/>
      <c r="MCG552" s="39"/>
      <c r="MCH552" s="39"/>
      <c r="MCI552" s="39"/>
      <c r="MCJ552" s="39"/>
      <c r="MCK552" s="39"/>
      <c r="MCL552" s="39"/>
      <c r="MCM552" s="39"/>
      <c r="MCN552" s="39"/>
      <c r="MCO552" s="39"/>
      <c r="MCP552" s="39"/>
      <c r="MCQ552" s="39"/>
      <c r="MCR552" s="39"/>
      <c r="MCS552" s="39"/>
      <c r="MCT552" s="39"/>
      <c r="MCU552" s="39"/>
      <c r="MCV552" s="39"/>
      <c r="MCW552" s="39"/>
      <c r="MCX552" s="39"/>
      <c r="MCY552" s="39"/>
      <c r="MCZ552" s="39"/>
      <c r="MDA552" s="39"/>
      <c r="MDB552" s="39"/>
      <c r="MDC552" s="39"/>
      <c r="MDD552" s="39"/>
      <c r="MDE552" s="39"/>
      <c r="MDF552" s="39"/>
      <c r="MDG552" s="39"/>
      <c r="MDH552" s="39"/>
      <c r="MDI552" s="39"/>
      <c r="MDJ552" s="39"/>
      <c r="MDK552" s="39"/>
      <c r="MDL552" s="39"/>
      <c r="MDM552" s="39"/>
      <c r="MDN552" s="39"/>
      <c r="MDO552" s="39"/>
      <c r="MDP552" s="39"/>
      <c r="MDQ552" s="39"/>
      <c r="MDR552" s="39"/>
      <c r="MDS552" s="39"/>
      <c r="MDT552" s="39"/>
      <c r="MDU552" s="39"/>
      <c r="MDV552" s="39"/>
      <c r="MDW552" s="39"/>
      <c r="MDX552" s="39"/>
      <c r="MDY552" s="39"/>
      <c r="MDZ552" s="39"/>
      <c r="MEA552" s="39"/>
      <c r="MEB552" s="39"/>
      <c r="MEC552" s="39"/>
      <c r="MED552" s="39"/>
      <c r="MEE552" s="39"/>
      <c r="MEF552" s="39"/>
      <c r="MEG552" s="39"/>
      <c r="MEH552" s="39"/>
      <c r="MEI552" s="39"/>
      <c r="MEJ552" s="39"/>
      <c r="MEK552" s="39"/>
      <c r="MEL552" s="39"/>
      <c r="MEM552" s="39"/>
      <c r="MEN552" s="39"/>
      <c r="MEO552" s="39"/>
      <c r="MEP552" s="39"/>
      <c r="MEQ552" s="39"/>
      <c r="MER552" s="39"/>
      <c r="MES552" s="39"/>
      <c r="MET552" s="39"/>
      <c r="MEU552" s="39"/>
      <c r="MEV552" s="39"/>
      <c r="MEW552" s="39"/>
      <c r="MEX552" s="39"/>
      <c r="MEY552" s="39"/>
      <c r="MEZ552" s="39"/>
      <c r="MFA552" s="39"/>
      <c r="MFB552" s="39"/>
      <c r="MFC552" s="39"/>
      <c r="MFD552" s="39"/>
      <c r="MFE552" s="39"/>
      <c r="MFF552" s="39"/>
      <c r="MFG552" s="39"/>
      <c r="MFH552" s="39"/>
      <c r="MFI552" s="39"/>
      <c r="MFJ552" s="39"/>
      <c r="MFK552" s="39"/>
      <c r="MFL552" s="39"/>
      <c r="MFM552" s="39"/>
      <c r="MFN552" s="39"/>
      <c r="MFO552" s="39"/>
      <c r="MFP552" s="39"/>
      <c r="MFQ552" s="39"/>
      <c r="MFR552" s="39"/>
      <c r="MFS552" s="39"/>
      <c r="MFT552" s="39"/>
      <c r="MFU552" s="39"/>
      <c r="MFV552" s="39"/>
      <c r="MFW552" s="39"/>
      <c r="MFX552" s="39"/>
      <c r="MFY552" s="39"/>
      <c r="MFZ552" s="39"/>
      <c r="MGA552" s="39"/>
      <c r="MGB552" s="39"/>
      <c r="MGC552" s="39"/>
      <c r="MGD552" s="39"/>
      <c r="MGE552" s="39"/>
      <c r="MGF552" s="39"/>
      <c r="MGG552" s="39"/>
      <c r="MGH552" s="39"/>
      <c r="MGI552" s="39"/>
      <c r="MGJ552" s="39"/>
      <c r="MGK552" s="39"/>
      <c r="MGL552" s="39"/>
      <c r="MGM552" s="39"/>
      <c r="MGN552" s="39"/>
      <c r="MGO552" s="39"/>
      <c r="MGP552" s="39"/>
      <c r="MGQ552" s="39"/>
      <c r="MGR552" s="39"/>
      <c r="MGS552" s="39"/>
      <c r="MGT552" s="39"/>
      <c r="MGU552" s="39"/>
      <c r="MGV552" s="39"/>
      <c r="MGW552" s="39"/>
      <c r="MGX552" s="39"/>
      <c r="MGY552" s="39"/>
      <c r="MGZ552" s="39"/>
      <c r="MHA552" s="39"/>
      <c r="MHB552" s="39"/>
      <c r="MHC552" s="39"/>
      <c r="MHD552" s="39"/>
      <c r="MHE552" s="39"/>
      <c r="MHF552" s="39"/>
      <c r="MHG552" s="39"/>
      <c r="MHH552" s="39"/>
      <c r="MHI552" s="39"/>
      <c r="MHJ552" s="39"/>
      <c r="MHK552" s="39"/>
      <c r="MHL552" s="39"/>
      <c r="MHM552" s="39"/>
      <c r="MHN552" s="39"/>
      <c r="MHO552" s="39"/>
      <c r="MHP552" s="39"/>
      <c r="MHQ552" s="39"/>
      <c r="MHR552" s="39"/>
      <c r="MHS552" s="39"/>
      <c r="MHT552" s="39"/>
      <c r="MHU552" s="39"/>
      <c r="MHV552" s="39"/>
      <c r="MHW552" s="39"/>
      <c r="MHX552" s="39"/>
      <c r="MHY552" s="39"/>
      <c r="MHZ552" s="39"/>
      <c r="MIA552" s="39"/>
      <c r="MIB552" s="39"/>
      <c r="MIC552" s="39"/>
      <c r="MID552" s="39"/>
      <c r="MIE552" s="39"/>
      <c r="MIF552" s="39"/>
      <c r="MIG552" s="39"/>
      <c r="MIH552" s="39"/>
      <c r="MII552" s="39"/>
      <c r="MIJ552" s="39"/>
      <c r="MIK552" s="39"/>
      <c r="MIL552" s="39"/>
      <c r="MIM552" s="39"/>
      <c r="MIN552" s="39"/>
      <c r="MIO552" s="39"/>
      <c r="MIP552" s="39"/>
      <c r="MIQ552" s="39"/>
      <c r="MIR552" s="39"/>
      <c r="MIS552" s="39"/>
      <c r="MIT552" s="39"/>
      <c r="MIU552" s="39"/>
      <c r="MIV552" s="39"/>
      <c r="MIW552" s="39"/>
      <c r="MIX552" s="39"/>
      <c r="MIY552" s="39"/>
      <c r="MIZ552" s="39"/>
      <c r="MJA552" s="39"/>
      <c r="MJB552" s="39"/>
      <c r="MJC552" s="39"/>
      <c r="MJD552" s="39"/>
      <c r="MJE552" s="39"/>
      <c r="MJF552" s="39"/>
      <c r="MJG552" s="39"/>
      <c r="MJH552" s="39"/>
      <c r="MJI552" s="39"/>
      <c r="MJJ552" s="39"/>
      <c r="MJK552" s="39"/>
      <c r="MJL552" s="39"/>
      <c r="MJM552" s="39"/>
      <c r="MJN552" s="39"/>
      <c r="MJO552" s="39"/>
      <c r="MJP552" s="39"/>
      <c r="MJQ552" s="39"/>
      <c r="MJR552" s="39"/>
      <c r="MJS552" s="39"/>
      <c r="MJT552" s="39"/>
      <c r="MJU552" s="39"/>
      <c r="MJV552" s="39"/>
      <c r="MJW552" s="39"/>
      <c r="MJX552" s="39"/>
      <c r="MJY552" s="39"/>
      <c r="MJZ552" s="39"/>
      <c r="MKA552" s="39"/>
      <c r="MKB552" s="39"/>
      <c r="MKC552" s="39"/>
      <c r="MKD552" s="39"/>
      <c r="MKE552" s="39"/>
      <c r="MKF552" s="39"/>
      <c r="MKG552" s="39"/>
      <c r="MKH552" s="39"/>
      <c r="MKI552" s="39"/>
      <c r="MKJ552" s="39"/>
      <c r="MKK552" s="39"/>
      <c r="MKL552" s="39"/>
      <c r="MKM552" s="39"/>
      <c r="MKN552" s="39"/>
      <c r="MKO552" s="39"/>
      <c r="MKP552" s="39"/>
      <c r="MKQ552" s="39"/>
      <c r="MKR552" s="39"/>
      <c r="MKS552" s="39"/>
      <c r="MKT552" s="39"/>
      <c r="MKU552" s="39"/>
      <c r="MKV552" s="39"/>
      <c r="MKW552" s="39"/>
      <c r="MKX552" s="39"/>
      <c r="MKY552" s="39"/>
      <c r="MKZ552" s="39"/>
      <c r="MLA552" s="39"/>
      <c r="MLB552" s="39"/>
      <c r="MLC552" s="39"/>
      <c r="MLD552" s="39"/>
      <c r="MLE552" s="39"/>
      <c r="MLF552" s="39"/>
      <c r="MLG552" s="39"/>
      <c r="MLH552" s="39"/>
      <c r="MLI552" s="39"/>
      <c r="MLJ552" s="39"/>
      <c r="MLK552" s="39"/>
      <c r="MLL552" s="39"/>
      <c r="MLM552" s="39"/>
      <c r="MLN552" s="39"/>
      <c r="MLO552" s="39"/>
      <c r="MLP552" s="39"/>
      <c r="MLQ552" s="39"/>
      <c r="MLR552" s="39"/>
      <c r="MLS552" s="39"/>
      <c r="MLT552" s="39"/>
      <c r="MLU552" s="39"/>
      <c r="MLV552" s="39"/>
      <c r="MLW552" s="39"/>
      <c r="MLX552" s="39"/>
      <c r="MLY552" s="39"/>
      <c r="MLZ552" s="39"/>
      <c r="MMA552" s="39"/>
      <c r="MMB552" s="39"/>
      <c r="MMC552" s="39"/>
      <c r="MMD552" s="39"/>
      <c r="MME552" s="39"/>
      <c r="MMF552" s="39"/>
      <c r="MMG552" s="39"/>
      <c r="MMH552" s="39"/>
      <c r="MMI552" s="39"/>
      <c r="MMJ552" s="39"/>
      <c r="MMK552" s="39"/>
      <c r="MML552" s="39"/>
      <c r="MMM552" s="39"/>
      <c r="MMN552" s="39"/>
      <c r="MMO552" s="39"/>
      <c r="MMP552" s="39"/>
      <c r="MMQ552" s="39"/>
      <c r="MMR552" s="39"/>
      <c r="MMS552" s="39"/>
      <c r="MMT552" s="39"/>
      <c r="MMU552" s="39"/>
      <c r="MMV552" s="39"/>
      <c r="MMW552" s="39"/>
      <c r="MMX552" s="39"/>
      <c r="MMY552" s="39"/>
      <c r="MMZ552" s="39"/>
      <c r="MNA552" s="39"/>
      <c r="MNB552" s="39"/>
      <c r="MNC552" s="39"/>
      <c r="MND552" s="39"/>
      <c r="MNE552" s="39"/>
      <c r="MNF552" s="39"/>
      <c r="MNG552" s="39"/>
      <c r="MNH552" s="39"/>
      <c r="MNI552" s="39"/>
      <c r="MNJ552" s="39"/>
      <c r="MNK552" s="39"/>
      <c r="MNL552" s="39"/>
      <c r="MNM552" s="39"/>
      <c r="MNN552" s="39"/>
      <c r="MNO552" s="39"/>
      <c r="MNP552" s="39"/>
      <c r="MNQ552" s="39"/>
      <c r="MNR552" s="39"/>
      <c r="MNS552" s="39"/>
      <c r="MNT552" s="39"/>
      <c r="MNU552" s="39"/>
      <c r="MNV552" s="39"/>
      <c r="MNW552" s="39"/>
      <c r="MNX552" s="39"/>
      <c r="MNY552" s="39"/>
      <c r="MNZ552" s="39"/>
      <c r="MOA552" s="39"/>
      <c r="MOB552" s="39"/>
      <c r="MOC552" s="39"/>
      <c r="MOD552" s="39"/>
      <c r="MOE552" s="39"/>
      <c r="MOF552" s="39"/>
      <c r="MOG552" s="39"/>
      <c r="MOH552" s="39"/>
      <c r="MOI552" s="39"/>
      <c r="MOJ552" s="39"/>
      <c r="MOK552" s="39"/>
      <c r="MOL552" s="39"/>
      <c r="MOM552" s="39"/>
      <c r="MON552" s="39"/>
      <c r="MOO552" s="39"/>
      <c r="MOP552" s="39"/>
      <c r="MOQ552" s="39"/>
      <c r="MOR552" s="39"/>
      <c r="MOS552" s="39"/>
      <c r="MOT552" s="39"/>
      <c r="MOU552" s="39"/>
      <c r="MOV552" s="39"/>
      <c r="MOW552" s="39"/>
      <c r="MOX552" s="39"/>
      <c r="MOY552" s="39"/>
      <c r="MOZ552" s="39"/>
      <c r="MPA552" s="39"/>
      <c r="MPB552" s="39"/>
      <c r="MPC552" s="39"/>
      <c r="MPD552" s="39"/>
      <c r="MPE552" s="39"/>
      <c r="MPF552" s="39"/>
      <c r="MPG552" s="39"/>
      <c r="MPH552" s="39"/>
      <c r="MPI552" s="39"/>
      <c r="MPJ552" s="39"/>
      <c r="MPK552" s="39"/>
      <c r="MPL552" s="39"/>
      <c r="MPM552" s="39"/>
      <c r="MPN552" s="39"/>
      <c r="MPO552" s="39"/>
      <c r="MPP552" s="39"/>
      <c r="MPQ552" s="39"/>
      <c r="MPR552" s="39"/>
      <c r="MPS552" s="39"/>
      <c r="MPT552" s="39"/>
      <c r="MPU552" s="39"/>
      <c r="MPV552" s="39"/>
      <c r="MPW552" s="39"/>
      <c r="MPX552" s="39"/>
      <c r="MPY552" s="39"/>
      <c r="MPZ552" s="39"/>
      <c r="MQA552" s="39"/>
      <c r="MQB552" s="39"/>
      <c r="MQC552" s="39"/>
      <c r="MQD552" s="39"/>
      <c r="MQE552" s="39"/>
      <c r="MQF552" s="39"/>
      <c r="MQG552" s="39"/>
      <c r="MQH552" s="39"/>
      <c r="MQI552" s="39"/>
      <c r="MQJ552" s="39"/>
      <c r="MQK552" s="39"/>
      <c r="MQL552" s="39"/>
      <c r="MQM552" s="39"/>
      <c r="MQN552" s="39"/>
      <c r="MQO552" s="39"/>
      <c r="MQP552" s="39"/>
      <c r="MQQ552" s="39"/>
      <c r="MQR552" s="39"/>
      <c r="MQS552" s="39"/>
      <c r="MQT552" s="39"/>
      <c r="MQU552" s="39"/>
      <c r="MQV552" s="39"/>
      <c r="MQW552" s="39"/>
      <c r="MQX552" s="39"/>
      <c r="MQY552" s="39"/>
      <c r="MQZ552" s="39"/>
      <c r="MRA552" s="39"/>
      <c r="MRB552" s="39"/>
      <c r="MRC552" s="39"/>
      <c r="MRD552" s="39"/>
      <c r="MRE552" s="39"/>
      <c r="MRF552" s="39"/>
      <c r="MRG552" s="39"/>
      <c r="MRH552" s="39"/>
      <c r="MRI552" s="39"/>
      <c r="MRJ552" s="39"/>
      <c r="MRK552" s="39"/>
      <c r="MRL552" s="39"/>
      <c r="MRM552" s="39"/>
      <c r="MRN552" s="39"/>
      <c r="MRO552" s="39"/>
      <c r="MRP552" s="39"/>
      <c r="MRQ552" s="39"/>
      <c r="MRR552" s="39"/>
      <c r="MRS552" s="39"/>
      <c r="MRT552" s="39"/>
      <c r="MRU552" s="39"/>
      <c r="MRV552" s="39"/>
      <c r="MRW552" s="39"/>
      <c r="MRX552" s="39"/>
      <c r="MRY552" s="39"/>
      <c r="MRZ552" s="39"/>
      <c r="MSA552" s="39"/>
      <c r="MSB552" s="39"/>
      <c r="MSC552" s="39"/>
      <c r="MSD552" s="39"/>
      <c r="MSE552" s="39"/>
      <c r="MSF552" s="39"/>
      <c r="MSG552" s="39"/>
      <c r="MSH552" s="39"/>
      <c r="MSI552" s="39"/>
      <c r="MSJ552" s="39"/>
      <c r="MSK552" s="39"/>
      <c r="MSL552" s="39"/>
      <c r="MSM552" s="39"/>
      <c r="MSN552" s="39"/>
      <c r="MSO552" s="39"/>
      <c r="MSP552" s="39"/>
      <c r="MSQ552" s="39"/>
      <c r="MSR552" s="39"/>
      <c r="MSS552" s="39"/>
      <c r="MST552" s="39"/>
      <c r="MSU552" s="39"/>
      <c r="MSV552" s="39"/>
      <c r="MSW552" s="39"/>
      <c r="MSX552" s="39"/>
      <c r="MSY552" s="39"/>
      <c r="MSZ552" s="39"/>
      <c r="MTA552" s="39"/>
      <c r="MTB552" s="39"/>
      <c r="MTC552" s="39"/>
      <c r="MTD552" s="39"/>
      <c r="MTE552" s="39"/>
      <c r="MTF552" s="39"/>
      <c r="MTG552" s="39"/>
      <c r="MTH552" s="39"/>
      <c r="MTI552" s="39"/>
      <c r="MTJ552" s="39"/>
      <c r="MTK552" s="39"/>
      <c r="MTL552" s="39"/>
      <c r="MTM552" s="39"/>
      <c r="MTN552" s="39"/>
      <c r="MTO552" s="39"/>
      <c r="MTP552" s="39"/>
      <c r="MTQ552" s="39"/>
      <c r="MTR552" s="39"/>
      <c r="MTS552" s="39"/>
      <c r="MTT552" s="39"/>
      <c r="MTU552" s="39"/>
      <c r="MTV552" s="39"/>
      <c r="MTW552" s="39"/>
      <c r="MTX552" s="39"/>
      <c r="MTY552" s="39"/>
      <c r="MTZ552" s="39"/>
      <c r="MUA552" s="39"/>
      <c r="MUB552" s="39"/>
      <c r="MUC552" s="39"/>
      <c r="MUD552" s="39"/>
      <c r="MUE552" s="39"/>
      <c r="MUF552" s="39"/>
      <c r="MUG552" s="39"/>
      <c r="MUH552" s="39"/>
      <c r="MUI552" s="39"/>
      <c r="MUJ552" s="39"/>
      <c r="MUK552" s="39"/>
      <c r="MUL552" s="39"/>
      <c r="MUM552" s="39"/>
      <c r="MUN552" s="39"/>
      <c r="MUO552" s="39"/>
      <c r="MUP552" s="39"/>
      <c r="MUQ552" s="39"/>
      <c r="MUR552" s="39"/>
      <c r="MUS552" s="39"/>
      <c r="MUT552" s="39"/>
      <c r="MUU552" s="39"/>
      <c r="MUV552" s="39"/>
      <c r="MUW552" s="39"/>
      <c r="MUX552" s="39"/>
      <c r="MUY552" s="39"/>
      <c r="MUZ552" s="39"/>
      <c r="MVA552" s="39"/>
      <c r="MVB552" s="39"/>
      <c r="MVC552" s="39"/>
      <c r="MVD552" s="39"/>
      <c r="MVE552" s="39"/>
      <c r="MVF552" s="39"/>
      <c r="MVG552" s="39"/>
      <c r="MVH552" s="39"/>
      <c r="MVI552" s="39"/>
      <c r="MVJ552" s="39"/>
      <c r="MVK552" s="39"/>
      <c r="MVL552" s="39"/>
      <c r="MVM552" s="39"/>
      <c r="MVN552" s="39"/>
      <c r="MVO552" s="39"/>
      <c r="MVP552" s="39"/>
      <c r="MVQ552" s="39"/>
      <c r="MVR552" s="39"/>
      <c r="MVS552" s="39"/>
      <c r="MVT552" s="39"/>
      <c r="MVU552" s="39"/>
      <c r="MVV552" s="39"/>
      <c r="MVW552" s="39"/>
      <c r="MVX552" s="39"/>
      <c r="MVY552" s="39"/>
      <c r="MVZ552" s="39"/>
      <c r="MWA552" s="39"/>
      <c r="MWB552" s="39"/>
      <c r="MWC552" s="39"/>
      <c r="MWD552" s="39"/>
      <c r="MWE552" s="39"/>
      <c r="MWF552" s="39"/>
      <c r="MWG552" s="39"/>
      <c r="MWH552" s="39"/>
      <c r="MWI552" s="39"/>
      <c r="MWJ552" s="39"/>
      <c r="MWK552" s="39"/>
      <c r="MWL552" s="39"/>
      <c r="MWM552" s="39"/>
      <c r="MWN552" s="39"/>
      <c r="MWO552" s="39"/>
      <c r="MWP552" s="39"/>
      <c r="MWQ552" s="39"/>
      <c r="MWR552" s="39"/>
      <c r="MWS552" s="39"/>
      <c r="MWT552" s="39"/>
      <c r="MWU552" s="39"/>
      <c r="MWV552" s="39"/>
      <c r="MWW552" s="39"/>
      <c r="MWX552" s="39"/>
      <c r="MWY552" s="39"/>
      <c r="MWZ552" s="39"/>
      <c r="MXA552" s="39"/>
      <c r="MXB552" s="39"/>
      <c r="MXC552" s="39"/>
      <c r="MXD552" s="39"/>
      <c r="MXE552" s="39"/>
      <c r="MXF552" s="39"/>
      <c r="MXG552" s="39"/>
      <c r="MXH552" s="39"/>
      <c r="MXI552" s="39"/>
      <c r="MXJ552" s="39"/>
      <c r="MXK552" s="39"/>
      <c r="MXL552" s="39"/>
      <c r="MXM552" s="39"/>
      <c r="MXN552" s="39"/>
      <c r="MXO552" s="39"/>
      <c r="MXP552" s="39"/>
      <c r="MXQ552" s="39"/>
      <c r="MXR552" s="39"/>
      <c r="MXS552" s="39"/>
      <c r="MXT552" s="39"/>
      <c r="MXU552" s="39"/>
      <c r="MXV552" s="39"/>
      <c r="MXW552" s="39"/>
      <c r="MXX552" s="39"/>
      <c r="MXY552" s="39"/>
      <c r="MXZ552" s="39"/>
      <c r="MYA552" s="39"/>
      <c r="MYB552" s="39"/>
      <c r="MYC552" s="39"/>
      <c r="MYD552" s="39"/>
      <c r="MYE552" s="39"/>
      <c r="MYF552" s="39"/>
      <c r="MYG552" s="39"/>
      <c r="MYH552" s="39"/>
      <c r="MYI552" s="39"/>
      <c r="MYJ552" s="39"/>
      <c r="MYK552" s="39"/>
      <c r="MYL552" s="39"/>
      <c r="MYM552" s="39"/>
      <c r="MYN552" s="39"/>
      <c r="MYO552" s="39"/>
      <c r="MYP552" s="39"/>
      <c r="MYQ552" s="39"/>
      <c r="MYR552" s="39"/>
      <c r="MYS552" s="39"/>
      <c r="MYT552" s="39"/>
      <c r="MYU552" s="39"/>
      <c r="MYV552" s="39"/>
      <c r="MYW552" s="39"/>
      <c r="MYX552" s="39"/>
      <c r="MYY552" s="39"/>
      <c r="MYZ552" s="39"/>
      <c r="MZA552" s="39"/>
      <c r="MZB552" s="39"/>
      <c r="MZC552" s="39"/>
      <c r="MZD552" s="39"/>
      <c r="MZE552" s="39"/>
      <c r="MZF552" s="39"/>
      <c r="MZG552" s="39"/>
      <c r="MZH552" s="39"/>
      <c r="MZI552" s="39"/>
      <c r="MZJ552" s="39"/>
      <c r="MZK552" s="39"/>
      <c r="MZL552" s="39"/>
      <c r="MZM552" s="39"/>
      <c r="MZN552" s="39"/>
      <c r="MZO552" s="39"/>
      <c r="MZP552" s="39"/>
      <c r="MZQ552" s="39"/>
      <c r="MZR552" s="39"/>
      <c r="MZS552" s="39"/>
      <c r="MZT552" s="39"/>
      <c r="MZU552" s="39"/>
      <c r="MZV552" s="39"/>
      <c r="MZW552" s="39"/>
      <c r="MZX552" s="39"/>
      <c r="MZY552" s="39"/>
      <c r="MZZ552" s="39"/>
      <c r="NAA552" s="39"/>
      <c r="NAB552" s="39"/>
      <c r="NAC552" s="39"/>
      <c r="NAD552" s="39"/>
      <c r="NAE552" s="39"/>
      <c r="NAF552" s="39"/>
      <c r="NAG552" s="39"/>
      <c r="NAH552" s="39"/>
      <c r="NAI552" s="39"/>
      <c r="NAJ552" s="39"/>
      <c r="NAK552" s="39"/>
      <c r="NAL552" s="39"/>
      <c r="NAM552" s="39"/>
      <c r="NAN552" s="39"/>
      <c r="NAO552" s="39"/>
      <c r="NAP552" s="39"/>
      <c r="NAQ552" s="39"/>
      <c r="NAR552" s="39"/>
      <c r="NAS552" s="39"/>
      <c r="NAT552" s="39"/>
      <c r="NAU552" s="39"/>
      <c r="NAV552" s="39"/>
      <c r="NAW552" s="39"/>
      <c r="NAX552" s="39"/>
      <c r="NAY552" s="39"/>
      <c r="NAZ552" s="39"/>
      <c r="NBA552" s="39"/>
      <c r="NBB552" s="39"/>
      <c r="NBC552" s="39"/>
      <c r="NBD552" s="39"/>
      <c r="NBE552" s="39"/>
      <c r="NBF552" s="39"/>
      <c r="NBG552" s="39"/>
      <c r="NBH552" s="39"/>
      <c r="NBI552" s="39"/>
      <c r="NBJ552" s="39"/>
      <c r="NBK552" s="39"/>
      <c r="NBL552" s="39"/>
      <c r="NBM552" s="39"/>
      <c r="NBN552" s="39"/>
      <c r="NBO552" s="39"/>
      <c r="NBP552" s="39"/>
      <c r="NBQ552" s="39"/>
      <c r="NBR552" s="39"/>
      <c r="NBS552" s="39"/>
      <c r="NBT552" s="39"/>
      <c r="NBU552" s="39"/>
      <c r="NBV552" s="39"/>
      <c r="NBW552" s="39"/>
      <c r="NBX552" s="39"/>
      <c r="NBY552" s="39"/>
      <c r="NBZ552" s="39"/>
      <c r="NCA552" s="39"/>
      <c r="NCB552" s="39"/>
      <c r="NCC552" s="39"/>
      <c r="NCD552" s="39"/>
      <c r="NCE552" s="39"/>
      <c r="NCF552" s="39"/>
      <c r="NCG552" s="39"/>
      <c r="NCH552" s="39"/>
      <c r="NCI552" s="39"/>
      <c r="NCJ552" s="39"/>
      <c r="NCK552" s="39"/>
      <c r="NCL552" s="39"/>
      <c r="NCM552" s="39"/>
      <c r="NCN552" s="39"/>
      <c r="NCO552" s="39"/>
      <c r="NCP552" s="39"/>
      <c r="NCQ552" s="39"/>
      <c r="NCR552" s="39"/>
      <c r="NCS552" s="39"/>
      <c r="NCT552" s="39"/>
      <c r="NCU552" s="39"/>
      <c r="NCV552" s="39"/>
      <c r="NCW552" s="39"/>
      <c r="NCX552" s="39"/>
      <c r="NCY552" s="39"/>
      <c r="NCZ552" s="39"/>
      <c r="NDA552" s="39"/>
      <c r="NDB552" s="39"/>
      <c r="NDC552" s="39"/>
      <c r="NDD552" s="39"/>
      <c r="NDE552" s="39"/>
      <c r="NDF552" s="39"/>
      <c r="NDG552" s="39"/>
      <c r="NDH552" s="39"/>
      <c r="NDI552" s="39"/>
      <c r="NDJ552" s="39"/>
      <c r="NDK552" s="39"/>
      <c r="NDL552" s="39"/>
      <c r="NDM552" s="39"/>
      <c r="NDN552" s="39"/>
      <c r="NDO552" s="39"/>
      <c r="NDP552" s="39"/>
      <c r="NDQ552" s="39"/>
      <c r="NDR552" s="39"/>
      <c r="NDS552" s="39"/>
      <c r="NDT552" s="39"/>
      <c r="NDU552" s="39"/>
      <c r="NDV552" s="39"/>
      <c r="NDW552" s="39"/>
      <c r="NDX552" s="39"/>
      <c r="NDY552" s="39"/>
      <c r="NDZ552" s="39"/>
      <c r="NEA552" s="39"/>
      <c r="NEB552" s="39"/>
      <c r="NEC552" s="39"/>
      <c r="NED552" s="39"/>
      <c r="NEE552" s="39"/>
      <c r="NEF552" s="39"/>
      <c r="NEG552" s="39"/>
      <c r="NEH552" s="39"/>
      <c r="NEI552" s="39"/>
      <c r="NEJ552" s="39"/>
      <c r="NEK552" s="39"/>
      <c r="NEL552" s="39"/>
      <c r="NEM552" s="39"/>
      <c r="NEN552" s="39"/>
      <c r="NEO552" s="39"/>
      <c r="NEP552" s="39"/>
      <c r="NEQ552" s="39"/>
      <c r="NER552" s="39"/>
      <c r="NES552" s="39"/>
      <c r="NET552" s="39"/>
      <c r="NEU552" s="39"/>
      <c r="NEV552" s="39"/>
      <c r="NEW552" s="39"/>
      <c r="NEX552" s="39"/>
      <c r="NEY552" s="39"/>
      <c r="NEZ552" s="39"/>
      <c r="NFA552" s="39"/>
      <c r="NFB552" s="39"/>
      <c r="NFC552" s="39"/>
      <c r="NFD552" s="39"/>
      <c r="NFE552" s="39"/>
      <c r="NFF552" s="39"/>
      <c r="NFG552" s="39"/>
      <c r="NFH552" s="39"/>
      <c r="NFI552" s="39"/>
      <c r="NFJ552" s="39"/>
      <c r="NFK552" s="39"/>
      <c r="NFL552" s="39"/>
      <c r="NFM552" s="39"/>
      <c r="NFN552" s="39"/>
      <c r="NFO552" s="39"/>
      <c r="NFP552" s="39"/>
      <c r="NFQ552" s="39"/>
      <c r="NFR552" s="39"/>
      <c r="NFS552" s="39"/>
      <c r="NFT552" s="39"/>
      <c r="NFU552" s="39"/>
      <c r="NFV552" s="39"/>
      <c r="NFW552" s="39"/>
      <c r="NFX552" s="39"/>
      <c r="NFY552" s="39"/>
      <c r="NFZ552" s="39"/>
      <c r="NGA552" s="39"/>
      <c r="NGB552" s="39"/>
      <c r="NGC552" s="39"/>
      <c r="NGD552" s="39"/>
      <c r="NGE552" s="39"/>
      <c r="NGF552" s="39"/>
      <c r="NGG552" s="39"/>
      <c r="NGH552" s="39"/>
      <c r="NGI552" s="39"/>
      <c r="NGJ552" s="39"/>
      <c r="NGK552" s="39"/>
      <c r="NGL552" s="39"/>
      <c r="NGM552" s="39"/>
      <c r="NGN552" s="39"/>
      <c r="NGO552" s="39"/>
      <c r="NGP552" s="39"/>
      <c r="NGQ552" s="39"/>
      <c r="NGR552" s="39"/>
      <c r="NGS552" s="39"/>
      <c r="NGT552" s="39"/>
      <c r="NGU552" s="39"/>
      <c r="NGV552" s="39"/>
      <c r="NGW552" s="39"/>
      <c r="NGX552" s="39"/>
      <c r="NGY552" s="39"/>
      <c r="NGZ552" s="39"/>
      <c r="NHA552" s="39"/>
      <c r="NHB552" s="39"/>
      <c r="NHC552" s="39"/>
      <c r="NHD552" s="39"/>
      <c r="NHE552" s="39"/>
      <c r="NHF552" s="39"/>
      <c r="NHG552" s="39"/>
      <c r="NHH552" s="39"/>
      <c r="NHI552" s="39"/>
      <c r="NHJ552" s="39"/>
      <c r="NHK552" s="39"/>
      <c r="NHL552" s="39"/>
      <c r="NHM552" s="39"/>
      <c r="NHN552" s="39"/>
      <c r="NHO552" s="39"/>
      <c r="NHP552" s="39"/>
      <c r="NHQ552" s="39"/>
      <c r="NHR552" s="39"/>
      <c r="NHS552" s="39"/>
      <c r="NHT552" s="39"/>
      <c r="NHU552" s="39"/>
      <c r="NHV552" s="39"/>
      <c r="NHW552" s="39"/>
      <c r="NHX552" s="39"/>
      <c r="NHY552" s="39"/>
      <c r="NHZ552" s="39"/>
      <c r="NIA552" s="39"/>
      <c r="NIB552" s="39"/>
      <c r="NIC552" s="39"/>
      <c r="NID552" s="39"/>
      <c r="NIE552" s="39"/>
      <c r="NIF552" s="39"/>
      <c r="NIG552" s="39"/>
      <c r="NIH552" s="39"/>
      <c r="NII552" s="39"/>
      <c r="NIJ552" s="39"/>
      <c r="NIK552" s="39"/>
      <c r="NIL552" s="39"/>
      <c r="NIM552" s="39"/>
      <c r="NIN552" s="39"/>
      <c r="NIO552" s="39"/>
      <c r="NIP552" s="39"/>
      <c r="NIQ552" s="39"/>
      <c r="NIR552" s="39"/>
      <c r="NIS552" s="39"/>
      <c r="NIT552" s="39"/>
      <c r="NIU552" s="39"/>
      <c r="NIV552" s="39"/>
      <c r="NIW552" s="39"/>
      <c r="NIX552" s="39"/>
      <c r="NIY552" s="39"/>
      <c r="NIZ552" s="39"/>
      <c r="NJA552" s="39"/>
      <c r="NJB552" s="39"/>
      <c r="NJC552" s="39"/>
      <c r="NJD552" s="39"/>
      <c r="NJE552" s="39"/>
      <c r="NJF552" s="39"/>
      <c r="NJG552" s="39"/>
      <c r="NJH552" s="39"/>
      <c r="NJI552" s="39"/>
      <c r="NJJ552" s="39"/>
      <c r="NJK552" s="39"/>
      <c r="NJL552" s="39"/>
      <c r="NJM552" s="39"/>
      <c r="NJN552" s="39"/>
      <c r="NJO552" s="39"/>
      <c r="NJP552" s="39"/>
      <c r="NJQ552" s="39"/>
      <c r="NJR552" s="39"/>
      <c r="NJS552" s="39"/>
      <c r="NJT552" s="39"/>
      <c r="NJU552" s="39"/>
      <c r="NJV552" s="39"/>
      <c r="NJW552" s="39"/>
      <c r="NJX552" s="39"/>
      <c r="NJY552" s="39"/>
      <c r="NJZ552" s="39"/>
      <c r="NKA552" s="39"/>
      <c r="NKB552" s="39"/>
      <c r="NKC552" s="39"/>
      <c r="NKD552" s="39"/>
      <c r="NKE552" s="39"/>
      <c r="NKF552" s="39"/>
      <c r="NKG552" s="39"/>
      <c r="NKH552" s="39"/>
      <c r="NKI552" s="39"/>
      <c r="NKJ552" s="39"/>
      <c r="NKK552" s="39"/>
      <c r="NKL552" s="39"/>
      <c r="NKM552" s="39"/>
      <c r="NKN552" s="39"/>
      <c r="NKO552" s="39"/>
      <c r="NKP552" s="39"/>
      <c r="NKQ552" s="39"/>
      <c r="NKR552" s="39"/>
      <c r="NKS552" s="39"/>
      <c r="NKT552" s="39"/>
      <c r="NKU552" s="39"/>
      <c r="NKV552" s="39"/>
      <c r="NKW552" s="39"/>
      <c r="NKX552" s="39"/>
      <c r="NKY552" s="39"/>
      <c r="NKZ552" s="39"/>
      <c r="NLA552" s="39"/>
      <c r="NLB552" s="39"/>
      <c r="NLC552" s="39"/>
      <c r="NLD552" s="39"/>
      <c r="NLE552" s="39"/>
      <c r="NLF552" s="39"/>
      <c r="NLG552" s="39"/>
      <c r="NLH552" s="39"/>
      <c r="NLI552" s="39"/>
      <c r="NLJ552" s="39"/>
      <c r="NLK552" s="39"/>
      <c r="NLL552" s="39"/>
      <c r="NLM552" s="39"/>
      <c r="NLN552" s="39"/>
      <c r="NLO552" s="39"/>
      <c r="NLP552" s="39"/>
      <c r="NLQ552" s="39"/>
      <c r="NLR552" s="39"/>
      <c r="NLS552" s="39"/>
      <c r="NLT552" s="39"/>
      <c r="NLU552" s="39"/>
      <c r="NLV552" s="39"/>
      <c r="NLW552" s="39"/>
      <c r="NLX552" s="39"/>
      <c r="NLY552" s="39"/>
      <c r="NLZ552" s="39"/>
      <c r="NMA552" s="39"/>
      <c r="NMB552" s="39"/>
      <c r="NMC552" s="39"/>
      <c r="NMD552" s="39"/>
      <c r="NME552" s="39"/>
      <c r="NMF552" s="39"/>
      <c r="NMG552" s="39"/>
      <c r="NMH552" s="39"/>
      <c r="NMI552" s="39"/>
      <c r="NMJ552" s="39"/>
      <c r="NMK552" s="39"/>
      <c r="NML552" s="39"/>
      <c r="NMM552" s="39"/>
      <c r="NMN552" s="39"/>
      <c r="NMO552" s="39"/>
      <c r="NMP552" s="39"/>
      <c r="NMQ552" s="39"/>
      <c r="NMR552" s="39"/>
      <c r="NMS552" s="39"/>
      <c r="NMT552" s="39"/>
      <c r="NMU552" s="39"/>
      <c r="NMV552" s="39"/>
      <c r="NMW552" s="39"/>
      <c r="NMX552" s="39"/>
      <c r="NMY552" s="39"/>
      <c r="NMZ552" s="39"/>
      <c r="NNA552" s="39"/>
      <c r="NNB552" s="39"/>
      <c r="NNC552" s="39"/>
      <c r="NND552" s="39"/>
      <c r="NNE552" s="39"/>
      <c r="NNF552" s="39"/>
      <c r="NNG552" s="39"/>
      <c r="NNH552" s="39"/>
      <c r="NNI552" s="39"/>
      <c r="NNJ552" s="39"/>
      <c r="NNK552" s="39"/>
      <c r="NNL552" s="39"/>
      <c r="NNM552" s="39"/>
      <c r="NNN552" s="39"/>
      <c r="NNO552" s="39"/>
      <c r="NNP552" s="39"/>
      <c r="NNQ552" s="39"/>
      <c r="NNR552" s="39"/>
      <c r="NNS552" s="39"/>
      <c r="NNT552" s="39"/>
      <c r="NNU552" s="39"/>
      <c r="NNV552" s="39"/>
      <c r="NNW552" s="39"/>
      <c r="NNX552" s="39"/>
      <c r="NNY552" s="39"/>
      <c r="NNZ552" s="39"/>
      <c r="NOA552" s="39"/>
      <c r="NOB552" s="39"/>
      <c r="NOC552" s="39"/>
      <c r="NOD552" s="39"/>
      <c r="NOE552" s="39"/>
      <c r="NOF552" s="39"/>
      <c r="NOG552" s="39"/>
      <c r="NOH552" s="39"/>
      <c r="NOI552" s="39"/>
      <c r="NOJ552" s="39"/>
      <c r="NOK552" s="39"/>
      <c r="NOL552" s="39"/>
      <c r="NOM552" s="39"/>
      <c r="NON552" s="39"/>
      <c r="NOO552" s="39"/>
      <c r="NOP552" s="39"/>
      <c r="NOQ552" s="39"/>
      <c r="NOR552" s="39"/>
      <c r="NOS552" s="39"/>
      <c r="NOT552" s="39"/>
      <c r="NOU552" s="39"/>
      <c r="NOV552" s="39"/>
      <c r="NOW552" s="39"/>
      <c r="NOX552" s="39"/>
      <c r="NOY552" s="39"/>
      <c r="NOZ552" s="39"/>
      <c r="NPA552" s="39"/>
      <c r="NPB552" s="39"/>
      <c r="NPC552" s="39"/>
      <c r="NPD552" s="39"/>
      <c r="NPE552" s="39"/>
      <c r="NPF552" s="39"/>
      <c r="NPG552" s="39"/>
      <c r="NPH552" s="39"/>
      <c r="NPI552" s="39"/>
      <c r="NPJ552" s="39"/>
      <c r="NPK552" s="39"/>
      <c r="NPL552" s="39"/>
      <c r="NPM552" s="39"/>
      <c r="NPN552" s="39"/>
      <c r="NPO552" s="39"/>
      <c r="NPP552" s="39"/>
      <c r="NPQ552" s="39"/>
      <c r="NPR552" s="39"/>
      <c r="NPS552" s="39"/>
      <c r="NPT552" s="39"/>
      <c r="NPU552" s="39"/>
      <c r="NPV552" s="39"/>
      <c r="NPW552" s="39"/>
      <c r="NPX552" s="39"/>
      <c r="NPY552" s="39"/>
      <c r="NPZ552" s="39"/>
      <c r="NQA552" s="39"/>
      <c r="NQB552" s="39"/>
      <c r="NQC552" s="39"/>
      <c r="NQD552" s="39"/>
      <c r="NQE552" s="39"/>
      <c r="NQF552" s="39"/>
      <c r="NQG552" s="39"/>
      <c r="NQH552" s="39"/>
      <c r="NQI552" s="39"/>
      <c r="NQJ552" s="39"/>
      <c r="NQK552" s="39"/>
      <c r="NQL552" s="39"/>
      <c r="NQM552" s="39"/>
      <c r="NQN552" s="39"/>
      <c r="NQO552" s="39"/>
      <c r="NQP552" s="39"/>
      <c r="NQQ552" s="39"/>
      <c r="NQR552" s="39"/>
      <c r="NQS552" s="39"/>
      <c r="NQT552" s="39"/>
      <c r="NQU552" s="39"/>
      <c r="NQV552" s="39"/>
      <c r="NQW552" s="39"/>
      <c r="NQX552" s="39"/>
      <c r="NQY552" s="39"/>
      <c r="NQZ552" s="39"/>
      <c r="NRA552" s="39"/>
      <c r="NRB552" s="39"/>
      <c r="NRC552" s="39"/>
      <c r="NRD552" s="39"/>
      <c r="NRE552" s="39"/>
      <c r="NRF552" s="39"/>
      <c r="NRG552" s="39"/>
      <c r="NRH552" s="39"/>
      <c r="NRI552" s="39"/>
      <c r="NRJ552" s="39"/>
      <c r="NRK552" s="39"/>
      <c r="NRL552" s="39"/>
      <c r="NRM552" s="39"/>
      <c r="NRN552" s="39"/>
      <c r="NRO552" s="39"/>
      <c r="NRP552" s="39"/>
      <c r="NRQ552" s="39"/>
      <c r="NRR552" s="39"/>
      <c r="NRS552" s="39"/>
      <c r="NRT552" s="39"/>
      <c r="NRU552" s="39"/>
      <c r="NRV552" s="39"/>
      <c r="NRW552" s="39"/>
      <c r="NRX552" s="39"/>
      <c r="NRY552" s="39"/>
      <c r="NRZ552" s="39"/>
      <c r="NSA552" s="39"/>
      <c r="NSB552" s="39"/>
      <c r="NSC552" s="39"/>
      <c r="NSD552" s="39"/>
      <c r="NSE552" s="39"/>
      <c r="NSF552" s="39"/>
      <c r="NSG552" s="39"/>
      <c r="NSH552" s="39"/>
      <c r="NSI552" s="39"/>
      <c r="NSJ552" s="39"/>
      <c r="NSK552" s="39"/>
      <c r="NSL552" s="39"/>
      <c r="NSM552" s="39"/>
      <c r="NSN552" s="39"/>
      <c r="NSO552" s="39"/>
      <c r="NSP552" s="39"/>
      <c r="NSQ552" s="39"/>
      <c r="NSR552" s="39"/>
      <c r="NSS552" s="39"/>
      <c r="NST552" s="39"/>
      <c r="NSU552" s="39"/>
      <c r="NSV552" s="39"/>
      <c r="NSW552" s="39"/>
      <c r="NSX552" s="39"/>
      <c r="NSY552" s="39"/>
      <c r="NSZ552" s="39"/>
      <c r="NTA552" s="39"/>
      <c r="NTB552" s="39"/>
      <c r="NTC552" s="39"/>
      <c r="NTD552" s="39"/>
      <c r="NTE552" s="39"/>
      <c r="NTF552" s="39"/>
      <c r="NTG552" s="39"/>
      <c r="NTH552" s="39"/>
      <c r="NTI552" s="39"/>
      <c r="NTJ552" s="39"/>
      <c r="NTK552" s="39"/>
      <c r="NTL552" s="39"/>
      <c r="NTM552" s="39"/>
      <c r="NTN552" s="39"/>
      <c r="NTO552" s="39"/>
      <c r="NTP552" s="39"/>
      <c r="NTQ552" s="39"/>
      <c r="NTR552" s="39"/>
      <c r="NTS552" s="39"/>
      <c r="NTT552" s="39"/>
      <c r="NTU552" s="39"/>
      <c r="NTV552" s="39"/>
      <c r="NTW552" s="39"/>
      <c r="NTX552" s="39"/>
      <c r="NTY552" s="39"/>
      <c r="NTZ552" s="39"/>
      <c r="NUA552" s="39"/>
      <c r="NUB552" s="39"/>
      <c r="NUC552" s="39"/>
      <c r="NUD552" s="39"/>
      <c r="NUE552" s="39"/>
      <c r="NUF552" s="39"/>
      <c r="NUG552" s="39"/>
      <c r="NUH552" s="39"/>
      <c r="NUI552" s="39"/>
      <c r="NUJ552" s="39"/>
      <c r="NUK552" s="39"/>
      <c r="NUL552" s="39"/>
      <c r="NUM552" s="39"/>
      <c r="NUN552" s="39"/>
      <c r="NUO552" s="39"/>
      <c r="NUP552" s="39"/>
      <c r="NUQ552" s="39"/>
      <c r="NUR552" s="39"/>
      <c r="NUS552" s="39"/>
      <c r="NUT552" s="39"/>
      <c r="NUU552" s="39"/>
      <c r="NUV552" s="39"/>
      <c r="NUW552" s="39"/>
      <c r="NUX552" s="39"/>
      <c r="NUY552" s="39"/>
      <c r="NUZ552" s="39"/>
      <c r="NVA552" s="39"/>
      <c r="NVB552" s="39"/>
      <c r="NVC552" s="39"/>
      <c r="NVD552" s="39"/>
      <c r="NVE552" s="39"/>
      <c r="NVF552" s="39"/>
      <c r="NVG552" s="39"/>
      <c r="NVH552" s="39"/>
      <c r="NVI552" s="39"/>
      <c r="NVJ552" s="39"/>
      <c r="NVK552" s="39"/>
      <c r="NVL552" s="39"/>
      <c r="NVM552" s="39"/>
      <c r="NVN552" s="39"/>
      <c r="NVO552" s="39"/>
      <c r="NVP552" s="39"/>
      <c r="NVQ552" s="39"/>
      <c r="NVR552" s="39"/>
      <c r="NVS552" s="39"/>
      <c r="NVT552" s="39"/>
      <c r="NVU552" s="39"/>
      <c r="NVV552" s="39"/>
      <c r="NVW552" s="39"/>
      <c r="NVX552" s="39"/>
      <c r="NVY552" s="39"/>
      <c r="NVZ552" s="39"/>
      <c r="NWA552" s="39"/>
      <c r="NWB552" s="39"/>
      <c r="NWC552" s="39"/>
      <c r="NWD552" s="39"/>
      <c r="NWE552" s="39"/>
      <c r="NWF552" s="39"/>
      <c r="NWG552" s="39"/>
      <c r="NWH552" s="39"/>
      <c r="NWI552" s="39"/>
      <c r="NWJ552" s="39"/>
      <c r="NWK552" s="39"/>
      <c r="NWL552" s="39"/>
      <c r="NWM552" s="39"/>
      <c r="NWN552" s="39"/>
      <c r="NWO552" s="39"/>
      <c r="NWP552" s="39"/>
      <c r="NWQ552" s="39"/>
      <c r="NWR552" s="39"/>
      <c r="NWS552" s="39"/>
      <c r="NWT552" s="39"/>
      <c r="NWU552" s="39"/>
      <c r="NWV552" s="39"/>
      <c r="NWW552" s="39"/>
      <c r="NWX552" s="39"/>
      <c r="NWY552" s="39"/>
      <c r="NWZ552" s="39"/>
      <c r="NXA552" s="39"/>
      <c r="NXB552" s="39"/>
      <c r="NXC552" s="39"/>
      <c r="NXD552" s="39"/>
      <c r="NXE552" s="39"/>
      <c r="NXF552" s="39"/>
      <c r="NXG552" s="39"/>
      <c r="NXH552" s="39"/>
      <c r="NXI552" s="39"/>
      <c r="NXJ552" s="39"/>
      <c r="NXK552" s="39"/>
      <c r="NXL552" s="39"/>
      <c r="NXM552" s="39"/>
      <c r="NXN552" s="39"/>
      <c r="NXO552" s="39"/>
      <c r="NXP552" s="39"/>
      <c r="NXQ552" s="39"/>
      <c r="NXR552" s="39"/>
      <c r="NXS552" s="39"/>
      <c r="NXT552" s="39"/>
      <c r="NXU552" s="39"/>
      <c r="NXV552" s="39"/>
      <c r="NXW552" s="39"/>
      <c r="NXX552" s="39"/>
      <c r="NXY552" s="39"/>
      <c r="NXZ552" s="39"/>
      <c r="NYA552" s="39"/>
      <c r="NYB552" s="39"/>
      <c r="NYC552" s="39"/>
      <c r="NYD552" s="39"/>
      <c r="NYE552" s="39"/>
      <c r="NYF552" s="39"/>
      <c r="NYG552" s="39"/>
      <c r="NYH552" s="39"/>
      <c r="NYI552" s="39"/>
      <c r="NYJ552" s="39"/>
      <c r="NYK552" s="39"/>
      <c r="NYL552" s="39"/>
      <c r="NYM552" s="39"/>
      <c r="NYN552" s="39"/>
      <c r="NYO552" s="39"/>
      <c r="NYP552" s="39"/>
      <c r="NYQ552" s="39"/>
      <c r="NYR552" s="39"/>
      <c r="NYS552" s="39"/>
      <c r="NYT552" s="39"/>
      <c r="NYU552" s="39"/>
      <c r="NYV552" s="39"/>
      <c r="NYW552" s="39"/>
      <c r="NYX552" s="39"/>
      <c r="NYY552" s="39"/>
      <c r="NYZ552" s="39"/>
      <c r="NZA552" s="39"/>
      <c r="NZB552" s="39"/>
      <c r="NZC552" s="39"/>
      <c r="NZD552" s="39"/>
      <c r="NZE552" s="39"/>
      <c r="NZF552" s="39"/>
      <c r="NZG552" s="39"/>
      <c r="NZH552" s="39"/>
      <c r="NZI552" s="39"/>
      <c r="NZJ552" s="39"/>
      <c r="NZK552" s="39"/>
      <c r="NZL552" s="39"/>
      <c r="NZM552" s="39"/>
      <c r="NZN552" s="39"/>
      <c r="NZO552" s="39"/>
      <c r="NZP552" s="39"/>
      <c r="NZQ552" s="39"/>
      <c r="NZR552" s="39"/>
      <c r="NZS552" s="39"/>
      <c r="NZT552" s="39"/>
      <c r="NZU552" s="39"/>
      <c r="NZV552" s="39"/>
      <c r="NZW552" s="39"/>
      <c r="NZX552" s="39"/>
      <c r="NZY552" s="39"/>
      <c r="NZZ552" s="39"/>
      <c r="OAA552" s="39"/>
      <c r="OAB552" s="39"/>
      <c r="OAC552" s="39"/>
      <c r="OAD552" s="39"/>
      <c r="OAE552" s="39"/>
      <c r="OAF552" s="39"/>
      <c r="OAG552" s="39"/>
      <c r="OAH552" s="39"/>
      <c r="OAI552" s="39"/>
      <c r="OAJ552" s="39"/>
      <c r="OAK552" s="39"/>
      <c r="OAL552" s="39"/>
      <c r="OAM552" s="39"/>
      <c r="OAN552" s="39"/>
      <c r="OAO552" s="39"/>
      <c r="OAP552" s="39"/>
      <c r="OAQ552" s="39"/>
      <c r="OAR552" s="39"/>
      <c r="OAS552" s="39"/>
      <c r="OAT552" s="39"/>
      <c r="OAU552" s="39"/>
      <c r="OAV552" s="39"/>
      <c r="OAW552" s="39"/>
      <c r="OAX552" s="39"/>
      <c r="OAY552" s="39"/>
      <c r="OAZ552" s="39"/>
      <c r="OBA552" s="39"/>
      <c r="OBB552" s="39"/>
      <c r="OBC552" s="39"/>
      <c r="OBD552" s="39"/>
      <c r="OBE552" s="39"/>
      <c r="OBF552" s="39"/>
      <c r="OBG552" s="39"/>
      <c r="OBH552" s="39"/>
      <c r="OBI552" s="39"/>
      <c r="OBJ552" s="39"/>
      <c r="OBK552" s="39"/>
      <c r="OBL552" s="39"/>
      <c r="OBM552" s="39"/>
      <c r="OBN552" s="39"/>
      <c r="OBO552" s="39"/>
      <c r="OBP552" s="39"/>
      <c r="OBQ552" s="39"/>
      <c r="OBR552" s="39"/>
      <c r="OBS552" s="39"/>
      <c r="OBT552" s="39"/>
      <c r="OBU552" s="39"/>
      <c r="OBV552" s="39"/>
      <c r="OBW552" s="39"/>
      <c r="OBX552" s="39"/>
      <c r="OBY552" s="39"/>
      <c r="OBZ552" s="39"/>
      <c r="OCA552" s="39"/>
      <c r="OCB552" s="39"/>
      <c r="OCC552" s="39"/>
      <c r="OCD552" s="39"/>
      <c r="OCE552" s="39"/>
      <c r="OCF552" s="39"/>
      <c r="OCG552" s="39"/>
      <c r="OCH552" s="39"/>
      <c r="OCI552" s="39"/>
      <c r="OCJ552" s="39"/>
      <c r="OCK552" s="39"/>
      <c r="OCL552" s="39"/>
      <c r="OCM552" s="39"/>
      <c r="OCN552" s="39"/>
      <c r="OCO552" s="39"/>
      <c r="OCP552" s="39"/>
      <c r="OCQ552" s="39"/>
      <c r="OCR552" s="39"/>
      <c r="OCS552" s="39"/>
      <c r="OCT552" s="39"/>
      <c r="OCU552" s="39"/>
      <c r="OCV552" s="39"/>
      <c r="OCW552" s="39"/>
      <c r="OCX552" s="39"/>
      <c r="OCY552" s="39"/>
      <c r="OCZ552" s="39"/>
      <c r="ODA552" s="39"/>
      <c r="ODB552" s="39"/>
      <c r="ODC552" s="39"/>
      <c r="ODD552" s="39"/>
      <c r="ODE552" s="39"/>
      <c r="ODF552" s="39"/>
      <c r="ODG552" s="39"/>
      <c r="ODH552" s="39"/>
      <c r="ODI552" s="39"/>
      <c r="ODJ552" s="39"/>
      <c r="ODK552" s="39"/>
      <c r="ODL552" s="39"/>
      <c r="ODM552" s="39"/>
      <c r="ODN552" s="39"/>
      <c r="ODO552" s="39"/>
      <c r="ODP552" s="39"/>
      <c r="ODQ552" s="39"/>
      <c r="ODR552" s="39"/>
      <c r="ODS552" s="39"/>
      <c r="ODT552" s="39"/>
      <c r="ODU552" s="39"/>
      <c r="ODV552" s="39"/>
      <c r="ODW552" s="39"/>
      <c r="ODX552" s="39"/>
      <c r="ODY552" s="39"/>
      <c r="ODZ552" s="39"/>
      <c r="OEA552" s="39"/>
      <c r="OEB552" s="39"/>
      <c r="OEC552" s="39"/>
      <c r="OED552" s="39"/>
      <c r="OEE552" s="39"/>
      <c r="OEF552" s="39"/>
      <c r="OEG552" s="39"/>
      <c r="OEH552" s="39"/>
      <c r="OEI552" s="39"/>
      <c r="OEJ552" s="39"/>
      <c r="OEK552" s="39"/>
      <c r="OEL552" s="39"/>
      <c r="OEM552" s="39"/>
      <c r="OEN552" s="39"/>
      <c r="OEO552" s="39"/>
      <c r="OEP552" s="39"/>
      <c r="OEQ552" s="39"/>
      <c r="OER552" s="39"/>
      <c r="OES552" s="39"/>
      <c r="OET552" s="39"/>
      <c r="OEU552" s="39"/>
      <c r="OEV552" s="39"/>
      <c r="OEW552" s="39"/>
      <c r="OEX552" s="39"/>
      <c r="OEY552" s="39"/>
      <c r="OEZ552" s="39"/>
      <c r="OFA552" s="39"/>
      <c r="OFB552" s="39"/>
      <c r="OFC552" s="39"/>
      <c r="OFD552" s="39"/>
      <c r="OFE552" s="39"/>
      <c r="OFF552" s="39"/>
      <c r="OFG552" s="39"/>
      <c r="OFH552" s="39"/>
      <c r="OFI552" s="39"/>
      <c r="OFJ552" s="39"/>
      <c r="OFK552" s="39"/>
      <c r="OFL552" s="39"/>
      <c r="OFM552" s="39"/>
      <c r="OFN552" s="39"/>
      <c r="OFO552" s="39"/>
      <c r="OFP552" s="39"/>
      <c r="OFQ552" s="39"/>
      <c r="OFR552" s="39"/>
      <c r="OFS552" s="39"/>
      <c r="OFT552" s="39"/>
      <c r="OFU552" s="39"/>
      <c r="OFV552" s="39"/>
      <c r="OFW552" s="39"/>
      <c r="OFX552" s="39"/>
      <c r="OFY552" s="39"/>
      <c r="OFZ552" s="39"/>
      <c r="OGA552" s="39"/>
      <c r="OGB552" s="39"/>
      <c r="OGC552" s="39"/>
      <c r="OGD552" s="39"/>
      <c r="OGE552" s="39"/>
      <c r="OGF552" s="39"/>
      <c r="OGG552" s="39"/>
      <c r="OGH552" s="39"/>
      <c r="OGI552" s="39"/>
      <c r="OGJ552" s="39"/>
      <c r="OGK552" s="39"/>
      <c r="OGL552" s="39"/>
      <c r="OGM552" s="39"/>
      <c r="OGN552" s="39"/>
      <c r="OGO552" s="39"/>
      <c r="OGP552" s="39"/>
      <c r="OGQ552" s="39"/>
      <c r="OGR552" s="39"/>
      <c r="OGS552" s="39"/>
      <c r="OGT552" s="39"/>
      <c r="OGU552" s="39"/>
      <c r="OGV552" s="39"/>
      <c r="OGW552" s="39"/>
      <c r="OGX552" s="39"/>
      <c r="OGY552" s="39"/>
      <c r="OGZ552" s="39"/>
      <c r="OHA552" s="39"/>
      <c r="OHB552" s="39"/>
      <c r="OHC552" s="39"/>
      <c r="OHD552" s="39"/>
      <c r="OHE552" s="39"/>
      <c r="OHF552" s="39"/>
      <c r="OHG552" s="39"/>
      <c r="OHH552" s="39"/>
      <c r="OHI552" s="39"/>
      <c r="OHJ552" s="39"/>
      <c r="OHK552" s="39"/>
      <c r="OHL552" s="39"/>
      <c r="OHM552" s="39"/>
      <c r="OHN552" s="39"/>
      <c r="OHO552" s="39"/>
      <c r="OHP552" s="39"/>
      <c r="OHQ552" s="39"/>
      <c r="OHR552" s="39"/>
      <c r="OHS552" s="39"/>
      <c r="OHT552" s="39"/>
      <c r="OHU552" s="39"/>
      <c r="OHV552" s="39"/>
      <c r="OHW552" s="39"/>
      <c r="OHX552" s="39"/>
      <c r="OHY552" s="39"/>
      <c r="OHZ552" s="39"/>
      <c r="OIA552" s="39"/>
      <c r="OIB552" s="39"/>
      <c r="OIC552" s="39"/>
      <c r="OID552" s="39"/>
      <c r="OIE552" s="39"/>
      <c r="OIF552" s="39"/>
      <c r="OIG552" s="39"/>
      <c r="OIH552" s="39"/>
      <c r="OII552" s="39"/>
      <c r="OIJ552" s="39"/>
      <c r="OIK552" s="39"/>
      <c r="OIL552" s="39"/>
      <c r="OIM552" s="39"/>
      <c r="OIN552" s="39"/>
      <c r="OIO552" s="39"/>
      <c r="OIP552" s="39"/>
      <c r="OIQ552" s="39"/>
      <c r="OIR552" s="39"/>
      <c r="OIS552" s="39"/>
      <c r="OIT552" s="39"/>
      <c r="OIU552" s="39"/>
      <c r="OIV552" s="39"/>
      <c r="OIW552" s="39"/>
      <c r="OIX552" s="39"/>
      <c r="OIY552" s="39"/>
      <c r="OIZ552" s="39"/>
      <c r="OJA552" s="39"/>
      <c r="OJB552" s="39"/>
      <c r="OJC552" s="39"/>
      <c r="OJD552" s="39"/>
      <c r="OJE552" s="39"/>
      <c r="OJF552" s="39"/>
      <c r="OJG552" s="39"/>
      <c r="OJH552" s="39"/>
      <c r="OJI552" s="39"/>
      <c r="OJJ552" s="39"/>
      <c r="OJK552" s="39"/>
      <c r="OJL552" s="39"/>
      <c r="OJM552" s="39"/>
      <c r="OJN552" s="39"/>
      <c r="OJO552" s="39"/>
      <c r="OJP552" s="39"/>
      <c r="OJQ552" s="39"/>
      <c r="OJR552" s="39"/>
      <c r="OJS552" s="39"/>
      <c r="OJT552" s="39"/>
      <c r="OJU552" s="39"/>
      <c r="OJV552" s="39"/>
      <c r="OJW552" s="39"/>
      <c r="OJX552" s="39"/>
      <c r="OJY552" s="39"/>
      <c r="OJZ552" s="39"/>
      <c r="OKA552" s="39"/>
      <c r="OKB552" s="39"/>
      <c r="OKC552" s="39"/>
      <c r="OKD552" s="39"/>
      <c r="OKE552" s="39"/>
      <c r="OKF552" s="39"/>
      <c r="OKG552" s="39"/>
      <c r="OKH552" s="39"/>
      <c r="OKI552" s="39"/>
      <c r="OKJ552" s="39"/>
      <c r="OKK552" s="39"/>
      <c r="OKL552" s="39"/>
      <c r="OKM552" s="39"/>
      <c r="OKN552" s="39"/>
      <c r="OKO552" s="39"/>
      <c r="OKP552" s="39"/>
      <c r="OKQ552" s="39"/>
      <c r="OKR552" s="39"/>
      <c r="OKS552" s="39"/>
      <c r="OKT552" s="39"/>
      <c r="OKU552" s="39"/>
      <c r="OKV552" s="39"/>
      <c r="OKW552" s="39"/>
      <c r="OKX552" s="39"/>
      <c r="OKY552" s="39"/>
      <c r="OKZ552" s="39"/>
      <c r="OLA552" s="39"/>
      <c r="OLB552" s="39"/>
      <c r="OLC552" s="39"/>
      <c r="OLD552" s="39"/>
      <c r="OLE552" s="39"/>
      <c r="OLF552" s="39"/>
      <c r="OLG552" s="39"/>
      <c r="OLH552" s="39"/>
      <c r="OLI552" s="39"/>
      <c r="OLJ552" s="39"/>
      <c r="OLK552" s="39"/>
      <c r="OLL552" s="39"/>
      <c r="OLM552" s="39"/>
      <c r="OLN552" s="39"/>
      <c r="OLO552" s="39"/>
      <c r="OLP552" s="39"/>
      <c r="OLQ552" s="39"/>
      <c r="OLR552" s="39"/>
      <c r="OLS552" s="39"/>
      <c r="OLT552" s="39"/>
      <c r="OLU552" s="39"/>
      <c r="OLV552" s="39"/>
      <c r="OLW552" s="39"/>
      <c r="OLX552" s="39"/>
      <c r="OLY552" s="39"/>
      <c r="OLZ552" s="39"/>
      <c r="OMA552" s="39"/>
      <c r="OMB552" s="39"/>
      <c r="OMC552" s="39"/>
      <c r="OMD552" s="39"/>
      <c r="OME552" s="39"/>
      <c r="OMF552" s="39"/>
      <c r="OMG552" s="39"/>
      <c r="OMH552" s="39"/>
      <c r="OMI552" s="39"/>
      <c r="OMJ552" s="39"/>
      <c r="OMK552" s="39"/>
      <c r="OML552" s="39"/>
      <c r="OMM552" s="39"/>
      <c r="OMN552" s="39"/>
      <c r="OMO552" s="39"/>
      <c r="OMP552" s="39"/>
      <c r="OMQ552" s="39"/>
      <c r="OMR552" s="39"/>
      <c r="OMS552" s="39"/>
      <c r="OMT552" s="39"/>
      <c r="OMU552" s="39"/>
      <c r="OMV552" s="39"/>
      <c r="OMW552" s="39"/>
      <c r="OMX552" s="39"/>
      <c r="OMY552" s="39"/>
      <c r="OMZ552" s="39"/>
      <c r="ONA552" s="39"/>
      <c r="ONB552" s="39"/>
      <c r="ONC552" s="39"/>
      <c r="OND552" s="39"/>
      <c r="ONE552" s="39"/>
      <c r="ONF552" s="39"/>
      <c r="ONG552" s="39"/>
      <c r="ONH552" s="39"/>
      <c r="ONI552" s="39"/>
      <c r="ONJ552" s="39"/>
      <c r="ONK552" s="39"/>
      <c r="ONL552" s="39"/>
      <c r="ONM552" s="39"/>
      <c r="ONN552" s="39"/>
      <c r="ONO552" s="39"/>
      <c r="ONP552" s="39"/>
      <c r="ONQ552" s="39"/>
      <c r="ONR552" s="39"/>
      <c r="ONS552" s="39"/>
      <c r="ONT552" s="39"/>
      <c r="ONU552" s="39"/>
      <c r="ONV552" s="39"/>
      <c r="ONW552" s="39"/>
      <c r="ONX552" s="39"/>
      <c r="ONY552" s="39"/>
      <c r="ONZ552" s="39"/>
      <c r="OOA552" s="39"/>
      <c r="OOB552" s="39"/>
      <c r="OOC552" s="39"/>
      <c r="OOD552" s="39"/>
      <c r="OOE552" s="39"/>
      <c r="OOF552" s="39"/>
      <c r="OOG552" s="39"/>
      <c r="OOH552" s="39"/>
      <c r="OOI552" s="39"/>
      <c r="OOJ552" s="39"/>
      <c r="OOK552" s="39"/>
      <c r="OOL552" s="39"/>
      <c r="OOM552" s="39"/>
      <c r="OON552" s="39"/>
      <c r="OOO552" s="39"/>
      <c r="OOP552" s="39"/>
      <c r="OOQ552" s="39"/>
      <c r="OOR552" s="39"/>
      <c r="OOS552" s="39"/>
      <c r="OOT552" s="39"/>
      <c r="OOU552" s="39"/>
      <c r="OOV552" s="39"/>
      <c r="OOW552" s="39"/>
      <c r="OOX552" s="39"/>
      <c r="OOY552" s="39"/>
      <c r="OOZ552" s="39"/>
      <c r="OPA552" s="39"/>
      <c r="OPB552" s="39"/>
      <c r="OPC552" s="39"/>
      <c r="OPD552" s="39"/>
      <c r="OPE552" s="39"/>
      <c r="OPF552" s="39"/>
      <c r="OPG552" s="39"/>
      <c r="OPH552" s="39"/>
      <c r="OPI552" s="39"/>
      <c r="OPJ552" s="39"/>
      <c r="OPK552" s="39"/>
      <c r="OPL552" s="39"/>
      <c r="OPM552" s="39"/>
      <c r="OPN552" s="39"/>
      <c r="OPO552" s="39"/>
      <c r="OPP552" s="39"/>
      <c r="OPQ552" s="39"/>
      <c r="OPR552" s="39"/>
      <c r="OPS552" s="39"/>
      <c r="OPT552" s="39"/>
      <c r="OPU552" s="39"/>
      <c r="OPV552" s="39"/>
      <c r="OPW552" s="39"/>
      <c r="OPX552" s="39"/>
      <c r="OPY552" s="39"/>
      <c r="OPZ552" s="39"/>
      <c r="OQA552" s="39"/>
      <c r="OQB552" s="39"/>
      <c r="OQC552" s="39"/>
      <c r="OQD552" s="39"/>
      <c r="OQE552" s="39"/>
      <c r="OQF552" s="39"/>
      <c r="OQG552" s="39"/>
      <c r="OQH552" s="39"/>
      <c r="OQI552" s="39"/>
      <c r="OQJ552" s="39"/>
      <c r="OQK552" s="39"/>
      <c r="OQL552" s="39"/>
      <c r="OQM552" s="39"/>
      <c r="OQN552" s="39"/>
      <c r="OQO552" s="39"/>
      <c r="OQP552" s="39"/>
      <c r="OQQ552" s="39"/>
      <c r="OQR552" s="39"/>
      <c r="OQS552" s="39"/>
      <c r="OQT552" s="39"/>
      <c r="OQU552" s="39"/>
      <c r="OQV552" s="39"/>
      <c r="OQW552" s="39"/>
      <c r="OQX552" s="39"/>
      <c r="OQY552" s="39"/>
      <c r="OQZ552" s="39"/>
      <c r="ORA552" s="39"/>
      <c r="ORB552" s="39"/>
      <c r="ORC552" s="39"/>
      <c r="ORD552" s="39"/>
      <c r="ORE552" s="39"/>
      <c r="ORF552" s="39"/>
      <c r="ORG552" s="39"/>
      <c r="ORH552" s="39"/>
      <c r="ORI552" s="39"/>
      <c r="ORJ552" s="39"/>
      <c r="ORK552" s="39"/>
      <c r="ORL552" s="39"/>
      <c r="ORM552" s="39"/>
      <c r="ORN552" s="39"/>
      <c r="ORO552" s="39"/>
      <c r="ORP552" s="39"/>
      <c r="ORQ552" s="39"/>
      <c r="ORR552" s="39"/>
      <c r="ORS552" s="39"/>
      <c r="ORT552" s="39"/>
      <c r="ORU552" s="39"/>
      <c r="ORV552" s="39"/>
      <c r="ORW552" s="39"/>
      <c r="ORX552" s="39"/>
      <c r="ORY552" s="39"/>
      <c r="ORZ552" s="39"/>
      <c r="OSA552" s="39"/>
      <c r="OSB552" s="39"/>
      <c r="OSC552" s="39"/>
      <c r="OSD552" s="39"/>
      <c r="OSE552" s="39"/>
      <c r="OSF552" s="39"/>
      <c r="OSG552" s="39"/>
      <c r="OSH552" s="39"/>
      <c r="OSI552" s="39"/>
      <c r="OSJ552" s="39"/>
      <c r="OSK552" s="39"/>
      <c r="OSL552" s="39"/>
      <c r="OSM552" s="39"/>
      <c r="OSN552" s="39"/>
      <c r="OSO552" s="39"/>
      <c r="OSP552" s="39"/>
      <c r="OSQ552" s="39"/>
      <c r="OSR552" s="39"/>
      <c r="OSS552" s="39"/>
      <c r="OST552" s="39"/>
      <c r="OSU552" s="39"/>
      <c r="OSV552" s="39"/>
      <c r="OSW552" s="39"/>
      <c r="OSX552" s="39"/>
      <c r="OSY552" s="39"/>
      <c r="OSZ552" s="39"/>
      <c r="OTA552" s="39"/>
      <c r="OTB552" s="39"/>
      <c r="OTC552" s="39"/>
      <c r="OTD552" s="39"/>
      <c r="OTE552" s="39"/>
      <c r="OTF552" s="39"/>
      <c r="OTG552" s="39"/>
      <c r="OTH552" s="39"/>
      <c r="OTI552" s="39"/>
      <c r="OTJ552" s="39"/>
      <c r="OTK552" s="39"/>
      <c r="OTL552" s="39"/>
      <c r="OTM552" s="39"/>
      <c r="OTN552" s="39"/>
      <c r="OTO552" s="39"/>
      <c r="OTP552" s="39"/>
      <c r="OTQ552" s="39"/>
      <c r="OTR552" s="39"/>
      <c r="OTS552" s="39"/>
      <c r="OTT552" s="39"/>
      <c r="OTU552" s="39"/>
      <c r="OTV552" s="39"/>
      <c r="OTW552" s="39"/>
      <c r="OTX552" s="39"/>
      <c r="OTY552" s="39"/>
      <c r="OTZ552" s="39"/>
      <c r="OUA552" s="39"/>
      <c r="OUB552" s="39"/>
      <c r="OUC552" s="39"/>
      <c r="OUD552" s="39"/>
      <c r="OUE552" s="39"/>
      <c r="OUF552" s="39"/>
      <c r="OUG552" s="39"/>
      <c r="OUH552" s="39"/>
      <c r="OUI552" s="39"/>
      <c r="OUJ552" s="39"/>
      <c r="OUK552" s="39"/>
      <c r="OUL552" s="39"/>
      <c r="OUM552" s="39"/>
      <c r="OUN552" s="39"/>
      <c r="OUO552" s="39"/>
      <c r="OUP552" s="39"/>
      <c r="OUQ552" s="39"/>
      <c r="OUR552" s="39"/>
      <c r="OUS552" s="39"/>
      <c r="OUT552" s="39"/>
      <c r="OUU552" s="39"/>
      <c r="OUV552" s="39"/>
      <c r="OUW552" s="39"/>
      <c r="OUX552" s="39"/>
      <c r="OUY552" s="39"/>
      <c r="OUZ552" s="39"/>
      <c r="OVA552" s="39"/>
      <c r="OVB552" s="39"/>
      <c r="OVC552" s="39"/>
      <c r="OVD552" s="39"/>
      <c r="OVE552" s="39"/>
      <c r="OVF552" s="39"/>
      <c r="OVG552" s="39"/>
      <c r="OVH552" s="39"/>
      <c r="OVI552" s="39"/>
      <c r="OVJ552" s="39"/>
      <c r="OVK552" s="39"/>
      <c r="OVL552" s="39"/>
      <c r="OVM552" s="39"/>
      <c r="OVN552" s="39"/>
      <c r="OVO552" s="39"/>
      <c r="OVP552" s="39"/>
      <c r="OVQ552" s="39"/>
      <c r="OVR552" s="39"/>
      <c r="OVS552" s="39"/>
      <c r="OVT552" s="39"/>
      <c r="OVU552" s="39"/>
      <c r="OVV552" s="39"/>
      <c r="OVW552" s="39"/>
      <c r="OVX552" s="39"/>
      <c r="OVY552" s="39"/>
      <c r="OVZ552" s="39"/>
      <c r="OWA552" s="39"/>
      <c r="OWB552" s="39"/>
      <c r="OWC552" s="39"/>
      <c r="OWD552" s="39"/>
      <c r="OWE552" s="39"/>
      <c r="OWF552" s="39"/>
      <c r="OWG552" s="39"/>
      <c r="OWH552" s="39"/>
      <c r="OWI552" s="39"/>
      <c r="OWJ552" s="39"/>
      <c r="OWK552" s="39"/>
      <c r="OWL552" s="39"/>
      <c r="OWM552" s="39"/>
      <c r="OWN552" s="39"/>
      <c r="OWO552" s="39"/>
      <c r="OWP552" s="39"/>
      <c r="OWQ552" s="39"/>
      <c r="OWR552" s="39"/>
      <c r="OWS552" s="39"/>
      <c r="OWT552" s="39"/>
      <c r="OWU552" s="39"/>
      <c r="OWV552" s="39"/>
      <c r="OWW552" s="39"/>
      <c r="OWX552" s="39"/>
      <c r="OWY552" s="39"/>
      <c r="OWZ552" s="39"/>
      <c r="OXA552" s="39"/>
      <c r="OXB552" s="39"/>
      <c r="OXC552" s="39"/>
      <c r="OXD552" s="39"/>
      <c r="OXE552" s="39"/>
      <c r="OXF552" s="39"/>
      <c r="OXG552" s="39"/>
      <c r="OXH552" s="39"/>
      <c r="OXI552" s="39"/>
      <c r="OXJ552" s="39"/>
      <c r="OXK552" s="39"/>
      <c r="OXL552" s="39"/>
      <c r="OXM552" s="39"/>
      <c r="OXN552" s="39"/>
      <c r="OXO552" s="39"/>
      <c r="OXP552" s="39"/>
      <c r="OXQ552" s="39"/>
      <c r="OXR552" s="39"/>
      <c r="OXS552" s="39"/>
      <c r="OXT552" s="39"/>
      <c r="OXU552" s="39"/>
      <c r="OXV552" s="39"/>
      <c r="OXW552" s="39"/>
      <c r="OXX552" s="39"/>
      <c r="OXY552" s="39"/>
      <c r="OXZ552" s="39"/>
      <c r="OYA552" s="39"/>
      <c r="OYB552" s="39"/>
      <c r="OYC552" s="39"/>
      <c r="OYD552" s="39"/>
      <c r="OYE552" s="39"/>
      <c r="OYF552" s="39"/>
      <c r="OYG552" s="39"/>
      <c r="OYH552" s="39"/>
      <c r="OYI552" s="39"/>
      <c r="OYJ552" s="39"/>
      <c r="OYK552" s="39"/>
      <c r="OYL552" s="39"/>
      <c r="OYM552" s="39"/>
      <c r="OYN552" s="39"/>
      <c r="OYO552" s="39"/>
      <c r="OYP552" s="39"/>
      <c r="OYQ552" s="39"/>
      <c r="OYR552" s="39"/>
      <c r="OYS552" s="39"/>
      <c r="OYT552" s="39"/>
      <c r="OYU552" s="39"/>
      <c r="OYV552" s="39"/>
      <c r="OYW552" s="39"/>
      <c r="OYX552" s="39"/>
      <c r="OYY552" s="39"/>
      <c r="OYZ552" s="39"/>
      <c r="OZA552" s="39"/>
      <c r="OZB552" s="39"/>
      <c r="OZC552" s="39"/>
      <c r="OZD552" s="39"/>
      <c r="OZE552" s="39"/>
      <c r="OZF552" s="39"/>
      <c r="OZG552" s="39"/>
      <c r="OZH552" s="39"/>
      <c r="OZI552" s="39"/>
      <c r="OZJ552" s="39"/>
      <c r="OZK552" s="39"/>
      <c r="OZL552" s="39"/>
      <c r="OZM552" s="39"/>
      <c r="OZN552" s="39"/>
      <c r="OZO552" s="39"/>
      <c r="OZP552" s="39"/>
      <c r="OZQ552" s="39"/>
      <c r="OZR552" s="39"/>
      <c r="OZS552" s="39"/>
      <c r="OZT552" s="39"/>
      <c r="OZU552" s="39"/>
      <c r="OZV552" s="39"/>
      <c r="OZW552" s="39"/>
      <c r="OZX552" s="39"/>
      <c r="OZY552" s="39"/>
      <c r="OZZ552" s="39"/>
      <c r="PAA552" s="39"/>
      <c r="PAB552" s="39"/>
      <c r="PAC552" s="39"/>
      <c r="PAD552" s="39"/>
      <c r="PAE552" s="39"/>
      <c r="PAF552" s="39"/>
      <c r="PAG552" s="39"/>
      <c r="PAH552" s="39"/>
      <c r="PAI552" s="39"/>
      <c r="PAJ552" s="39"/>
      <c r="PAK552" s="39"/>
      <c r="PAL552" s="39"/>
      <c r="PAM552" s="39"/>
      <c r="PAN552" s="39"/>
      <c r="PAO552" s="39"/>
      <c r="PAP552" s="39"/>
      <c r="PAQ552" s="39"/>
      <c r="PAR552" s="39"/>
      <c r="PAS552" s="39"/>
      <c r="PAT552" s="39"/>
      <c r="PAU552" s="39"/>
      <c r="PAV552" s="39"/>
      <c r="PAW552" s="39"/>
      <c r="PAX552" s="39"/>
      <c r="PAY552" s="39"/>
      <c r="PAZ552" s="39"/>
      <c r="PBA552" s="39"/>
      <c r="PBB552" s="39"/>
      <c r="PBC552" s="39"/>
      <c r="PBD552" s="39"/>
      <c r="PBE552" s="39"/>
      <c r="PBF552" s="39"/>
      <c r="PBG552" s="39"/>
      <c r="PBH552" s="39"/>
      <c r="PBI552" s="39"/>
      <c r="PBJ552" s="39"/>
      <c r="PBK552" s="39"/>
      <c r="PBL552" s="39"/>
      <c r="PBM552" s="39"/>
      <c r="PBN552" s="39"/>
      <c r="PBO552" s="39"/>
      <c r="PBP552" s="39"/>
      <c r="PBQ552" s="39"/>
      <c r="PBR552" s="39"/>
      <c r="PBS552" s="39"/>
      <c r="PBT552" s="39"/>
      <c r="PBU552" s="39"/>
      <c r="PBV552" s="39"/>
      <c r="PBW552" s="39"/>
      <c r="PBX552" s="39"/>
      <c r="PBY552" s="39"/>
      <c r="PBZ552" s="39"/>
      <c r="PCA552" s="39"/>
      <c r="PCB552" s="39"/>
      <c r="PCC552" s="39"/>
      <c r="PCD552" s="39"/>
      <c r="PCE552" s="39"/>
      <c r="PCF552" s="39"/>
      <c r="PCG552" s="39"/>
      <c r="PCH552" s="39"/>
      <c r="PCI552" s="39"/>
      <c r="PCJ552" s="39"/>
      <c r="PCK552" s="39"/>
      <c r="PCL552" s="39"/>
      <c r="PCM552" s="39"/>
      <c r="PCN552" s="39"/>
      <c r="PCO552" s="39"/>
      <c r="PCP552" s="39"/>
      <c r="PCQ552" s="39"/>
      <c r="PCR552" s="39"/>
      <c r="PCS552" s="39"/>
      <c r="PCT552" s="39"/>
      <c r="PCU552" s="39"/>
      <c r="PCV552" s="39"/>
      <c r="PCW552" s="39"/>
      <c r="PCX552" s="39"/>
      <c r="PCY552" s="39"/>
      <c r="PCZ552" s="39"/>
      <c r="PDA552" s="39"/>
      <c r="PDB552" s="39"/>
      <c r="PDC552" s="39"/>
      <c r="PDD552" s="39"/>
      <c r="PDE552" s="39"/>
      <c r="PDF552" s="39"/>
      <c r="PDG552" s="39"/>
      <c r="PDH552" s="39"/>
      <c r="PDI552" s="39"/>
      <c r="PDJ552" s="39"/>
      <c r="PDK552" s="39"/>
      <c r="PDL552" s="39"/>
      <c r="PDM552" s="39"/>
      <c r="PDN552" s="39"/>
      <c r="PDO552" s="39"/>
      <c r="PDP552" s="39"/>
      <c r="PDQ552" s="39"/>
      <c r="PDR552" s="39"/>
      <c r="PDS552" s="39"/>
      <c r="PDT552" s="39"/>
      <c r="PDU552" s="39"/>
      <c r="PDV552" s="39"/>
      <c r="PDW552" s="39"/>
      <c r="PDX552" s="39"/>
      <c r="PDY552" s="39"/>
      <c r="PDZ552" s="39"/>
      <c r="PEA552" s="39"/>
      <c r="PEB552" s="39"/>
      <c r="PEC552" s="39"/>
      <c r="PED552" s="39"/>
      <c r="PEE552" s="39"/>
      <c r="PEF552" s="39"/>
      <c r="PEG552" s="39"/>
      <c r="PEH552" s="39"/>
      <c r="PEI552" s="39"/>
      <c r="PEJ552" s="39"/>
      <c r="PEK552" s="39"/>
      <c r="PEL552" s="39"/>
      <c r="PEM552" s="39"/>
      <c r="PEN552" s="39"/>
      <c r="PEO552" s="39"/>
      <c r="PEP552" s="39"/>
      <c r="PEQ552" s="39"/>
      <c r="PER552" s="39"/>
      <c r="PES552" s="39"/>
      <c r="PET552" s="39"/>
      <c r="PEU552" s="39"/>
      <c r="PEV552" s="39"/>
      <c r="PEW552" s="39"/>
      <c r="PEX552" s="39"/>
      <c r="PEY552" s="39"/>
      <c r="PEZ552" s="39"/>
      <c r="PFA552" s="39"/>
      <c r="PFB552" s="39"/>
      <c r="PFC552" s="39"/>
      <c r="PFD552" s="39"/>
      <c r="PFE552" s="39"/>
      <c r="PFF552" s="39"/>
      <c r="PFG552" s="39"/>
      <c r="PFH552" s="39"/>
      <c r="PFI552" s="39"/>
      <c r="PFJ552" s="39"/>
      <c r="PFK552" s="39"/>
      <c r="PFL552" s="39"/>
      <c r="PFM552" s="39"/>
      <c r="PFN552" s="39"/>
      <c r="PFO552" s="39"/>
      <c r="PFP552" s="39"/>
      <c r="PFQ552" s="39"/>
      <c r="PFR552" s="39"/>
      <c r="PFS552" s="39"/>
      <c r="PFT552" s="39"/>
      <c r="PFU552" s="39"/>
      <c r="PFV552" s="39"/>
      <c r="PFW552" s="39"/>
      <c r="PFX552" s="39"/>
      <c r="PFY552" s="39"/>
      <c r="PFZ552" s="39"/>
      <c r="PGA552" s="39"/>
      <c r="PGB552" s="39"/>
      <c r="PGC552" s="39"/>
      <c r="PGD552" s="39"/>
      <c r="PGE552" s="39"/>
      <c r="PGF552" s="39"/>
      <c r="PGG552" s="39"/>
      <c r="PGH552" s="39"/>
      <c r="PGI552" s="39"/>
      <c r="PGJ552" s="39"/>
      <c r="PGK552" s="39"/>
      <c r="PGL552" s="39"/>
      <c r="PGM552" s="39"/>
      <c r="PGN552" s="39"/>
      <c r="PGO552" s="39"/>
      <c r="PGP552" s="39"/>
      <c r="PGQ552" s="39"/>
      <c r="PGR552" s="39"/>
      <c r="PGS552" s="39"/>
      <c r="PGT552" s="39"/>
      <c r="PGU552" s="39"/>
      <c r="PGV552" s="39"/>
      <c r="PGW552" s="39"/>
      <c r="PGX552" s="39"/>
      <c r="PGY552" s="39"/>
      <c r="PGZ552" s="39"/>
      <c r="PHA552" s="39"/>
      <c r="PHB552" s="39"/>
      <c r="PHC552" s="39"/>
      <c r="PHD552" s="39"/>
      <c r="PHE552" s="39"/>
      <c r="PHF552" s="39"/>
      <c r="PHG552" s="39"/>
      <c r="PHH552" s="39"/>
      <c r="PHI552" s="39"/>
      <c r="PHJ552" s="39"/>
      <c r="PHK552" s="39"/>
      <c r="PHL552" s="39"/>
      <c r="PHM552" s="39"/>
      <c r="PHN552" s="39"/>
      <c r="PHO552" s="39"/>
      <c r="PHP552" s="39"/>
      <c r="PHQ552" s="39"/>
      <c r="PHR552" s="39"/>
      <c r="PHS552" s="39"/>
      <c r="PHT552" s="39"/>
      <c r="PHU552" s="39"/>
      <c r="PHV552" s="39"/>
      <c r="PHW552" s="39"/>
      <c r="PHX552" s="39"/>
      <c r="PHY552" s="39"/>
      <c r="PHZ552" s="39"/>
      <c r="PIA552" s="39"/>
      <c r="PIB552" s="39"/>
      <c r="PIC552" s="39"/>
      <c r="PID552" s="39"/>
      <c r="PIE552" s="39"/>
      <c r="PIF552" s="39"/>
      <c r="PIG552" s="39"/>
      <c r="PIH552" s="39"/>
      <c r="PII552" s="39"/>
      <c r="PIJ552" s="39"/>
      <c r="PIK552" s="39"/>
      <c r="PIL552" s="39"/>
      <c r="PIM552" s="39"/>
      <c r="PIN552" s="39"/>
      <c r="PIO552" s="39"/>
      <c r="PIP552" s="39"/>
      <c r="PIQ552" s="39"/>
      <c r="PIR552" s="39"/>
      <c r="PIS552" s="39"/>
      <c r="PIT552" s="39"/>
      <c r="PIU552" s="39"/>
      <c r="PIV552" s="39"/>
      <c r="PIW552" s="39"/>
      <c r="PIX552" s="39"/>
      <c r="PIY552" s="39"/>
      <c r="PIZ552" s="39"/>
      <c r="PJA552" s="39"/>
      <c r="PJB552" s="39"/>
      <c r="PJC552" s="39"/>
      <c r="PJD552" s="39"/>
      <c r="PJE552" s="39"/>
      <c r="PJF552" s="39"/>
      <c r="PJG552" s="39"/>
      <c r="PJH552" s="39"/>
      <c r="PJI552" s="39"/>
      <c r="PJJ552" s="39"/>
      <c r="PJK552" s="39"/>
      <c r="PJL552" s="39"/>
      <c r="PJM552" s="39"/>
      <c r="PJN552" s="39"/>
      <c r="PJO552" s="39"/>
      <c r="PJP552" s="39"/>
      <c r="PJQ552" s="39"/>
      <c r="PJR552" s="39"/>
      <c r="PJS552" s="39"/>
      <c r="PJT552" s="39"/>
      <c r="PJU552" s="39"/>
      <c r="PJV552" s="39"/>
      <c r="PJW552" s="39"/>
      <c r="PJX552" s="39"/>
      <c r="PJY552" s="39"/>
      <c r="PJZ552" s="39"/>
      <c r="PKA552" s="39"/>
      <c r="PKB552" s="39"/>
      <c r="PKC552" s="39"/>
      <c r="PKD552" s="39"/>
      <c r="PKE552" s="39"/>
      <c r="PKF552" s="39"/>
      <c r="PKG552" s="39"/>
      <c r="PKH552" s="39"/>
      <c r="PKI552" s="39"/>
      <c r="PKJ552" s="39"/>
      <c r="PKK552" s="39"/>
      <c r="PKL552" s="39"/>
      <c r="PKM552" s="39"/>
      <c r="PKN552" s="39"/>
      <c r="PKO552" s="39"/>
      <c r="PKP552" s="39"/>
      <c r="PKQ552" s="39"/>
      <c r="PKR552" s="39"/>
      <c r="PKS552" s="39"/>
      <c r="PKT552" s="39"/>
      <c r="PKU552" s="39"/>
      <c r="PKV552" s="39"/>
      <c r="PKW552" s="39"/>
      <c r="PKX552" s="39"/>
      <c r="PKY552" s="39"/>
      <c r="PKZ552" s="39"/>
      <c r="PLA552" s="39"/>
      <c r="PLB552" s="39"/>
      <c r="PLC552" s="39"/>
      <c r="PLD552" s="39"/>
      <c r="PLE552" s="39"/>
      <c r="PLF552" s="39"/>
      <c r="PLG552" s="39"/>
      <c r="PLH552" s="39"/>
      <c r="PLI552" s="39"/>
      <c r="PLJ552" s="39"/>
      <c r="PLK552" s="39"/>
      <c r="PLL552" s="39"/>
      <c r="PLM552" s="39"/>
      <c r="PLN552" s="39"/>
      <c r="PLO552" s="39"/>
      <c r="PLP552" s="39"/>
      <c r="PLQ552" s="39"/>
      <c r="PLR552" s="39"/>
      <c r="PLS552" s="39"/>
      <c r="PLT552" s="39"/>
      <c r="PLU552" s="39"/>
      <c r="PLV552" s="39"/>
      <c r="PLW552" s="39"/>
      <c r="PLX552" s="39"/>
      <c r="PLY552" s="39"/>
      <c r="PLZ552" s="39"/>
      <c r="PMA552" s="39"/>
      <c r="PMB552" s="39"/>
      <c r="PMC552" s="39"/>
      <c r="PMD552" s="39"/>
      <c r="PME552" s="39"/>
      <c r="PMF552" s="39"/>
      <c r="PMG552" s="39"/>
      <c r="PMH552" s="39"/>
      <c r="PMI552" s="39"/>
      <c r="PMJ552" s="39"/>
      <c r="PMK552" s="39"/>
      <c r="PML552" s="39"/>
      <c r="PMM552" s="39"/>
      <c r="PMN552" s="39"/>
      <c r="PMO552" s="39"/>
      <c r="PMP552" s="39"/>
      <c r="PMQ552" s="39"/>
      <c r="PMR552" s="39"/>
      <c r="PMS552" s="39"/>
      <c r="PMT552" s="39"/>
      <c r="PMU552" s="39"/>
      <c r="PMV552" s="39"/>
      <c r="PMW552" s="39"/>
      <c r="PMX552" s="39"/>
      <c r="PMY552" s="39"/>
      <c r="PMZ552" s="39"/>
      <c r="PNA552" s="39"/>
      <c r="PNB552" s="39"/>
      <c r="PNC552" s="39"/>
      <c r="PND552" s="39"/>
      <c r="PNE552" s="39"/>
      <c r="PNF552" s="39"/>
      <c r="PNG552" s="39"/>
      <c r="PNH552" s="39"/>
      <c r="PNI552" s="39"/>
      <c r="PNJ552" s="39"/>
      <c r="PNK552" s="39"/>
      <c r="PNL552" s="39"/>
      <c r="PNM552" s="39"/>
      <c r="PNN552" s="39"/>
      <c r="PNO552" s="39"/>
      <c r="PNP552" s="39"/>
      <c r="PNQ552" s="39"/>
      <c r="PNR552" s="39"/>
      <c r="PNS552" s="39"/>
      <c r="PNT552" s="39"/>
      <c r="PNU552" s="39"/>
      <c r="PNV552" s="39"/>
      <c r="PNW552" s="39"/>
      <c r="PNX552" s="39"/>
      <c r="PNY552" s="39"/>
      <c r="PNZ552" s="39"/>
      <c r="POA552" s="39"/>
      <c r="POB552" s="39"/>
      <c r="POC552" s="39"/>
      <c r="POD552" s="39"/>
      <c r="POE552" s="39"/>
      <c r="POF552" s="39"/>
      <c r="POG552" s="39"/>
      <c r="POH552" s="39"/>
      <c r="POI552" s="39"/>
      <c r="POJ552" s="39"/>
      <c r="POK552" s="39"/>
      <c r="POL552" s="39"/>
      <c r="POM552" s="39"/>
      <c r="PON552" s="39"/>
      <c r="POO552" s="39"/>
      <c r="POP552" s="39"/>
      <c r="POQ552" s="39"/>
      <c r="POR552" s="39"/>
      <c r="POS552" s="39"/>
      <c r="POT552" s="39"/>
      <c r="POU552" s="39"/>
      <c r="POV552" s="39"/>
      <c r="POW552" s="39"/>
      <c r="POX552" s="39"/>
      <c r="POY552" s="39"/>
      <c r="POZ552" s="39"/>
      <c r="PPA552" s="39"/>
      <c r="PPB552" s="39"/>
      <c r="PPC552" s="39"/>
      <c r="PPD552" s="39"/>
      <c r="PPE552" s="39"/>
      <c r="PPF552" s="39"/>
      <c r="PPG552" s="39"/>
      <c r="PPH552" s="39"/>
      <c r="PPI552" s="39"/>
      <c r="PPJ552" s="39"/>
      <c r="PPK552" s="39"/>
      <c r="PPL552" s="39"/>
      <c r="PPM552" s="39"/>
      <c r="PPN552" s="39"/>
      <c r="PPO552" s="39"/>
      <c r="PPP552" s="39"/>
      <c r="PPQ552" s="39"/>
      <c r="PPR552" s="39"/>
      <c r="PPS552" s="39"/>
      <c r="PPT552" s="39"/>
      <c r="PPU552" s="39"/>
      <c r="PPV552" s="39"/>
      <c r="PPW552" s="39"/>
      <c r="PPX552" s="39"/>
      <c r="PPY552" s="39"/>
      <c r="PPZ552" s="39"/>
      <c r="PQA552" s="39"/>
      <c r="PQB552" s="39"/>
      <c r="PQC552" s="39"/>
      <c r="PQD552" s="39"/>
      <c r="PQE552" s="39"/>
      <c r="PQF552" s="39"/>
      <c r="PQG552" s="39"/>
      <c r="PQH552" s="39"/>
      <c r="PQI552" s="39"/>
      <c r="PQJ552" s="39"/>
      <c r="PQK552" s="39"/>
      <c r="PQL552" s="39"/>
      <c r="PQM552" s="39"/>
      <c r="PQN552" s="39"/>
      <c r="PQO552" s="39"/>
      <c r="PQP552" s="39"/>
      <c r="PQQ552" s="39"/>
      <c r="PQR552" s="39"/>
      <c r="PQS552" s="39"/>
      <c r="PQT552" s="39"/>
      <c r="PQU552" s="39"/>
      <c r="PQV552" s="39"/>
      <c r="PQW552" s="39"/>
      <c r="PQX552" s="39"/>
      <c r="PQY552" s="39"/>
      <c r="PQZ552" s="39"/>
      <c r="PRA552" s="39"/>
      <c r="PRB552" s="39"/>
      <c r="PRC552" s="39"/>
      <c r="PRD552" s="39"/>
      <c r="PRE552" s="39"/>
      <c r="PRF552" s="39"/>
      <c r="PRG552" s="39"/>
      <c r="PRH552" s="39"/>
      <c r="PRI552" s="39"/>
      <c r="PRJ552" s="39"/>
      <c r="PRK552" s="39"/>
      <c r="PRL552" s="39"/>
      <c r="PRM552" s="39"/>
      <c r="PRN552" s="39"/>
      <c r="PRO552" s="39"/>
      <c r="PRP552" s="39"/>
      <c r="PRQ552" s="39"/>
      <c r="PRR552" s="39"/>
      <c r="PRS552" s="39"/>
      <c r="PRT552" s="39"/>
      <c r="PRU552" s="39"/>
      <c r="PRV552" s="39"/>
      <c r="PRW552" s="39"/>
      <c r="PRX552" s="39"/>
      <c r="PRY552" s="39"/>
      <c r="PRZ552" s="39"/>
      <c r="PSA552" s="39"/>
      <c r="PSB552" s="39"/>
      <c r="PSC552" s="39"/>
      <c r="PSD552" s="39"/>
      <c r="PSE552" s="39"/>
      <c r="PSF552" s="39"/>
      <c r="PSG552" s="39"/>
      <c r="PSH552" s="39"/>
      <c r="PSI552" s="39"/>
      <c r="PSJ552" s="39"/>
      <c r="PSK552" s="39"/>
      <c r="PSL552" s="39"/>
      <c r="PSM552" s="39"/>
      <c r="PSN552" s="39"/>
      <c r="PSO552" s="39"/>
      <c r="PSP552" s="39"/>
      <c r="PSQ552" s="39"/>
      <c r="PSR552" s="39"/>
      <c r="PSS552" s="39"/>
      <c r="PST552" s="39"/>
      <c r="PSU552" s="39"/>
      <c r="PSV552" s="39"/>
      <c r="PSW552" s="39"/>
      <c r="PSX552" s="39"/>
      <c r="PSY552" s="39"/>
      <c r="PSZ552" s="39"/>
      <c r="PTA552" s="39"/>
      <c r="PTB552" s="39"/>
      <c r="PTC552" s="39"/>
      <c r="PTD552" s="39"/>
      <c r="PTE552" s="39"/>
      <c r="PTF552" s="39"/>
      <c r="PTG552" s="39"/>
      <c r="PTH552" s="39"/>
      <c r="PTI552" s="39"/>
      <c r="PTJ552" s="39"/>
      <c r="PTK552" s="39"/>
      <c r="PTL552" s="39"/>
      <c r="PTM552" s="39"/>
      <c r="PTN552" s="39"/>
      <c r="PTO552" s="39"/>
      <c r="PTP552" s="39"/>
      <c r="PTQ552" s="39"/>
      <c r="PTR552" s="39"/>
      <c r="PTS552" s="39"/>
      <c r="PTT552" s="39"/>
      <c r="PTU552" s="39"/>
      <c r="PTV552" s="39"/>
      <c r="PTW552" s="39"/>
      <c r="PTX552" s="39"/>
      <c r="PTY552" s="39"/>
      <c r="PTZ552" s="39"/>
      <c r="PUA552" s="39"/>
      <c r="PUB552" s="39"/>
      <c r="PUC552" s="39"/>
      <c r="PUD552" s="39"/>
      <c r="PUE552" s="39"/>
      <c r="PUF552" s="39"/>
      <c r="PUG552" s="39"/>
      <c r="PUH552" s="39"/>
      <c r="PUI552" s="39"/>
      <c r="PUJ552" s="39"/>
      <c r="PUK552" s="39"/>
      <c r="PUL552" s="39"/>
      <c r="PUM552" s="39"/>
      <c r="PUN552" s="39"/>
      <c r="PUO552" s="39"/>
      <c r="PUP552" s="39"/>
      <c r="PUQ552" s="39"/>
      <c r="PUR552" s="39"/>
      <c r="PUS552" s="39"/>
      <c r="PUT552" s="39"/>
      <c r="PUU552" s="39"/>
      <c r="PUV552" s="39"/>
      <c r="PUW552" s="39"/>
      <c r="PUX552" s="39"/>
      <c r="PUY552" s="39"/>
      <c r="PUZ552" s="39"/>
      <c r="PVA552" s="39"/>
      <c r="PVB552" s="39"/>
      <c r="PVC552" s="39"/>
      <c r="PVD552" s="39"/>
      <c r="PVE552" s="39"/>
      <c r="PVF552" s="39"/>
      <c r="PVG552" s="39"/>
      <c r="PVH552" s="39"/>
      <c r="PVI552" s="39"/>
      <c r="PVJ552" s="39"/>
      <c r="PVK552" s="39"/>
      <c r="PVL552" s="39"/>
      <c r="PVM552" s="39"/>
      <c r="PVN552" s="39"/>
      <c r="PVO552" s="39"/>
      <c r="PVP552" s="39"/>
      <c r="PVQ552" s="39"/>
      <c r="PVR552" s="39"/>
      <c r="PVS552" s="39"/>
      <c r="PVT552" s="39"/>
      <c r="PVU552" s="39"/>
      <c r="PVV552" s="39"/>
      <c r="PVW552" s="39"/>
      <c r="PVX552" s="39"/>
      <c r="PVY552" s="39"/>
      <c r="PVZ552" s="39"/>
      <c r="PWA552" s="39"/>
      <c r="PWB552" s="39"/>
      <c r="PWC552" s="39"/>
      <c r="PWD552" s="39"/>
      <c r="PWE552" s="39"/>
      <c r="PWF552" s="39"/>
      <c r="PWG552" s="39"/>
      <c r="PWH552" s="39"/>
      <c r="PWI552" s="39"/>
      <c r="PWJ552" s="39"/>
      <c r="PWK552" s="39"/>
      <c r="PWL552" s="39"/>
      <c r="PWM552" s="39"/>
      <c r="PWN552" s="39"/>
      <c r="PWO552" s="39"/>
      <c r="PWP552" s="39"/>
      <c r="PWQ552" s="39"/>
      <c r="PWR552" s="39"/>
      <c r="PWS552" s="39"/>
      <c r="PWT552" s="39"/>
      <c r="PWU552" s="39"/>
      <c r="PWV552" s="39"/>
      <c r="PWW552" s="39"/>
      <c r="PWX552" s="39"/>
      <c r="PWY552" s="39"/>
      <c r="PWZ552" s="39"/>
      <c r="PXA552" s="39"/>
      <c r="PXB552" s="39"/>
      <c r="PXC552" s="39"/>
      <c r="PXD552" s="39"/>
      <c r="PXE552" s="39"/>
      <c r="PXF552" s="39"/>
      <c r="PXG552" s="39"/>
      <c r="PXH552" s="39"/>
      <c r="PXI552" s="39"/>
      <c r="PXJ552" s="39"/>
      <c r="PXK552" s="39"/>
      <c r="PXL552" s="39"/>
      <c r="PXM552" s="39"/>
      <c r="PXN552" s="39"/>
      <c r="PXO552" s="39"/>
      <c r="PXP552" s="39"/>
      <c r="PXQ552" s="39"/>
      <c r="PXR552" s="39"/>
      <c r="PXS552" s="39"/>
      <c r="PXT552" s="39"/>
      <c r="PXU552" s="39"/>
      <c r="PXV552" s="39"/>
      <c r="PXW552" s="39"/>
      <c r="PXX552" s="39"/>
      <c r="PXY552" s="39"/>
      <c r="PXZ552" s="39"/>
      <c r="PYA552" s="39"/>
      <c r="PYB552" s="39"/>
      <c r="PYC552" s="39"/>
      <c r="PYD552" s="39"/>
      <c r="PYE552" s="39"/>
      <c r="PYF552" s="39"/>
      <c r="PYG552" s="39"/>
      <c r="PYH552" s="39"/>
      <c r="PYI552" s="39"/>
      <c r="PYJ552" s="39"/>
      <c r="PYK552" s="39"/>
      <c r="PYL552" s="39"/>
      <c r="PYM552" s="39"/>
      <c r="PYN552" s="39"/>
      <c r="PYO552" s="39"/>
      <c r="PYP552" s="39"/>
      <c r="PYQ552" s="39"/>
      <c r="PYR552" s="39"/>
      <c r="PYS552" s="39"/>
      <c r="PYT552" s="39"/>
      <c r="PYU552" s="39"/>
      <c r="PYV552" s="39"/>
      <c r="PYW552" s="39"/>
      <c r="PYX552" s="39"/>
      <c r="PYY552" s="39"/>
      <c r="PYZ552" s="39"/>
      <c r="PZA552" s="39"/>
      <c r="PZB552" s="39"/>
      <c r="PZC552" s="39"/>
      <c r="PZD552" s="39"/>
      <c r="PZE552" s="39"/>
      <c r="PZF552" s="39"/>
      <c r="PZG552" s="39"/>
      <c r="PZH552" s="39"/>
      <c r="PZI552" s="39"/>
      <c r="PZJ552" s="39"/>
      <c r="PZK552" s="39"/>
      <c r="PZL552" s="39"/>
      <c r="PZM552" s="39"/>
      <c r="PZN552" s="39"/>
      <c r="PZO552" s="39"/>
      <c r="PZP552" s="39"/>
      <c r="PZQ552" s="39"/>
      <c r="PZR552" s="39"/>
      <c r="PZS552" s="39"/>
      <c r="PZT552" s="39"/>
      <c r="PZU552" s="39"/>
      <c r="PZV552" s="39"/>
      <c r="PZW552" s="39"/>
      <c r="PZX552" s="39"/>
      <c r="PZY552" s="39"/>
      <c r="PZZ552" s="39"/>
      <c r="QAA552" s="39"/>
      <c r="QAB552" s="39"/>
      <c r="QAC552" s="39"/>
      <c r="QAD552" s="39"/>
      <c r="QAE552" s="39"/>
      <c r="QAF552" s="39"/>
      <c r="QAG552" s="39"/>
      <c r="QAH552" s="39"/>
      <c r="QAI552" s="39"/>
      <c r="QAJ552" s="39"/>
      <c r="QAK552" s="39"/>
      <c r="QAL552" s="39"/>
      <c r="QAM552" s="39"/>
      <c r="QAN552" s="39"/>
      <c r="QAO552" s="39"/>
      <c r="QAP552" s="39"/>
      <c r="QAQ552" s="39"/>
      <c r="QAR552" s="39"/>
      <c r="QAS552" s="39"/>
      <c r="QAT552" s="39"/>
      <c r="QAU552" s="39"/>
      <c r="QAV552" s="39"/>
      <c r="QAW552" s="39"/>
      <c r="QAX552" s="39"/>
      <c r="QAY552" s="39"/>
      <c r="QAZ552" s="39"/>
      <c r="QBA552" s="39"/>
      <c r="QBB552" s="39"/>
      <c r="QBC552" s="39"/>
      <c r="QBD552" s="39"/>
      <c r="QBE552" s="39"/>
      <c r="QBF552" s="39"/>
      <c r="QBG552" s="39"/>
      <c r="QBH552" s="39"/>
      <c r="QBI552" s="39"/>
      <c r="QBJ552" s="39"/>
      <c r="QBK552" s="39"/>
      <c r="QBL552" s="39"/>
      <c r="QBM552" s="39"/>
      <c r="QBN552" s="39"/>
      <c r="QBO552" s="39"/>
      <c r="QBP552" s="39"/>
      <c r="QBQ552" s="39"/>
      <c r="QBR552" s="39"/>
      <c r="QBS552" s="39"/>
      <c r="QBT552" s="39"/>
      <c r="QBU552" s="39"/>
      <c r="QBV552" s="39"/>
      <c r="QBW552" s="39"/>
      <c r="QBX552" s="39"/>
      <c r="QBY552" s="39"/>
      <c r="QBZ552" s="39"/>
      <c r="QCA552" s="39"/>
      <c r="QCB552" s="39"/>
      <c r="QCC552" s="39"/>
      <c r="QCD552" s="39"/>
      <c r="QCE552" s="39"/>
      <c r="QCF552" s="39"/>
      <c r="QCG552" s="39"/>
      <c r="QCH552" s="39"/>
      <c r="QCI552" s="39"/>
      <c r="QCJ552" s="39"/>
      <c r="QCK552" s="39"/>
      <c r="QCL552" s="39"/>
      <c r="QCM552" s="39"/>
      <c r="QCN552" s="39"/>
      <c r="QCO552" s="39"/>
      <c r="QCP552" s="39"/>
      <c r="QCQ552" s="39"/>
      <c r="QCR552" s="39"/>
      <c r="QCS552" s="39"/>
      <c r="QCT552" s="39"/>
      <c r="QCU552" s="39"/>
      <c r="QCV552" s="39"/>
      <c r="QCW552" s="39"/>
      <c r="QCX552" s="39"/>
      <c r="QCY552" s="39"/>
      <c r="QCZ552" s="39"/>
      <c r="QDA552" s="39"/>
      <c r="QDB552" s="39"/>
      <c r="QDC552" s="39"/>
      <c r="QDD552" s="39"/>
      <c r="QDE552" s="39"/>
      <c r="QDF552" s="39"/>
      <c r="QDG552" s="39"/>
      <c r="QDH552" s="39"/>
      <c r="QDI552" s="39"/>
      <c r="QDJ552" s="39"/>
      <c r="QDK552" s="39"/>
      <c r="QDL552" s="39"/>
      <c r="QDM552" s="39"/>
      <c r="QDN552" s="39"/>
      <c r="QDO552" s="39"/>
      <c r="QDP552" s="39"/>
      <c r="QDQ552" s="39"/>
      <c r="QDR552" s="39"/>
      <c r="QDS552" s="39"/>
      <c r="QDT552" s="39"/>
      <c r="QDU552" s="39"/>
      <c r="QDV552" s="39"/>
      <c r="QDW552" s="39"/>
      <c r="QDX552" s="39"/>
      <c r="QDY552" s="39"/>
      <c r="QDZ552" s="39"/>
      <c r="QEA552" s="39"/>
      <c r="QEB552" s="39"/>
      <c r="QEC552" s="39"/>
      <c r="QED552" s="39"/>
      <c r="QEE552" s="39"/>
      <c r="QEF552" s="39"/>
      <c r="QEG552" s="39"/>
      <c r="QEH552" s="39"/>
      <c r="QEI552" s="39"/>
      <c r="QEJ552" s="39"/>
      <c r="QEK552" s="39"/>
      <c r="QEL552" s="39"/>
      <c r="QEM552" s="39"/>
      <c r="QEN552" s="39"/>
      <c r="QEO552" s="39"/>
      <c r="QEP552" s="39"/>
      <c r="QEQ552" s="39"/>
      <c r="QER552" s="39"/>
      <c r="QES552" s="39"/>
      <c r="QET552" s="39"/>
      <c r="QEU552" s="39"/>
      <c r="QEV552" s="39"/>
      <c r="QEW552" s="39"/>
      <c r="QEX552" s="39"/>
      <c r="QEY552" s="39"/>
      <c r="QEZ552" s="39"/>
      <c r="QFA552" s="39"/>
      <c r="QFB552" s="39"/>
      <c r="QFC552" s="39"/>
      <c r="QFD552" s="39"/>
      <c r="QFE552" s="39"/>
      <c r="QFF552" s="39"/>
      <c r="QFG552" s="39"/>
      <c r="QFH552" s="39"/>
      <c r="QFI552" s="39"/>
      <c r="QFJ552" s="39"/>
      <c r="QFK552" s="39"/>
      <c r="QFL552" s="39"/>
      <c r="QFM552" s="39"/>
      <c r="QFN552" s="39"/>
      <c r="QFO552" s="39"/>
      <c r="QFP552" s="39"/>
      <c r="QFQ552" s="39"/>
      <c r="QFR552" s="39"/>
      <c r="QFS552" s="39"/>
      <c r="QFT552" s="39"/>
      <c r="QFU552" s="39"/>
      <c r="QFV552" s="39"/>
      <c r="QFW552" s="39"/>
      <c r="QFX552" s="39"/>
      <c r="QFY552" s="39"/>
      <c r="QFZ552" s="39"/>
      <c r="QGA552" s="39"/>
      <c r="QGB552" s="39"/>
      <c r="QGC552" s="39"/>
      <c r="QGD552" s="39"/>
      <c r="QGE552" s="39"/>
      <c r="QGF552" s="39"/>
      <c r="QGG552" s="39"/>
      <c r="QGH552" s="39"/>
      <c r="QGI552" s="39"/>
      <c r="QGJ552" s="39"/>
      <c r="QGK552" s="39"/>
      <c r="QGL552" s="39"/>
      <c r="QGM552" s="39"/>
      <c r="QGN552" s="39"/>
      <c r="QGO552" s="39"/>
      <c r="QGP552" s="39"/>
      <c r="QGQ552" s="39"/>
      <c r="QGR552" s="39"/>
      <c r="QGS552" s="39"/>
      <c r="QGT552" s="39"/>
      <c r="QGU552" s="39"/>
      <c r="QGV552" s="39"/>
      <c r="QGW552" s="39"/>
      <c r="QGX552" s="39"/>
      <c r="QGY552" s="39"/>
      <c r="QGZ552" s="39"/>
      <c r="QHA552" s="39"/>
      <c r="QHB552" s="39"/>
      <c r="QHC552" s="39"/>
      <c r="QHD552" s="39"/>
      <c r="QHE552" s="39"/>
      <c r="QHF552" s="39"/>
      <c r="QHG552" s="39"/>
      <c r="QHH552" s="39"/>
      <c r="QHI552" s="39"/>
      <c r="QHJ552" s="39"/>
      <c r="QHK552" s="39"/>
      <c r="QHL552" s="39"/>
      <c r="QHM552" s="39"/>
      <c r="QHN552" s="39"/>
      <c r="QHO552" s="39"/>
      <c r="QHP552" s="39"/>
      <c r="QHQ552" s="39"/>
      <c r="QHR552" s="39"/>
      <c r="QHS552" s="39"/>
      <c r="QHT552" s="39"/>
      <c r="QHU552" s="39"/>
      <c r="QHV552" s="39"/>
      <c r="QHW552" s="39"/>
      <c r="QHX552" s="39"/>
      <c r="QHY552" s="39"/>
      <c r="QHZ552" s="39"/>
      <c r="QIA552" s="39"/>
      <c r="QIB552" s="39"/>
      <c r="QIC552" s="39"/>
      <c r="QID552" s="39"/>
      <c r="QIE552" s="39"/>
      <c r="QIF552" s="39"/>
      <c r="QIG552" s="39"/>
      <c r="QIH552" s="39"/>
      <c r="QII552" s="39"/>
      <c r="QIJ552" s="39"/>
      <c r="QIK552" s="39"/>
      <c r="QIL552" s="39"/>
      <c r="QIM552" s="39"/>
      <c r="QIN552" s="39"/>
      <c r="QIO552" s="39"/>
      <c r="QIP552" s="39"/>
      <c r="QIQ552" s="39"/>
      <c r="QIR552" s="39"/>
      <c r="QIS552" s="39"/>
      <c r="QIT552" s="39"/>
      <c r="QIU552" s="39"/>
      <c r="QIV552" s="39"/>
      <c r="QIW552" s="39"/>
      <c r="QIX552" s="39"/>
      <c r="QIY552" s="39"/>
      <c r="QIZ552" s="39"/>
      <c r="QJA552" s="39"/>
      <c r="QJB552" s="39"/>
      <c r="QJC552" s="39"/>
      <c r="QJD552" s="39"/>
      <c r="QJE552" s="39"/>
      <c r="QJF552" s="39"/>
      <c r="QJG552" s="39"/>
      <c r="QJH552" s="39"/>
      <c r="QJI552" s="39"/>
      <c r="QJJ552" s="39"/>
      <c r="QJK552" s="39"/>
      <c r="QJL552" s="39"/>
      <c r="QJM552" s="39"/>
      <c r="QJN552" s="39"/>
      <c r="QJO552" s="39"/>
      <c r="QJP552" s="39"/>
      <c r="QJQ552" s="39"/>
      <c r="QJR552" s="39"/>
      <c r="QJS552" s="39"/>
      <c r="QJT552" s="39"/>
      <c r="QJU552" s="39"/>
      <c r="QJV552" s="39"/>
      <c r="QJW552" s="39"/>
      <c r="QJX552" s="39"/>
      <c r="QJY552" s="39"/>
      <c r="QJZ552" s="39"/>
      <c r="QKA552" s="39"/>
      <c r="QKB552" s="39"/>
      <c r="QKC552" s="39"/>
      <c r="QKD552" s="39"/>
      <c r="QKE552" s="39"/>
      <c r="QKF552" s="39"/>
      <c r="QKG552" s="39"/>
      <c r="QKH552" s="39"/>
      <c r="QKI552" s="39"/>
      <c r="QKJ552" s="39"/>
      <c r="QKK552" s="39"/>
      <c r="QKL552" s="39"/>
      <c r="QKM552" s="39"/>
      <c r="QKN552" s="39"/>
      <c r="QKO552" s="39"/>
      <c r="QKP552" s="39"/>
      <c r="QKQ552" s="39"/>
      <c r="QKR552" s="39"/>
      <c r="QKS552" s="39"/>
      <c r="QKT552" s="39"/>
      <c r="QKU552" s="39"/>
      <c r="QKV552" s="39"/>
      <c r="QKW552" s="39"/>
      <c r="QKX552" s="39"/>
      <c r="QKY552" s="39"/>
      <c r="QKZ552" s="39"/>
      <c r="QLA552" s="39"/>
      <c r="QLB552" s="39"/>
      <c r="QLC552" s="39"/>
      <c r="QLD552" s="39"/>
      <c r="QLE552" s="39"/>
      <c r="QLF552" s="39"/>
      <c r="QLG552" s="39"/>
      <c r="QLH552" s="39"/>
      <c r="QLI552" s="39"/>
      <c r="QLJ552" s="39"/>
      <c r="QLK552" s="39"/>
      <c r="QLL552" s="39"/>
      <c r="QLM552" s="39"/>
      <c r="QLN552" s="39"/>
      <c r="QLO552" s="39"/>
      <c r="QLP552" s="39"/>
      <c r="QLQ552" s="39"/>
      <c r="QLR552" s="39"/>
      <c r="QLS552" s="39"/>
      <c r="QLT552" s="39"/>
      <c r="QLU552" s="39"/>
      <c r="QLV552" s="39"/>
      <c r="QLW552" s="39"/>
      <c r="QLX552" s="39"/>
      <c r="QLY552" s="39"/>
      <c r="QLZ552" s="39"/>
      <c r="QMA552" s="39"/>
      <c r="QMB552" s="39"/>
      <c r="QMC552" s="39"/>
      <c r="QMD552" s="39"/>
      <c r="QME552" s="39"/>
      <c r="QMF552" s="39"/>
      <c r="QMG552" s="39"/>
      <c r="QMH552" s="39"/>
      <c r="QMI552" s="39"/>
      <c r="QMJ552" s="39"/>
      <c r="QMK552" s="39"/>
      <c r="QML552" s="39"/>
      <c r="QMM552" s="39"/>
      <c r="QMN552" s="39"/>
      <c r="QMO552" s="39"/>
      <c r="QMP552" s="39"/>
      <c r="QMQ552" s="39"/>
      <c r="QMR552" s="39"/>
      <c r="QMS552" s="39"/>
      <c r="QMT552" s="39"/>
      <c r="QMU552" s="39"/>
      <c r="QMV552" s="39"/>
      <c r="QMW552" s="39"/>
      <c r="QMX552" s="39"/>
      <c r="QMY552" s="39"/>
      <c r="QMZ552" s="39"/>
      <c r="QNA552" s="39"/>
      <c r="QNB552" s="39"/>
      <c r="QNC552" s="39"/>
      <c r="QND552" s="39"/>
      <c r="QNE552" s="39"/>
      <c r="QNF552" s="39"/>
      <c r="QNG552" s="39"/>
      <c r="QNH552" s="39"/>
      <c r="QNI552" s="39"/>
      <c r="QNJ552" s="39"/>
      <c r="QNK552" s="39"/>
      <c r="QNL552" s="39"/>
      <c r="QNM552" s="39"/>
      <c r="QNN552" s="39"/>
      <c r="QNO552" s="39"/>
      <c r="QNP552" s="39"/>
      <c r="QNQ552" s="39"/>
      <c r="QNR552" s="39"/>
      <c r="QNS552" s="39"/>
      <c r="QNT552" s="39"/>
      <c r="QNU552" s="39"/>
      <c r="QNV552" s="39"/>
      <c r="QNW552" s="39"/>
      <c r="QNX552" s="39"/>
      <c r="QNY552" s="39"/>
      <c r="QNZ552" s="39"/>
      <c r="QOA552" s="39"/>
      <c r="QOB552" s="39"/>
      <c r="QOC552" s="39"/>
      <c r="QOD552" s="39"/>
      <c r="QOE552" s="39"/>
      <c r="QOF552" s="39"/>
      <c r="QOG552" s="39"/>
      <c r="QOH552" s="39"/>
      <c r="QOI552" s="39"/>
      <c r="QOJ552" s="39"/>
      <c r="QOK552" s="39"/>
      <c r="QOL552" s="39"/>
      <c r="QOM552" s="39"/>
      <c r="QON552" s="39"/>
      <c r="QOO552" s="39"/>
      <c r="QOP552" s="39"/>
      <c r="QOQ552" s="39"/>
      <c r="QOR552" s="39"/>
      <c r="QOS552" s="39"/>
      <c r="QOT552" s="39"/>
      <c r="QOU552" s="39"/>
      <c r="QOV552" s="39"/>
      <c r="QOW552" s="39"/>
      <c r="QOX552" s="39"/>
      <c r="QOY552" s="39"/>
      <c r="QOZ552" s="39"/>
      <c r="QPA552" s="39"/>
      <c r="QPB552" s="39"/>
      <c r="QPC552" s="39"/>
      <c r="QPD552" s="39"/>
      <c r="QPE552" s="39"/>
      <c r="QPF552" s="39"/>
      <c r="QPG552" s="39"/>
      <c r="QPH552" s="39"/>
      <c r="QPI552" s="39"/>
      <c r="QPJ552" s="39"/>
      <c r="QPK552" s="39"/>
      <c r="QPL552" s="39"/>
      <c r="QPM552" s="39"/>
      <c r="QPN552" s="39"/>
      <c r="QPO552" s="39"/>
      <c r="QPP552" s="39"/>
      <c r="QPQ552" s="39"/>
      <c r="QPR552" s="39"/>
      <c r="QPS552" s="39"/>
      <c r="QPT552" s="39"/>
      <c r="QPU552" s="39"/>
      <c r="QPV552" s="39"/>
      <c r="QPW552" s="39"/>
      <c r="QPX552" s="39"/>
      <c r="QPY552" s="39"/>
      <c r="QPZ552" s="39"/>
      <c r="QQA552" s="39"/>
      <c r="QQB552" s="39"/>
      <c r="QQC552" s="39"/>
      <c r="QQD552" s="39"/>
      <c r="QQE552" s="39"/>
      <c r="QQF552" s="39"/>
      <c r="QQG552" s="39"/>
      <c r="QQH552" s="39"/>
      <c r="QQI552" s="39"/>
      <c r="QQJ552" s="39"/>
      <c r="QQK552" s="39"/>
      <c r="QQL552" s="39"/>
      <c r="QQM552" s="39"/>
      <c r="QQN552" s="39"/>
      <c r="QQO552" s="39"/>
      <c r="QQP552" s="39"/>
      <c r="QQQ552" s="39"/>
      <c r="QQR552" s="39"/>
      <c r="QQS552" s="39"/>
      <c r="QQT552" s="39"/>
      <c r="QQU552" s="39"/>
      <c r="QQV552" s="39"/>
      <c r="QQW552" s="39"/>
      <c r="QQX552" s="39"/>
      <c r="QQY552" s="39"/>
      <c r="QQZ552" s="39"/>
      <c r="QRA552" s="39"/>
      <c r="QRB552" s="39"/>
      <c r="QRC552" s="39"/>
      <c r="QRD552" s="39"/>
      <c r="QRE552" s="39"/>
      <c r="QRF552" s="39"/>
      <c r="QRG552" s="39"/>
      <c r="QRH552" s="39"/>
      <c r="QRI552" s="39"/>
      <c r="QRJ552" s="39"/>
      <c r="QRK552" s="39"/>
      <c r="QRL552" s="39"/>
      <c r="QRM552" s="39"/>
      <c r="QRN552" s="39"/>
      <c r="QRO552" s="39"/>
      <c r="QRP552" s="39"/>
      <c r="QRQ552" s="39"/>
      <c r="QRR552" s="39"/>
      <c r="QRS552" s="39"/>
      <c r="QRT552" s="39"/>
      <c r="QRU552" s="39"/>
      <c r="QRV552" s="39"/>
      <c r="QRW552" s="39"/>
      <c r="QRX552" s="39"/>
      <c r="QRY552" s="39"/>
      <c r="QRZ552" s="39"/>
      <c r="QSA552" s="39"/>
      <c r="QSB552" s="39"/>
      <c r="QSC552" s="39"/>
      <c r="QSD552" s="39"/>
      <c r="QSE552" s="39"/>
      <c r="QSF552" s="39"/>
      <c r="QSG552" s="39"/>
      <c r="QSH552" s="39"/>
      <c r="QSI552" s="39"/>
      <c r="QSJ552" s="39"/>
      <c r="QSK552" s="39"/>
      <c r="QSL552" s="39"/>
      <c r="QSM552" s="39"/>
      <c r="QSN552" s="39"/>
      <c r="QSO552" s="39"/>
      <c r="QSP552" s="39"/>
      <c r="QSQ552" s="39"/>
      <c r="QSR552" s="39"/>
      <c r="QSS552" s="39"/>
      <c r="QST552" s="39"/>
      <c r="QSU552" s="39"/>
      <c r="QSV552" s="39"/>
      <c r="QSW552" s="39"/>
      <c r="QSX552" s="39"/>
      <c r="QSY552" s="39"/>
      <c r="QSZ552" s="39"/>
      <c r="QTA552" s="39"/>
      <c r="QTB552" s="39"/>
      <c r="QTC552" s="39"/>
      <c r="QTD552" s="39"/>
      <c r="QTE552" s="39"/>
      <c r="QTF552" s="39"/>
      <c r="QTG552" s="39"/>
      <c r="QTH552" s="39"/>
      <c r="QTI552" s="39"/>
      <c r="QTJ552" s="39"/>
      <c r="QTK552" s="39"/>
      <c r="QTL552" s="39"/>
      <c r="QTM552" s="39"/>
      <c r="QTN552" s="39"/>
      <c r="QTO552" s="39"/>
      <c r="QTP552" s="39"/>
      <c r="QTQ552" s="39"/>
      <c r="QTR552" s="39"/>
      <c r="QTS552" s="39"/>
      <c r="QTT552" s="39"/>
      <c r="QTU552" s="39"/>
      <c r="QTV552" s="39"/>
      <c r="QTW552" s="39"/>
      <c r="QTX552" s="39"/>
      <c r="QTY552" s="39"/>
      <c r="QTZ552" s="39"/>
      <c r="QUA552" s="39"/>
      <c r="QUB552" s="39"/>
      <c r="QUC552" s="39"/>
      <c r="QUD552" s="39"/>
      <c r="QUE552" s="39"/>
      <c r="QUF552" s="39"/>
      <c r="QUG552" s="39"/>
      <c r="QUH552" s="39"/>
      <c r="QUI552" s="39"/>
      <c r="QUJ552" s="39"/>
      <c r="QUK552" s="39"/>
      <c r="QUL552" s="39"/>
      <c r="QUM552" s="39"/>
      <c r="QUN552" s="39"/>
      <c r="QUO552" s="39"/>
      <c r="QUP552" s="39"/>
      <c r="QUQ552" s="39"/>
      <c r="QUR552" s="39"/>
      <c r="QUS552" s="39"/>
      <c r="QUT552" s="39"/>
      <c r="QUU552" s="39"/>
      <c r="QUV552" s="39"/>
      <c r="QUW552" s="39"/>
      <c r="QUX552" s="39"/>
      <c r="QUY552" s="39"/>
      <c r="QUZ552" s="39"/>
      <c r="QVA552" s="39"/>
      <c r="QVB552" s="39"/>
      <c r="QVC552" s="39"/>
      <c r="QVD552" s="39"/>
      <c r="QVE552" s="39"/>
      <c r="QVF552" s="39"/>
      <c r="QVG552" s="39"/>
      <c r="QVH552" s="39"/>
      <c r="QVI552" s="39"/>
      <c r="QVJ552" s="39"/>
      <c r="QVK552" s="39"/>
      <c r="QVL552" s="39"/>
      <c r="QVM552" s="39"/>
      <c r="QVN552" s="39"/>
      <c r="QVO552" s="39"/>
      <c r="QVP552" s="39"/>
      <c r="QVQ552" s="39"/>
      <c r="QVR552" s="39"/>
      <c r="QVS552" s="39"/>
      <c r="QVT552" s="39"/>
      <c r="QVU552" s="39"/>
      <c r="QVV552" s="39"/>
      <c r="QVW552" s="39"/>
      <c r="QVX552" s="39"/>
      <c r="QVY552" s="39"/>
      <c r="QVZ552" s="39"/>
      <c r="QWA552" s="39"/>
      <c r="QWB552" s="39"/>
      <c r="QWC552" s="39"/>
      <c r="QWD552" s="39"/>
      <c r="QWE552" s="39"/>
      <c r="QWF552" s="39"/>
      <c r="QWG552" s="39"/>
      <c r="QWH552" s="39"/>
      <c r="QWI552" s="39"/>
      <c r="QWJ552" s="39"/>
      <c r="QWK552" s="39"/>
      <c r="QWL552" s="39"/>
      <c r="QWM552" s="39"/>
      <c r="QWN552" s="39"/>
      <c r="QWO552" s="39"/>
      <c r="QWP552" s="39"/>
      <c r="QWQ552" s="39"/>
      <c r="QWR552" s="39"/>
      <c r="QWS552" s="39"/>
      <c r="QWT552" s="39"/>
      <c r="QWU552" s="39"/>
      <c r="QWV552" s="39"/>
      <c r="QWW552" s="39"/>
      <c r="QWX552" s="39"/>
      <c r="QWY552" s="39"/>
      <c r="QWZ552" s="39"/>
      <c r="QXA552" s="39"/>
      <c r="QXB552" s="39"/>
      <c r="QXC552" s="39"/>
      <c r="QXD552" s="39"/>
      <c r="QXE552" s="39"/>
      <c r="QXF552" s="39"/>
      <c r="QXG552" s="39"/>
      <c r="QXH552" s="39"/>
      <c r="QXI552" s="39"/>
      <c r="QXJ552" s="39"/>
      <c r="QXK552" s="39"/>
      <c r="QXL552" s="39"/>
      <c r="QXM552" s="39"/>
      <c r="QXN552" s="39"/>
      <c r="QXO552" s="39"/>
      <c r="QXP552" s="39"/>
      <c r="QXQ552" s="39"/>
      <c r="QXR552" s="39"/>
      <c r="QXS552" s="39"/>
      <c r="QXT552" s="39"/>
      <c r="QXU552" s="39"/>
      <c r="QXV552" s="39"/>
      <c r="QXW552" s="39"/>
      <c r="QXX552" s="39"/>
      <c r="QXY552" s="39"/>
      <c r="QXZ552" s="39"/>
      <c r="QYA552" s="39"/>
      <c r="QYB552" s="39"/>
      <c r="QYC552" s="39"/>
      <c r="QYD552" s="39"/>
      <c r="QYE552" s="39"/>
      <c r="QYF552" s="39"/>
      <c r="QYG552" s="39"/>
      <c r="QYH552" s="39"/>
      <c r="QYI552" s="39"/>
      <c r="QYJ552" s="39"/>
      <c r="QYK552" s="39"/>
      <c r="QYL552" s="39"/>
      <c r="QYM552" s="39"/>
      <c r="QYN552" s="39"/>
      <c r="QYO552" s="39"/>
      <c r="QYP552" s="39"/>
      <c r="QYQ552" s="39"/>
      <c r="QYR552" s="39"/>
      <c r="QYS552" s="39"/>
      <c r="QYT552" s="39"/>
      <c r="QYU552" s="39"/>
      <c r="QYV552" s="39"/>
      <c r="QYW552" s="39"/>
      <c r="QYX552" s="39"/>
      <c r="QYY552" s="39"/>
      <c r="QYZ552" s="39"/>
      <c r="QZA552" s="39"/>
      <c r="QZB552" s="39"/>
      <c r="QZC552" s="39"/>
      <c r="QZD552" s="39"/>
      <c r="QZE552" s="39"/>
      <c r="QZF552" s="39"/>
      <c r="QZG552" s="39"/>
      <c r="QZH552" s="39"/>
      <c r="QZI552" s="39"/>
      <c r="QZJ552" s="39"/>
      <c r="QZK552" s="39"/>
      <c r="QZL552" s="39"/>
      <c r="QZM552" s="39"/>
      <c r="QZN552" s="39"/>
      <c r="QZO552" s="39"/>
      <c r="QZP552" s="39"/>
      <c r="QZQ552" s="39"/>
      <c r="QZR552" s="39"/>
      <c r="QZS552" s="39"/>
      <c r="QZT552" s="39"/>
      <c r="QZU552" s="39"/>
      <c r="QZV552" s="39"/>
      <c r="QZW552" s="39"/>
      <c r="QZX552" s="39"/>
      <c r="QZY552" s="39"/>
      <c r="QZZ552" s="39"/>
      <c r="RAA552" s="39"/>
      <c r="RAB552" s="39"/>
      <c r="RAC552" s="39"/>
      <c r="RAD552" s="39"/>
      <c r="RAE552" s="39"/>
      <c r="RAF552" s="39"/>
      <c r="RAG552" s="39"/>
      <c r="RAH552" s="39"/>
      <c r="RAI552" s="39"/>
      <c r="RAJ552" s="39"/>
      <c r="RAK552" s="39"/>
      <c r="RAL552" s="39"/>
      <c r="RAM552" s="39"/>
      <c r="RAN552" s="39"/>
      <c r="RAO552" s="39"/>
      <c r="RAP552" s="39"/>
      <c r="RAQ552" s="39"/>
      <c r="RAR552" s="39"/>
      <c r="RAS552" s="39"/>
      <c r="RAT552" s="39"/>
      <c r="RAU552" s="39"/>
      <c r="RAV552" s="39"/>
      <c r="RAW552" s="39"/>
      <c r="RAX552" s="39"/>
      <c r="RAY552" s="39"/>
      <c r="RAZ552" s="39"/>
      <c r="RBA552" s="39"/>
      <c r="RBB552" s="39"/>
      <c r="RBC552" s="39"/>
      <c r="RBD552" s="39"/>
      <c r="RBE552" s="39"/>
      <c r="RBF552" s="39"/>
      <c r="RBG552" s="39"/>
      <c r="RBH552" s="39"/>
      <c r="RBI552" s="39"/>
      <c r="RBJ552" s="39"/>
      <c r="RBK552" s="39"/>
      <c r="RBL552" s="39"/>
      <c r="RBM552" s="39"/>
      <c r="RBN552" s="39"/>
      <c r="RBO552" s="39"/>
      <c r="RBP552" s="39"/>
      <c r="RBQ552" s="39"/>
      <c r="RBR552" s="39"/>
      <c r="RBS552" s="39"/>
      <c r="RBT552" s="39"/>
      <c r="RBU552" s="39"/>
      <c r="RBV552" s="39"/>
      <c r="RBW552" s="39"/>
      <c r="RBX552" s="39"/>
      <c r="RBY552" s="39"/>
      <c r="RBZ552" s="39"/>
      <c r="RCA552" s="39"/>
      <c r="RCB552" s="39"/>
      <c r="RCC552" s="39"/>
      <c r="RCD552" s="39"/>
      <c r="RCE552" s="39"/>
      <c r="RCF552" s="39"/>
      <c r="RCG552" s="39"/>
      <c r="RCH552" s="39"/>
      <c r="RCI552" s="39"/>
      <c r="RCJ552" s="39"/>
      <c r="RCK552" s="39"/>
      <c r="RCL552" s="39"/>
      <c r="RCM552" s="39"/>
      <c r="RCN552" s="39"/>
      <c r="RCO552" s="39"/>
      <c r="RCP552" s="39"/>
      <c r="RCQ552" s="39"/>
      <c r="RCR552" s="39"/>
      <c r="RCS552" s="39"/>
      <c r="RCT552" s="39"/>
      <c r="RCU552" s="39"/>
      <c r="RCV552" s="39"/>
      <c r="RCW552" s="39"/>
      <c r="RCX552" s="39"/>
      <c r="RCY552" s="39"/>
      <c r="RCZ552" s="39"/>
      <c r="RDA552" s="39"/>
      <c r="RDB552" s="39"/>
      <c r="RDC552" s="39"/>
      <c r="RDD552" s="39"/>
      <c r="RDE552" s="39"/>
      <c r="RDF552" s="39"/>
      <c r="RDG552" s="39"/>
      <c r="RDH552" s="39"/>
      <c r="RDI552" s="39"/>
      <c r="RDJ552" s="39"/>
      <c r="RDK552" s="39"/>
      <c r="RDL552" s="39"/>
      <c r="RDM552" s="39"/>
      <c r="RDN552" s="39"/>
      <c r="RDO552" s="39"/>
      <c r="RDP552" s="39"/>
      <c r="RDQ552" s="39"/>
      <c r="RDR552" s="39"/>
      <c r="RDS552" s="39"/>
      <c r="RDT552" s="39"/>
      <c r="RDU552" s="39"/>
      <c r="RDV552" s="39"/>
      <c r="RDW552" s="39"/>
      <c r="RDX552" s="39"/>
      <c r="RDY552" s="39"/>
      <c r="RDZ552" s="39"/>
      <c r="REA552" s="39"/>
      <c r="REB552" s="39"/>
      <c r="REC552" s="39"/>
      <c r="RED552" s="39"/>
      <c r="REE552" s="39"/>
      <c r="REF552" s="39"/>
      <c r="REG552" s="39"/>
      <c r="REH552" s="39"/>
      <c r="REI552" s="39"/>
      <c r="REJ552" s="39"/>
      <c r="REK552" s="39"/>
      <c r="REL552" s="39"/>
      <c r="REM552" s="39"/>
      <c r="REN552" s="39"/>
      <c r="REO552" s="39"/>
      <c r="REP552" s="39"/>
      <c r="REQ552" s="39"/>
      <c r="RER552" s="39"/>
      <c r="RES552" s="39"/>
      <c r="RET552" s="39"/>
      <c r="REU552" s="39"/>
      <c r="REV552" s="39"/>
      <c r="REW552" s="39"/>
      <c r="REX552" s="39"/>
      <c r="REY552" s="39"/>
      <c r="REZ552" s="39"/>
      <c r="RFA552" s="39"/>
      <c r="RFB552" s="39"/>
      <c r="RFC552" s="39"/>
      <c r="RFD552" s="39"/>
      <c r="RFE552" s="39"/>
      <c r="RFF552" s="39"/>
      <c r="RFG552" s="39"/>
      <c r="RFH552" s="39"/>
      <c r="RFI552" s="39"/>
      <c r="RFJ552" s="39"/>
      <c r="RFK552" s="39"/>
      <c r="RFL552" s="39"/>
      <c r="RFM552" s="39"/>
      <c r="RFN552" s="39"/>
      <c r="RFO552" s="39"/>
      <c r="RFP552" s="39"/>
      <c r="RFQ552" s="39"/>
      <c r="RFR552" s="39"/>
      <c r="RFS552" s="39"/>
      <c r="RFT552" s="39"/>
      <c r="RFU552" s="39"/>
      <c r="RFV552" s="39"/>
      <c r="RFW552" s="39"/>
      <c r="RFX552" s="39"/>
      <c r="RFY552" s="39"/>
      <c r="RFZ552" s="39"/>
      <c r="RGA552" s="39"/>
      <c r="RGB552" s="39"/>
      <c r="RGC552" s="39"/>
      <c r="RGD552" s="39"/>
      <c r="RGE552" s="39"/>
      <c r="RGF552" s="39"/>
      <c r="RGG552" s="39"/>
      <c r="RGH552" s="39"/>
      <c r="RGI552" s="39"/>
      <c r="RGJ552" s="39"/>
      <c r="RGK552" s="39"/>
      <c r="RGL552" s="39"/>
      <c r="RGM552" s="39"/>
      <c r="RGN552" s="39"/>
      <c r="RGO552" s="39"/>
      <c r="RGP552" s="39"/>
      <c r="RGQ552" s="39"/>
      <c r="RGR552" s="39"/>
      <c r="RGS552" s="39"/>
      <c r="RGT552" s="39"/>
      <c r="RGU552" s="39"/>
      <c r="RGV552" s="39"/>
      <c r="RGW552" s="39"/>
      <c r="RGX552" s="39"/>
      <c r="RGY552" s="39"/>
      <c r="RGZ552" s="39"/>
      <c r="RHA552" s="39"/>
      <c r="RHB552" s="39"/>
      <c r="RHC552" s="39"/>
      <c r="RHD552" s="39"/>
      <c r="RHE552" s="39"/>
      <c r="RHF552" s="39"/>
      <c r="RHG552" s="39"/>
      <c r="RHH552" s="39"/>
      <c r="RHI552" s="39"/>
      <c r="RHJ552" s="39"/>
      <c r="RHK552" s="39"/>
      <c r="RHL552" s="39"/>
      <c r="RHM552" s="39"/>
      <c r="RHN552" s="39"/>
      <c r="RHO552" s="39"/>
      <c r="RHP552" s="39"/>
      <c r="RHQ552" s="39"/>
      <c r="RHR552" s="39"/>
      <c r="RHS552" s="39"/>
      <c r="RHT552" s="39"/>
      <c r="RHU552" s="39"/>
      <c r="RHV552" s="39"/>
      <c r="RHW552" s="39"/>
      <c r="RHX552" s="39"/>
      <c r="RHY552" s="39"/>
      <c r="RHZ552" s="39"/>
      <c r="RIA552" s="39"/>
      <c r="RIB552" s="39"/>
      <c r="RIC552" s="39"/>
      <c r="RID552" s="39"/>
      <c r="RIE552" s="39"/>
      <c r="RIF552" s="39"/>
      <c r="RIG552" s="39"/>
      <c r="RIH552" s="39"/>
      <c r="RII552" s="39"/>
      <c r="RIJ552" s="39"/>
      <c r="RIK552" s="39"/>
      <c r="RIL552" s="39"/>
      <c r="RIM552" s="39"/>
      <c r="RIN552" s="39"/>
      <c r="RIO552" s="39"/>
      <c r="RIP552" s="39"/>
      <c r="RIQ552" s="39"/>
      <c r="RIR552" s="39"/>
      <c r="RIS552" s="39"/>
      <c r="RIT552" s="39"/>
      <c r="RIU552" s="39"/>
      <c r="RIV552" s="39"/>
      <c r="RIW552" s="39"/>
      <c r="RIX552" s="39"/>
      <c r="RIY552" s="39"/>
      <c r="RIZ552" s="39"/>
      <c r="RJA552" s="39"/>
      <c r="RJB552" s="39"/>
      <c r="RJC552" s="39"/>
      <c r="RJD552" s="39"/>
      <c r="RJE552" s="39"/>
      <c r="RJF552" s="39"/>
      <c r="RJG552" s="39"/>
      <c r="RJH552" s="39"/>
      <c r="RJI552" s="39"/>
      <c r="RJJ552" s="39"/>
      <c r="RJK552" s="39"/>
      <c r="RJL552" s="39"/>
      <c r="RJM552" s="39"/>
      <c r="RJN552" s="39"/>
      <c r="RJO552" s="39"/>
      <c r="RJP552" s="39"/>
      <c r="RJQ552" s="39"/>
      <c r="RJR552" s="39"/>
      <c r="RJS552" s="39"/>
      <c r="RJT552" s="39"/>
      <c r="RJU552" s="39"/>
      <c r="RJV552" s="39"/>
      <c r="RJW552" s="39"/>
      <c r="RJX552" s="39"/>
      <c r="RJY552" s="39"/>
      <c r="RJZ552" s="39"/>
      <c r="RKA552" s="39"/>
      <c r="RKB552" s="39"/>
      <c r="RKC552" s="39"/>
      <c r="RKD552" s="39"/>
      <c r="RKE552" s="39"/>
      <c r="RKF552" s="39"/>
      <c r="RKG552" s="39"/>
      <c r="RKH552" s="39"/>
      <c r="RKI552" s="39"/>
      <c r="RKJ552" s="39"/>
      <c r="RKK552" s="39"/>
      <c r="RKL552" s="39"/>
      <c r="RKM552" s="39"/>
      <c r="RKN552" s="39"/>
      <c r="RKO552" s="39"/>
      <c r="RKP552" s="39"/>
      <c r="RKQ552" s="39"/>
      <c r="RKR552" s="39"/>
      <c r="RKS552" s="39"/>
      <c r="RKT552" s="39"/>
      <c r="RKU552" s="39"/>
      <c r="RKV552" s="39"/>
      <c r="RKW552" s="39"/>
      <c r="RKX552" s="39"/>
      <c r="RKY552" s="39"/>
      <c r="RKZ552" s="39"/>
      <c r="RLA552" s="39"/>
      <c r="RLB552" s="39"/>
      <c r="RLC552" s="39"/>
      <c r="RLD552" s="39"/>
      <c r="RLE552" s="39"/>
      <c r="RLF552" s="39"/>
      <c r="RLG552" s="39"/>
      <c r="RLH552" s="39"/>
      <c r="RLI552" s="39"/>
      <c r="RLJ552" s="39"/>
      <c r="RLK552" s="39"/>
      <c r="RLL552" s="39"/>
      <c r="RLM552" s="39"/>
      <c r="RLN552" s="39"/>
      <c r="RLO552" s="39"/>
      <c r="RLP552" s="39"/>
      <c r="RLQ552" s="39"/>
      <c r="RLR552" s="39"/>
      <c r="RLS552" s="39"/>
      <c r="RLT552" s="39"/>
      <c r="RLU552" s="39"/>
      <c r="RLV552" s="39"/>
      <c r="RLW552" s="39"/>
      <c r="RLX552" s="39"/>
      <c r="RLY552" s="39"/>
      <c r="RLZ552" s="39"/>
      <c r="RMA552" s="39"/>
      <c r="RMB552" s="39"/>
      <c r="RMC552" s="39"/>
      <c r="RMD552" s="39"/>
      <c r="RME552" s="39"/>
      <c r="RMF552" s="39"/>
      <c r="RMG552" s="39"/>
      <c r="RMH552" s="39"/>
      <c r="RMI552" s="39"/>
      <c r="RMJ552" s="39"/>
      <c r="RMK552" s="39"/>
      <c r="RML552" s="39"/>
      <c r="RMM552" s="39"/>
      <c r="RMN552" s="39"/>
      <c r="RMO552" s="39"/>
      <c r="RMP552" s="39"/>
      <c r="RMQ552" s="39"/>
      <c r="RMR552" s="39"/>
      <c r="RMS552" s="39"/>
      <c r="RMT552" s="39"/>
      <c r="RMU552" s="39"/>
      <c r="RMV552" s="39"/>
      <c r="RMW552" s="39"/>
      <c r="RMX552" s="39"/>
      <c r="RMY552" s="39"/>
      <c r="RMZ552" s="39"/>
      <c r="RNA552" s="39"/>
      <c r="RNB552" s="39"/>
      <c r="RNC552" s="39"/>
      <c r="RND552" s="39"/>
      <c r="RNE552" s="39"/>
      <c r="RNF552" s="39"/>
      <c r="RNG552" s="39"/>
      <c r="RNH552" s="39"/>
      <c r="RNI552" s="39"/>
      <c r="RNJ552" s="39"/>
      <c r="RNK552" s="39"/>
      <c r="RNL552" s="39"/>
      <c r="RNM552" s="39"/>
      <c r="RNN552" s="39"/>
      <c r="RNO552" s="39"/>
      <c r="RNP552" s="39"/>
      <c r="RNQ552" s="39"/>
      <c r="RNR552" s="39"/>
      <c r="RNS552" s="39"/>
      <c r="RNT552" s="39"/>
      <c r="RNU552" s="39"/>
      <c r="RNV552" s="39"/>
      <c r="RNW552" s="39"/>
      <c r="RNX552" s="39"/>
      <c r="RNY552" s="39"/>
      <c r="RNZ552" s="39"/>
      <c r="ROA552" s="39"/>
      <c r="ROB552" s="39"/>
      <c r="ROC552" s="39"/>
      <c r="ROD552" s="39"/>
      <c r="ROE552" s="39"/>
      <c r="ROF552" s="39"/>
      <c r="ROG552" s="39"/>
      <c r="ROH552" s="39"/>
      <c r="ROI552" s="39"/>
      <c r="ROJ552" s="39"/>
      <c r="ROK552" s="39"/>
      <c r="ROL552" s="39"/>
      <c r="ROM552" s="39"/>
      <c r="RON552" s="39"/>
      <c r="ROO552" s="39"/>
      <c r="ROP552" s="39"/>
      <c r="ROQ552" s="39"/>
      <c r="ROR552" s="39"/>
      <c r="ROS552" s="39"/>
      <c r="ROT552" s="39"/>
      <c r="ROU552" s="39"/>
      <c r="ROV552" s="39"/>
      <c r="ROW552" s="39"/>
      <c r="ROX552" s="39"/>
      <c r="ROY552" s="39"/>
      <c r="ROZ552" s="39"/>
      <c r="RPA552" s="39"/>
      <c r="RPB552" s="39"/>
      <c r="RPC552" s="39"/>
      <c r="RPD552" s="39"/>
      <c r="RPE552" s="39"/>
      <c r="RPF552" s="39"/>
      <c r="RPG552" s="39"/>
      <c r="RPH552" s="39"/>
      <c r="RPI552" s="39"/>
      <c r="RPJ552" s="39"/>
      <c r="RPK552" s="39"/>
      <c r="RPL552" s="39"/>
      <c r="RPM552" s="39"/>
      <c r="RPN552" s="39"/>
      <c r="RPO552" s="39"/>
      <c r="RPP552" s="39"/>
      <c r="RPQ552" s="39"/>
      <c r="RPR552" s="39"/>
      <c r="RPS552" s="39"/>
      <c r="RPT552" s="39"/>
      <c r="RPU552" s="39"/>
      <c r="RPV552" s="39"/>
      <c r="RPW552" s="39"/>
      <c r="RPX552" s="39"/>
      <c r="RPY552" s="39"/>
      <c r="RPZ552" s="39"/>
      <c r="RQA552" s="39"/>
      <c r="RQB552" s="39"/>
      <c r="RQC552" s="39"/>
      <c r="RQD552" s="39"/>
      <c r="RQE552" s="39"/>
      <c r="RQF552" s="39"/>
      <c r="RQG552" s="39"/>
      <c r="RQH552" s="39"/>
      <c r="RQI552" s="39"/>
      <c r="RQJ552" s="39"/>
      <c r="RQK552" s="39"/>
      <c r="RQL552" s="39"/>
      <c r="RQM552" s="39"/>
      <c r="RQN552" s="39"/>
      <c r="RQO552" s="39"/>
      <c r="RQP552" s="39"/>
      <c r="RQQ552" s="39"/>
      <c r="RQR552" s="39"/>
      <c r="RQS552" s="39"/>
      <c r="RQT552" s="39"/>
      <c r="RQU552" s="39"/>
      <c r="RQV552" s="39"/>
      <c r="RQW552" s="39"/>
      <c r="RQX552" s="39"/>
      <c r="RQY552" s="39"/>
      <c r="RQZ552" s="39"/>
      <c r="RRA552" s="39"/>
      <c r="RRB552" s="39"/>
      <c r="RRC552" s="39"/>
      <c r="RRD552" s="39"/>
      <c r="RRE552" s="39"/>
      <c r="RRF552" s="39"/>
      <c r="RRG552" s="39"/>
      <c r="RRH552" s="39"/>
      <c r="RRI552" s="39"/>
      <c r="RRJ552" s="39"/>
      <c r="RRK552" s="39"/>
      <c r="RRL552" s="39"/>
      <c r="RRM552" s="39"/>
      <c r="RRN552" s="39"/>
      <c r="RRO552" s="39"/>
      <c r="RRP552" s="39"/>
      <c r="RRQ552" s="39"/>
      <c r="RRR552" s="39"/>
      <c r="RRS552" s="39"/>
      <c r="RRT552" s="39"/>
      <c r="RRU552" s="39"/>
      <c r="RRV552" s="39"/>
      <c r="RRW552" s="39"/>
      <c r="RRX552" s="39"/>
      <c r="RRY552" s="39"/>
      <c r="RRZ552" s="39"/>
      <c r="RSA552" s="39"/>
      <c r="RSB552" s="39"/>
      <c r="RSC552" s="39"/>
      <c r="RSD552" s="39"/>
      <c r="RSE552" s="39"/>
      <c r="RSF552" s="39"/>
      <c r="RSG552" s="39"/>
      <c r="RSH552" s="39"/>
      <c r="RSI552" s="39"/>
      <c r="RSJ552" s="39"/>
      <c r="RSK552" s="39"/>
      <c r="RSL552" s="39"/>
      <c r="RSM552" s="39"/>
      <c r="RSN552" s="39"/>
      <c r="RSO552" s="39"/>
      <c r="RSP552" s="39"/>
      <c r="RSQ552" s="39"/>
      <c r="RSR552" s="39"/>
      <c r="RSS552" s="39"/>
      <c r="RST552" s="39"/>
      <c r="RSU552" s="39"/>
      <c r="RSV552" s="39"/>
      <c r="RSW552" s="39"/>
      <c r="RSX552" s="39"/>
      <c r="RSY552" s="39"/>
      <c r="RSZ552" s="39"/>
      <c r="RTA552" s="39"/>
      <c r="RTB552" s="39"/>
      <c r="RTC552" s="39"/>
      <c r="RTD552" s="39"/>
      <c r="RTE552" s="39"/>
      <c r="RTF552" s="39"/>
      <c r="RTG552" s="39"/>
      <c r="RTH552" s="39"/>
      <c r="RTI552" s="39"/>
      <c r="RTJ552" s="39"/>
      <c r="RTK552" s="39"/>
      <c r="RTL552" s="39"/>
      <c r="RTM552" s="39"/>
      <c r="RTN552" s="39"/>
      <c r="RTO552" s="39"/>
      <c r="RTP552" s="39"/>
      <c r="RTQ552" s="39"/>
      <c r="RTR552" s="39"/>
      <c r="RTS552" s="39"/>
      <c r="RTT552" s="39"/>
      <c r="RTU552" s="39"/>
      <c r="RTV552" s="39"/>
      <c r="RTW552" s="39"/>
      <c r="RTX552" s="39"/>
      <c r="RTY552" s="39"/>
      <c r="RTZ552" s="39"/>
      <c r="RUA552" s="39"/>
      <c r="RUB552" s="39"/>
      <c r="RUC552" s="39"/>
      <c r="RUD552" s="39"/>
      <c r="RUE552" s="39"/>
      <c r="RUF552" s="39"/>
      <c r="RUG552" s="39"/>
      <c r="RUH552" s="39"/>
      <c r="RUI552" s="39"/>
      <c r="RUJ552" s="39"/>
      <c r="RUK552" s="39"/>
      <c r="RUL552" s="39"/>
      <c r="RUM552" s="39"/>
      <c r="RUN552" s="39"/>
      <c r="RUO552" s="39"/>
      <c r="RUP552" s="39"/>
      <c r="RUQ552" s="39"/>
      <c r="RUR552" s="39"/>
      <c r="RUS552" s="39"/>
      <c r="RUT552" s="39"/>
      <c r="RUU552" s="39"/>
      <c r="RUV552" s="39"/>
      <c r="RUW552" s="39"/>
      <c r="RUX552" s="39"/>
      <c r="RUY552" s="39"/>
      <c r="RUZ552" s="39"/>
      <c r="RVA552" s="39"/>
      <c r="RVB552" s="39"/>
      <c r="RVC552" s="39"/>
      <c r="RVD552" s="39"/>
      <c r="RVE552" s="39"/>
      <c r="RVF552" s="39"/>
      <c r="RVG552" s="39"/>
      <c r="RVH552" s="39"/>
      <c r="RVI552" s="39"/>
      <c r="RVJ552" s="39"/>
      <c r="RVK552" s="39"/>
      <c r="RVL552" s="39"/>
      <c r="RVM552" s="39"/>
      <c r="RVN552" s="39"/>
      <c r="RVO552" s="39"/>
      <c r="RVP552" s="39"/>
      <c r="RVQ552" s="39"/>
      <c r="RVR552" s="39"/>
      <c r="RVS552" s="39"/>
      <c r="RVT552" s="39"/>
      <c r="RVU552" s="39"/>
      <c r="RVV552" s="39"/>
      <c r="RVW552" s="39"/>
      <c r="RVX552" s="39"/>
      <c r="RVY552" s="39"/>
      <c r="RVZ552" s="39"/>
      <c r="RWA552" s="39"/>
      <c r="RWB552" s="39"/>
      <c r="RWC552" s="39"/>
      <c r="RWD552" s="39"/>
      <c r="RWE552" s="39"/>
      <c r="RWF552" s="39"/>
      <c r="RWG552" s="39"/>
      <c r="RWH552" s="39"/>
      <c r="RWI552" s="39"/>
      <c r="RWJ552" s="39"/>
      <c r="RWK552" s="39"/>
      <c r="RWL552" s="39"/>
      <c r="RWM552" s="39"/>
      <c r="RWN552" s="39"/>
      <c r="RWO552" s="39"/>
      <c r="RWP552" s="39"/>
      <c r="RWQ552" s="39"/>
      <c r="RWR552" s="39"/>
      <c r="RWS552" s="39"/>
      <c r="RWT552" s="39"/>
      <c r="RWU552" s="39"/>
      <c r="RWV552" s="39"/>
      <c r="RWW552" s="39"/>
      <c r="RWX552" s="39"/>
      <c r="RWY552" s="39"/>
      <c r="RWZ552" s="39"/>
      <c r="RXA552" s="39"/>
      <c r="RXB552" s="39"/>
      <c r="RXC552" s="39"/>
      <c r="RXD552" s="39"/>
      <c r="RXE552" s="39"/>
      <c r="RXF552" s="39"/>
      <c r="RXG552" s="39"/>
      <c r="RXH552" s="39"/>
      <c r="RXI552" s="39"/>
      <c r="RXJ552" s="39"/>
      <c r="RXK552" s="39"/>
      <c r="RXL552" s="39"/>
      <c r="RXM552" s="39"/>
      <c r="RXN552" s="39"/>
      <c r="RXO552" s="39"/>
      <c r="RXP552" s="39"/>
      <c r="RXQ552" s="39"/>
      <c r="RXR552" s="39"/>
      <c r="RXS552" s="39"/>
      <c r="RXT552" s="39"/>
      <c r="RXU552" s="39"/>
      <c r="RXV552" s="39"/>
      <c r="RXW552" s="39"/>
      <c r="RXX552" s="39"/>
      <c r="RXY552" s="39"/>
      <c r="RXZ552" s="39"/>
      <c r="RYA552" s="39"/>
      <c r="RYB552" s="39"/>
      <c r="RYC552" s="39"/>
      <c r="RYD552" s="39"/>
      <c r="RYE552" s="39"/>
      <c r="RYF552" s="39"/>
      <c r="RYG552" s="39"/>
      <c r="RYH552" s="39"/>
      <c r="RYI552" s="39"/>
      <c r="RYJ552" s="39"/>
      <c r="RYK552" s="39"/>
      <c r="RYL552" s="39"/>
      <c r="RYM552" s="39"/>
      <c r="RYN552" s="39"/>
      <c r="RYO552" s="39"/>
      <c r="RYP552" s="39"/>
      <c r="RYQ552" s="39"/>
      <c r="RYR552" s="39"/>
      <c r="RYS552" s="39"/>
      <c r="RYT552" s="39"/>
      <c r="RYU552" s="39"/>
      <c r="RYV552" s="39"/>
      <c r="RYW552" s="39"/>
      <c r="RYX552" s="39"/>
      <c r="RYY552" s="39"/>
      <c r="RYZ552" s="39"/>
      <c r="RZA552" s="39"/>
      <c r="RZB552" s="39"/>
      <c r="RZC552" s="39"/>
      <c r="RZD552" s="39"/>
      <c r="RZE552" s="39"/>
      <c r="RZF552" s="39"/>
      <c r="RZG552" s="39"/>
      <c r="RZH552" s="39"/>
      <c r="RZI552" s="39"/>
      <c r="RZJ552" s="39"/>
      <c r="RZK552" s="39"/>
      <c r="RZL552" s="39"/>
      <c r="RZM552" s="39"/>
      <c r="RZN552" s="39"/>
      <c r="RZO552" s="39"/>
      <c r="RZP552" s="39"/>
      <c r="RZQ552" s="39"/>
      <c r="RZR552" s="39"/>
      <c r="RZS552" s="39"/>
      <c r="RZT552" s="39"/>
      <c r="RZU552" s="39"/>
      <c r="RZV552" s="39"/>
      <c r="RZW552" s="39"/>
      <c r="RZX552" s="39"/>
      <c r="RZY552" s="39"/>
      <c r="RZZ552" s="39"/>
      <c r="SAA552" s="39"/>
      <c r="SAB552" s="39"/>
      <c r="SAC552" s="39"/>
      <c r="SAD552" s="39"/>
      <c r="SAE552" s="39"/>
      <c r="SAF552" s="39"/>
      <c r="SAG552" s="39"/>
      <c r="SAH552" s="39"/>
      <c r="SAI552" s="39"/>
      <c r="SAJ552" s="39"/>
      <c r="SAK552" s="39"/>
      <c r="SAL552" s="39"/>
      <c r="SAM552" s="39"/>
      <c r="SAN552" s="39"/>
      <c r="SAO552" s="39"/>
      <c r="SAP552" s="39"/>
      <c r="SAQ552" s="39"/>
      <c r="SAR552" s="39"/>
      <c r="SAS552" s="39"/>
      <c r="SAT552" s="39"/>
      <c r="SAU552" s="39"/>
      <c r="SAV552" s="39"/>
      <c r="SAW552" s="39"/>
      <c r="SAX552" s="39"/>
      <c r="SAY552" s="39"/>
      <c r="SAZ552" s="39"/>
      <c r="SBA552" s="39"/>
      <c r="SBB552" s="39"/>
      <c r="SBC552" s="39"/>
      <c r="SBD552" s="39"/>
      <c r="SBE552" s="39"/>
      <c r="SBF552" s="39"/>
      <c r="SBG552" s="39"/>
      <c r="SBH552" s="39"/>
      <c r="SBI552" s="39"/>
      <c r="SBJ552" s="39"/>
      <c r="SBK552" s="39"/>
      <c r="SBL552" s="39"/>
      <c r="SBM552" s="39"/>
      <c r="SBN552" s="39"/>
      <c r="SBO552" s="39"/>
      <c r="SBP552" s="39"/>
      <c r="SBQ552" s="39"/>
      <c r="SBR552" s="39"/>
      <c r="SBS552" s="39"/>
      <c r="SBT552" s="39"/>
      <c r="SBU552" s="39"/>
      <c r="SBV552" s="39"/>
      <c r="SBW552" s="39"/>
      <c r="SBX552" s="39"/>
      <c r="SBY552" s="39"/>
      <c r="SBZ552" s="39"/>
      <c r="SCA552" s="39"/>
      <c r="SCB552" s="39"/>
      <c r="SCC552" s="39"/>
      <c r="SCD552" s="39"/>
      <c r="SCE552" s="39"/>
      <c r="SCF552" s="39"/>
      <c r="SCG552" s="39"/>
      <c r="SCH552" s="39"/>
      <c r="SCI552" s="39"/>
      <c r="SCJ552" s="39"/>
      <c r="SCK552" s="39"/>
      <c r="SCL552" s="39"/>
      <c r="SCM552" s="39"/>
      <c r="SCN552" s="39"/>
      <c r="SCO552" s="39"/>
      <c r="SCP552" s="39"/>
      <c r="SCQ552" s="39"/>
      <c r="SCR552" s="39"/>
      <c r="SCS552" s="39"/>
      <c r="SCT552" s="39"/>
      <c r="SCU552" s="39"/>
      <c r="SCV552" s="39"/>
      <c r="SCW552" s="39"/>
      <c r="SCX552" s="39"/>
      <c r="SCY552" s="39"/>
      <c r="SCZ552" s="39"/>
      <c r="SDA552" s="39"/>
      <c r="SDB552" s="39"/>
      <c r="SDC552" s="39"/>
      <c r="SDD552" s="39"/>
      <c r="SDE552" s="39"/>
      <c r="SDF552" s="39"/>
      <c r="SDG552" s="39"/>
      <c r="SDH552" s="39"/>
      <c r="SDI552" s="39"/>
      <c r="SDJ552" s="39"/>
      <c r="SDK552" s="39"/>
      <c r="SDL552" s="39"/>
      <c r="SDM552" s="39"/>
      <c r="SDN552" s="39"/>
      <c r="SDO552" s="39"/>
      <c r="SDP552" s="39"/>
      <c r="SDQ552" s="39"/>
      <c r="SDR552" s="39"/>
      <c r="SDS552" s="39"/>
      <c r="SDT552" s="39"/>
      <c r="SDU552" s="39"/>
      <c r="SDV552" s="39"/>
      <c r="SDW552" s="39"/>
      <c r="SDX552" s="39"/>
      <c r="SDY552" s="39"/>
      <c r="SDZ552" s="39"/>
      <c r="SEA552" s="39"/>
      <c r="SEB552" s="39"/>
      <c r="SEC552" s="39"/>
      <c r="SED552" s="39"/>
      <c r="SEE552" s="39"/>
      <c r="SEF552" s="39"/>
      <c r="SEG552" s="39"/>
      <c r="SEH552" s="39"/>
      <c r="SEI552" s="39"/>
      <c r="SEJ552" s="39"/>
      <c r="SEK552" s="39"/>
      <c r="SEL552" s="39"/>
      <c r="SEM552" s="39"/>
      <c r="SEN552" s="39"/>
      <c r="SEO552" s="39"/>
      <c r="SEP552" s="39"/>
      <c r="SEQ552" s="39"/>
      <c r="SER552" s="39"/>
      <c r="SES552" s="39"/>
      <c r="SET552" s="39"/>
      <c r="SEU552" s="39"/>
      <c r="SEV552" s="39"/>
      <c r="SEW552" s="39"/>
      <c r="SEX552" s="39"/>
      <c r="SEY552" s="39"/>
      <c r="SEZ552" s="39"/>
      <c r="SFA552" s="39"/>
      <c r="SFB552" s="39"/>
      <c r="SFC552" s="39"/>
      <c r="SFD552" s="39"/>
      <c r="SFE552" s="39"/>
      <c r="SFF552" s="39"/>
      <c r="SFG552" s="39"/>
      <c r="SFH552" s="39"/>
      <c r="SFI552" s="39"/>
      <c r="SFJ552" s="39"/>
      <c r="SFK552" s="39"/>
      <c r="SFL552" s="39"/>
      <c r="SFM552" s="39"/>
      <c r="SFN552" s="39"/>
      <c r="SFO552" s="39"/>
      <c r="SFP552" s="39"/>
      <c r="SFQ552" s="39"/>
      <c r="SFR552" s="39"/>
      <c r="SFS552" s="39"/>
      <c r="SFT552" s="39"/>
      <c r="SFU552" s="39"/>
      <c r="SFV552" s="39"/>
      <c r="SFW552" s="39"/>
      <c r="SFX552" s="39"/>
      <c r="SFY552" s="39"/>
      <c r="SFZ552" s="39"/>
      <c r="SGA552" s="39"/>
      <c r="SGB552" s="39"/>
      <c r="SGC552" s="39"/>
      <c r="SGD552" s="39"/>
      <c r="SGE552" s="39"/>
      <c r="SGF552" s="39"/>
      <c r="SGG552" s="39"/>
      <c r="SGH552" s="39"/>
      <c r="SGI552" s="39"/>
      <c r="SGJ552" s="39"/>
      <c r="SGK552" s="39"/>
      <c r="SGL552" s="39"/>
      <c r="SGM552" s="39"/>
      <c r="SGN552" s="39"/>
      <c r="SGO552" s="39"/>
      <c r="SGP552" s="39"/>
      <c r="SGQ552" s="39"/>
      <c r="SGR552" s="39"/>
      <c r="SGS552" s="39"/>
      <c r="SGT552" s="39"/>
      <c r="SGU552" s="39"/>
      <c r="SGV552" s="39"/>
      <c r="SGW552" s="39"/>
      <c r="SGX552" s="39"/>
      <c r="SGY552" s="39"/>
      <c r="SGZ552" s="39"/>
      <c r="SHA552" s="39"/>
      <c r="SHB552" s="39"/>
      <c r="SHC552" s="39"/>
      <c r="SHD552" s="39"/>
      <c r="SHE552" s="39"/>
      <c r="SHF552" s="39"/>
      <c r="SHG552" s="39"/>
      <c r="SHH552" s="39"/>
      <c r="SHI552" s="39"/>
      <c r="SHJ552" s="39"/>
      <c r="SHK552" s="39"/>
      <c r="SHL552" s="39"/>
      <c r="SHM552" s="39"/>
      <c r="SHN552" s="39"/>
      <c r="SHO552" s="39"/>
      <c r="SHP552" s="39"/>
      <c r="SHQ552" s="39"/>
      <c r="SHR552" s="39"/>
      <c r="SHS552" s="39"/>
      <c r="SHT552" s="39"/>
      <c r="SHU552" s="39"/>
      <c r="SHV552" s="39"/>
      <c r="SHW552" s="39"/>
      <c r="SHX552" s="39"/>
      <c r="SHY552" s="39"/>
      <c r="SHZ552" s="39"/>
      <c r="SIA552" s="39"/>
      <c r="SIB552" s="39"/>
      <c r="SIC552" s="39"/>
      <c r="SID552" s="39"/>
      <c r="SIE552" s="39"/>
      <c r="SIF552" s="39"/>
      <c r="SIG552" s="39"/>
      <c r="SIH552" s="39"/>
      <c r="SII552" s="39"/>
      <c r="SIJ552" s="39"/>
      <c r="SIK552" s="39"/>
      <c r="SIL552" s="39"/>
      <c r="SIM552" s="39"/>
      <c r="SIN552" s="39"/>
      <c r="SIO552" s="39"/>
      <c r="SIP552" s="39"/>
      <c r="SIQ552" s="39"/>
      <c r="SIR552" s="39"/>
      <c r="SIS552" s="39"/>
      <c r="SIT552" s="39"/>
      <c r="SIU552" s="39"/>
      <c r="SIV552" s="39"/>
      <c r="SIW552" s="39"/>
      <c r="SIX552" s="39"/>
      <c r="SIY552" s="39"/>
      <c r="SIZ552" s="39"/>
      <c r="SJA552" s="39"/>
      <c r="SJB552" s="39"/>
      <c r="SJC552" s="39"/>
      <c r="SJD552" s="39"/>
      <c r="SJE552" s="39"/>
      <c r="SJF552" s="39"/>
      <c r="SJG552" s="39"/>
      <c r="SJH552" s="39"/>
      <c r="SJI552" s="39"/>
      <c r="SJJ552" s="39"/>
      <c r="SJK552" s="39"/>
      <c r="SJL552" s="39"/>
      <c r="SJM552" s="39"/>
      <c r="SJN552" s="39"/>
      <c r="SJO552" s="39"/>
      <c r="SJP552" s="39"/>
      <c r="SJQ552" s="39"/>
      <c r="SJR552" s="39"/>
      <c r="SJS552" s="39"/>
      <c r="SJT552" s="39"/>
      <c r="SJU552" s="39"/>
      <c r="SJV552" s="39"/>
      <c r="SJW552" s="39"/>
      <c r="SJX552" s="39"/>
      <c r="SJY552" s="39"/>
      <c r="SJZ552" s="39"/>
      <c r="SKA552" s="39"/>
      <c r="SKB552" s="39"/>
      <c r="SKC552" s="39"/>
      <c r="SKD552" s="39"/>
      <c r="SKE552" s="39"/>
      <c r="SKF552" s="39"/>
      <c r="SKG552" s="39"/>
      <c r="SKH552" s="39"/>
      <c r="SKI552" s="39"/>
      <c r="SKJ552" s="39"/>
      <c r="SKK552" s="39"/>
      <c r="SKL552" s="39"/>
      <c r="SKM552" s="39"/>
      <c r="SKN552" s="39"/>
      <c r="SKO552" s="39"/>
      <c r="SKP552" s="39"/>
      <c r="SKQ552" s="39"/>
      <c r="SKR552" s="39"/>
      <c r="SKS552" s="39"/>
      <c r="SKT552" s="39"/>
      <c r="SKU552" s="39"/>
      <c r="SKV552" s="39"/>
      <c r="SKW552" s="39"/>
      <c r="SKX552" s="39"/>
      <c r="SKY552" s="39"/>
      <c r="SKZ552" s="39"/>
      <c r="SLA552" s="39"/>
      <c r="SLB552" s="39"/>
      <c r="SLC552" s="39"/>
      <c r="SLD552" s="39"/>
      <c r="SLE552" s="39"/>
      <c r="SLF552" s="39"/>
      <c r="SLG552" s="39"/>
      <c r="SLH552" s="39"/>
      <c r="SLI552" s="39"/>
      <c r="SLJ552" s="39"/>
      <c r="SLK552" s="39"/>
      <c r="SLL552" s="39"/>
      <c r="SLM552" s="39"/>
      <c r="SLN552" s="39"/>
      <c r="SLO552" s="39"/>
      <c r="SLP552" s="39"/>
      <c r="SLQ552" s="39"/>
      <c r="SLR552" s="39"/>
      <c r="SLS552" s="39"/>
      <c r="SLT552" s="39"/>
      <c r="SLU552" s="39"/>
      <c r="SLV552" s="39"/>
      <c r="SLW552" s="39"/>
      <c r="SLX552" s="39"/>
      <c r="SLY552" s="39"/>
      <c r="SLZ552" s="39"/>
      <c r="SMA552" s="39"/>
      <c r="SMB552" s="39"/>
      <c r="SMC552" s="39"/>
      <c r="SMD552" s="39"/>
      <c r="SME552" s="39"/>
      <c r="SMF552" s="39"/>
      <c r="SMG552" s="39"/>
      <c r="SMH552" s="39"/>
      <c r="SMI552" s="39"/>
      <c r="SMJ552" s="39"/>
      <c r="SMK552" s="39"/>
      <c r="SML552" s="39"/>
      <c r="SMM552" s="39"/>
      <c r="SMN552" s="39"/>
      <c r="SMO552" s="39"/>
      <c r="SMP552" s="39"/>
      <c r="SMQ552" s="39"/>
      <c r="SMR552" s="39"/>
      <c r="SMS552" s="39"/>
      <c r="SMT552" s="39"/>
      <c r="SMU552" s="39"/>
      <c r="SMV552" s="39"/>
      <c r="SMW552" s="39"/>
      <c r="SMX552" s="39"/>
      <c r="SMY552" s="39"/>
      <c r="SMZ552" s="39"/>
      <c r="SNA552" s="39"/>
      <c r="SNB552" s="39"/>
      <c r="SNC552" s="39"/>
      <c r="SND552" s="39"/>
      <c r="SNE552" s="39"/>
      <c r="SNF552" s="39"/>
      <c r="SNG552" s="39"/>
      <c r="SNH552" s="39"/>
      <c r="SNI552" s="39"/>
      <c r="SNJ552" s="39"/>
      <c r="SNK552" s="39"/>
      <c r="SNL552" s="39"/>
      <c r="SNM552" s="39"/>
      <c r="SNN552" s="39"/>
      <c r="SNO552" s="39"/>
      <c r="SNP552" s="39"/>
      <c r="SNQ552" s="39"/>
      <c r="SNR552" s="39"/>
      <c r="SNS552" s="39"/>
      <c r="SNT552" s="39"/>
      <c r="SNU552" s="39"/>
      <c r="SNV552" s="39"/>
      <c r="SNW552" s="39"/>
      <c r="SNX552" s="39"/>
      <c r="SNY552" s="39"/>
      <c r="SNZ552" s="39"/>
      <c r="SOA552" s="39"/>
      <c r="SOB552" s="39"/>
      <c r="SOC552" s="39"/>
      <c r="SOD552" s="39"/>
      <c r="SOE552" s="39"/>
      <c r="SOF552" s="39"/>
      <c r="SOG552" s="39"/>
      <c r="SOH552" s="39"/>
      <c r="SOI552" s="39"/>
      <c r="SOJ552" s="39"/>
      <c r="SOK552" s="39"/>
      <c r="SOL552" s="39"/>
      <c r="SOM552" s="39"/>
      <c r="SON552" s="39"/>
      <c r="SOO552" s="39"/>
      <c r="SOP552" s="39"/>
      <c r="SOQ552" s="39"/>
      <c r="SOR552" s="39"/>
      <c r="SOS552" s="39"/>
      <c r="SOT552" s="39"/>
      <c r="SOU552" s="39"/>
      <c r="SOV552" s="39"/>
      <c r="SOW552" s="39"/>
      <c r="SOX552" s="39"/>
      <c r="SOY552" s="39"/>
      <c r="SOZ552" s="39"/>
      <c r="SPA552" s="39"/>
      <c r="SPB552" s="39"/>
      <c r="SPC552" s="39"/>
      <c r="SPD552" s="39"/>
      <c r="SPE552" s="39"/>
      <c r="SPF552" s="39"/>
      <c r="SPG552" s="39"/>
      <c r="SPH552" s="39"/>
      <c r="SPI552" s="39"/>
      <c r="SPJ552" s="39"/>
      <c r="SPK552" s="39"/>
      <c r="SPL552" s="39"/>
      <c r="SPM552" s="39"/>
      <c r="SPN552" s="39"/>
      <c r="SPO552" s="39"/>
      <c r="SPP552" s="39"/>
      <c r="SPQ552" s="39"/>
      <c r="SPR552" s="39"/>
      <c r="SPS552" s="39"/>
      <c r="SPT552" s="39"/>
      <c r="SPU552" s="39"/>
      <c r="SPV552" s="39"/>
      <c r="SPW552" s="39"/>
      <c r="SPX552" s="39"/>
      <c r="SPY552" s="39"/>
      <c r="SPZ552" s="39"/>
      <c r="SQA552" s="39"/>
      <c r="SQB552" s="39"/>
      <c r="SQC552" s="39"/>
      <c r="SQD552" s="39"/>
      <c r="SQE552" s="39"/>
      <c r="SQF552" s="39"/>
      <c r="SQG552" s="39"/>
      <c r="SQH552" s="39"/>
      <c r="SQI552" s="39"/>
      <c r="SQJ552" s="39"/>
      <c r="SQK552" s="39"/>
      <c r="SQL552" s="39"/>
      <c r="SQM552" s="39"/>
      <c r="SQN552" s="39"/>
      <c r="SQO552" s="39"/>
      <c r="SQP552" s="39"/>
      <c r="SQQ552" s="39"/>
      <c r="SQR552" s="39"/>
      <c r="SQS552" s="39"/>
      <c r="SQT552" s="39"/>
      <c r="SQU552" s="39"/>
      <c r="SQV552" s="39"/>
      <c r="SQW552" s="39"/>
      <c r="SQX552" s="39"/>
      <c r="SQY552" s="39"/>
      <c r="SQZ552" s="39"/>
      <c r="SRA552" s="39"/>
      <c r="SRB552" s="39"/>
      <c r="SRC552" s="39"/>
      <c r="SRD552" s="39"/>
      <c r="SRE552" s="39"/>
      <c r="SRF552" s="39"/>
      <c r="SRG552" s="39"/>
      <c r="SRH552" s="39"/>
      <c r="SRI552" s="39"/>
      <c r="SRJ552" s="39"/>
      <c r="SRK552" s="39"/>
      <c r="SRL552" s="39"/>
      <c r="SRM552" s="39"/>
      <c r="SRN552" s="39"/>
      <c r="SRO552" s="39"/>
      <c r="SRP552" s="39"/>
      <c r="SRQ552" s="39"/>
      <c r="SRR552" s="39"/>
      <c r="SRS552" s="39"/>
      <c r="SRT552" s="39"/>
      <c r="SRU552" s="39"/>
      <c r="SRV552" s="39"/>
      <c r="SRW552" s="39"/>
      <c r="SRX552" s="39"/>
      <c r="SRY552" s="39"/>
      <c r="SRZ552" s="39"/>
      <c r="SSA552" s="39"/>
      <c r="SSB552" s="39"/>
      <c r="SSC552" s="39"/>
      <c r="SSD552" s="39"/>
      <c r="SSE552" s="39"/>
      <c r="SSF552" s="39"/>
      <c r="SSG552" s="39"/>
      <c r="SSH552" s="39"/>
      <c r="SSI552" s="39"/>
      <c r="SSJ552" s="39"/>
      <c r="SSK552" s="39"/>
      <c r="SSL552" s="39"/>
      <c r="SSM552" s="39"/>
      <c r="SSN552" s="39"/>
      <c r="SSO552" s="39"/>
      <c r="SSP552" s="39"/>
      <c r="SSQ552" s="39"/>
      <c r="SSR552" s="39"/>
      <c r="SSS552" s="39"/>
      <c r="SST552" s="39"/>
      <c r="SSU552" s="39"/>
      <c r="SSV552" s="39"/>
      <c r="SSW552" s="39"/>
      <c r="SSX552" s="39"/>
      <c r="SSY552" s="39"/>
      <c r="SSZ552" s="39"/>
      <c r="STA552" s="39"/>
      <c r="STB552" s="39"/>
      <c r="STC552" s="39"/>
      <c r="STD552" s="39"/>
      <c r="STE552" s="39"/>
      <c r="STF552" s="39"/>
      <c r="STG552" s="39"/>
      <c r="STH552" s="39"/>
      <c r="STI552" s="39"/>
      <c r="STJ552" s="39"/>
      <c r="STK552" s="39"/>
      <c r="STL552" s="39"/>
      <c r="STM552" s="39"/>
      <c r="STN552" s="39"/>
      <c r="STO552" s="39"/>
      <c r="STP552" s="39"/>
      <c r="STQ552" s="39"/>
      <c r="STR552" s="39"/>
      <c r="STS552" s="39"/>
      <c r="STT552" s="39"/>
      <c r="STU552" s="39"/>
      <c r="STV552" s="39"/>
      <c r="STW552" s="39"/>
      <c r="STX552" s="39"/>
      <c r="STY552" s="39"/>
      <c r="STZ552" s="39"/>
      <c r="SUA552" s="39"/>
      <c r="SUB552" s="39"/>
      <c r="SUC552" s="39"/>
      <c r="SUD552" s="39"/>
      <c r="SUE552" s="39"/>
      <c r="SUF552" s="39"/>
      <c r="SUG552" s="39"/>
      <c r="SUH552" s="39"/>
      <c r="SUI552" s="39"/>
      <c r="SUJ552" s="39"/>
      <c r="SUK552" s="39"/>
      <c r="SUL552" s="39"/>
      <c r="SUM552" s="39"/>
      <c r="SUN552" s="39"/>
      <c r="SUO552" s="39"/>
      <c r="SUP552" s="39"/>
      <c r="SUQ552" s="39"/>
      <c r="SUR552" s="39"/>
      <c r="SUS552" s="39"/>
      <c r="SUT552" s="39"/>
      <c r="SUU552" s="39"/>
      <c r="SUV552" s="39"/>
      <c r="SUW552" s="39"/>
      <c r="SUX552" s="39"/>
      <c r="SUY552" s="39"/>
      <c r="SUZ552" s="39"/>
      <c r="SVA552" s="39"/>
      <c r="SVB552" s="39"/>
      <c r="SVC552" s="39"/>
      <c r="SVD552" s="39"/>
      <c r="SVE552" s="39"/>
      <c r="SVF552" s="39"/>
      <c r="SVG552" s="39"/>
      <c r="SVH552" s="39"/>
      <c r="SVI552" s="39"/>
      <c r="SVJ552" s="39"/>
      <c r="SVK552" s="39"/>
      <c r="SVL552" s="39"/>
      <c r="SVM552" s="39"/>
      <c r="SVN552" s="39"/>
      <c r="SVO552" s="39"/>
      <c r="SVP552" s="39"/>
      <c r="SVQ552" s="39"/>
      <c r="SVR552" s="39"/>
      <c r="SVS552" s="39"/>
      <c r="SVT552" s="39"/>
      <c r="SVU552" s="39"/>
      <c r="SVV552" s="39"/>
      <c r="SVW552" s="39"/>
      <c r="SVX552" s="39"/>
      <c r="SVY552" s="39"/>
      <c r="SVZ552" s="39"/>
      <c r="SWA552" s="39"/>
      <c r="SWB552" s="39"/>
      <c r="SWC552" s="39"/>
      <c r="SWD552" s="39"/>
      <c r="SWE552" s="39"/>
      <c r="SWF552" s="39"/>
      <c r="SWG552" s="39"/>
      <c r="SWH552" s="39"/>
      <c r="SWI552" s="39"/>
      <c r="SWJ552" s="39"/>
      <c r="SWK552" s="39"/>
      <c r="SWL552" s="39"/>
      <c r="SWM552" s="39"/>
      <c r="SWN552" s="39"/>
      <c r="SWO552" s="39"/>
      <c r="SWP552" s="39"/>
      <c r="SWQ552" s="39"/>
      <c r="SWR552" s="39"/>
      <c r="SWS552" s="39"/>
      <c r="SWT552" s="39"/>
      <c r="SWU552" s="39"/>
      <c r="SWV552" s="39"/>
      <c r="SWW552" s="39"/>
      <c r="SWX552" s="39"/>
      <c r="SWY552" s="39"/>
      <c r="SWZ552" s="39"/>
      <c r="SXA552" s="39"/>
      <c r="SXB552" s="39"/>
      <c r="SXC552" s="39"/>
      <c r="SXD552" s="39"/>
      <c r="SXE552" s="39"/>
      <c r="SXF552" s="39"/>
      <c r="SXG552" s="39"/>
      <c r="SXH552" s="39"/>
      <c r="SXI552" s="39"/>
      <c r="SXJ552" s="39"/>
      <c r="SXK552" s="39"/>
      <c r="SXL552" s="39"/>
      <c r="SXM552" s="39"/>
      <c r="SXN552" s="39"/>
      <c r="SXO552" s="39"/>
      <c r="SXP552" s="39"/>
      <c r="SXQ552" s="39"/>
      <c r="SXR552" s="39"/>
      <c r="SXS552" s="39"/>
      <c r="SXT552" s="39"/>
      <c r="SXU552" s="39"/>
      <c r="SXV552" s="39"/>
      <c r="SXW552" s="39"/>
      <c r="SXX552" s="39"/>
      <c r="SXY552" s="39"/>
      <c r="SXZ552" s="39"/>
      <c r="SYA552" s="39"/>
      <c r="SYB552" s="39"/>
      <c r="SYC552" s="39"/>
      <c r="SYD552" s="39"/>
      <c r="SYE552" s="39"/>
      <c r="SYF552" s="39"/>
      <c r="SYG552" s="39"/>
      <c r="SYH552" s="39"/>
      <c r="SYI552" s="39"/>
      <c r="SYJ552" s="39"/>
      <c r="SYK552" s="39"/>
      <c r="SYL552" s="39"/>
      <c r="SYM552" s="39"/>
      <c r="SYN552" s="39"/>
      <c r="SYO552" s="39"/>
      <c r="SYP552" s="39"/>
      <c r="SYQ552" s="39"/>
      <c r="SYR552" s="39"/>
      <c r="SYS552" s="39"/>
      <c r="SYT552" s="39"/>
      <c r="SYU552" s="39"/>
      <c r="SYV552" s="39"/>
      <c r="SYW552" s="39"/>
      <c r="SYX552" s="39"/>
      <c r="SYY552" s="39"/>
      <c r="SYZ552" s="39"/>
      <c r="SZA552" s="39"/>
      <c r="SZB552" s="39"/>
      <c r="SZC552" s="39"/>
      <c r="SZD552" s="39"/>
      <c r="SZE552" s="39"/>
      <c r="SZF552" s="39"/>
      <c r="SZG552" s="39"/>
      <c r="SZH552" s="39"/>
      <c r="SZI552" s="39"/>
      <c r="SZJ552" s="39"/>
      <c r="SZK552" s="39"/>
      <c r="SZL552" s="39"/>
      <c r="SZM552" s="39"/>
      <c r="SZN552" s="39"/>
      <c r="SZO552" s="39"/>
      <c r="SZP552" s="39"/>
      <c r="SZQ552" s="39"/>
      <c r="SZR552" s="39"/>
      <c r="SZS552" s="39"/>
      <c r="SZT552" s="39"/>
      <c r="SZU552" s="39"/>
      <c r="SZV552" s="39"/>
      <c r="SZW552" s="39"/>
      <c r="SZX552" s="39"/>
      <c r="SZY552" s="39"/>
      <c r="SZZ552" s="39"/>
      <c r="TAA552" s="39"/>
      <c r="TAB552" s="39"/>
      <c r="TAC552" s="39"/>
      <c r="TAD552" s="39"/>
      <c r="TAE552" s="39"/>
      <c r="TAF552" s="39"/>
      <c r="TAG552" s="39"/>
      <c r="TAH552" s="39"/>
      <c r="TAI552" s="39"/>
      <c r="TAJ552" s="39"/>
      <c r="TAK552" s="39"/>
      <c r="TAL552" s="39"/>
      <c r="TAM552" s="39"/>
      <c r="TAN552" s="39"/>
      <c r="TAO552" s="39"/>
      <c r="TAP552" s="39"/>
      <c r="TAQ552" s="39"/>
      <c r="TAR552" s="39"/>
      <c r="TAS552" s="39"/>
      <c r="TAT552" s="39"/>
      <c r="TAU552" s="39"/>
      <c r="TAV552" s="39"/>
      <c r="TAW552" s="39"/>
      <c r="TAX552" s="39"/>
      <c r="TAY552" s="39"/>
      <c r="TAZ552" s="39"/>
      <c r="TBA552" s="39"/>
      <c r="TBB552" s="39"/>
      <c r="TBC552" s="39"/>
      <c r="TBD552" s="39"/>
      <c r="TBE552" s="39"/>
      <c r="TBF552" s="39"/>
      <c r="TBG552" s="39"/>
      <c r="TBH552" s="39"/>
      <c r="TBI552" s="39"/>
      <c r="TBJ552" s="39"/>
      <c r="TBK552" s="39"/>
      <c r="TBL552" s="39"/>
      <c r="TBM552" s="39"/>
      <c r="TBN552" s="39"/>
      <c r="TBO552" s="39"/>
      <c r="TBP552" s="39"/>
      <c r="TBQ552" s="39"/>
      <c r="TBR552" s="39"/>
      <c r="TBS552" s="39"/>
      <c r="TBT552" s="39"/>
      <c r="TBU552" s="39"/>
      <c r="TBV552" s="39"/>
      <c r="TBW552" s="39"/>
      <c r="TBX552" s="39"/>
      <c r="TBY552" s="39"/>
      <c r="TBZ552" s="39"/>
      <c r="TCA552" s="39"/>
      <c r="TCB552" s="39"/>
      <c r="TCC552" s="39"/>
      <c r="TCD552" s="39"/>
      <c r="TCE552" s="39"/>
      <c r="TCF552" s="39"/>
      <c r="TCG552" s="39"/>
      <c r="TCH552" s="39"/>
      <c r="TCI552" s="39"/>
      <c r="TCJ552" s="39"/>
      <c r="TCK552" s="39"/>
      <c r="TCL552" s="39"/>
      <c r="TCM552" s="39"/>
      <c r="TCN552" s="39"/>
      <c r="TCO552" s="39"/>
      <c r="TCP552" s="39"/>
      <c r="TCQ552" s="39"/>
      <c r="TCR552" s="39"/>
      <c r="TCS552" s="39"/>
      <c r="TCT552" s="39"/>
      <c r="TCU552" s="39"/>
      <c r="TCV552" s="39"/>
      <c r="TCW552" s="39"/>
      <c r="TCX552" s="39"/>
      <c r="TCY552" s="39"/>
      <c r="TCZ552" s="39"/>
      <c r="TDA552" s="39"/>
      <c r="TDB552" s="39"/>
      <c r="TDC552" s="39"/>
      <c r="TDD552" s="39"/>
      <c r="TDE552" s="39"/>
      <c r="TDF552" s="39"/>
      <c r="TDG552" s="39"/>
      <c r="TDH552" s="39"/>
      <c r="TDI552" s="39"/>
      <c r="TDJ552" s="39"/>
      <c r="TDK552" s="39"/>
      <c r="TDL552" s="39"/>
      <c r="TDM552" s="39"/>
      <c r="TDN552" s="39"/>
      <c r="TDO552" s="39"/>
      <c r="TDP552" s="39"/>
      <c r="TDQ552" s="39"/>
      <c r="TDR552" s="39"/>
      <c r="TDS552" s="39"/>
      <c r="TDT552" s="39"/>
      <c r="TDU552" s="39"/>
      <c r="TDV552" s="39"/>
      <c r="TDW552" s="39"/>
      <c r="TDX552" s="39"/>
      <c r="TDY552" s="39"/>
      <c r="TDZ552" s="39"/>
      <c r="TEA552" s="39"/>
      <c r="TEB552" s="39"/>
      <c r="TEC552" s="39"/>
      <c r="TED552" s="39"/>
      <c r="TEE552" s="39"/>
      <c r="TEF552" s="39"/>
      <c r="TEG552" s="39"/>
      <c r="TEH552" s="39"/>
      <c r="TEI552" s="39"/>
      <c r="TEJ552" s="39"/>
      <c r="TEK552" s="39"/>
      <c r="TEL552" s="39"/>
      <c r="TEM552" s="39"/>
      <c r="TEN552" s="39"/>
      <c r="TEO552" s="39"/>
      <c r="TEP552" s="39"/>
      <c r="TEQ552" s="39"/>
      <c r="TER552" s="39"/>
      <c r="TES552" s="39"/>
      <c r="TET552" s="39"/>
      <c r="TEU552" s="39"/>
      <c r="TEV552" s="39"/>
      <c r="TEW552" s="39"/>
      <c r="TEX552" s="39"/>
      <c r="TEY552" s="39"/>
      <c r="TEZ552" s="39"/>
      <c r="TFA552" s="39"/>
      <c r="TFB552" s="39"/>
      <c r="TFC552" s="39"/>
      <c r="TFD552" s="39"/>
      <c r="TFE552" s="39"/>
      <c r="TFF552" s="39"/>
      <c r="TFG552" s="39"/>
      <c r="TFH552" s="39"/>
      <c r="TFI552" s="39"/>
      <c r="TFJ552" s="39"/>
      <c r="TFK552" s="39"/>
      <c r="TFL552" s="39"/>
      <c r="TFM552" s="39"/>
      <c r="TFN552" s="39"/>
      <c r="TFO552" s="39"/>
      <c r="TFP552" s="39"/>
      <c r="TFQ552" s="39"/>
      <c r="TFR552" s="39"/>
      <c r="TFS552" s="39"/>
      <c r="TFT552" s="39"/>
      <c r="TFU552" s="39"/>
      <c r="TFV552" s="39"/>
      <c r="TFW552" s="39"/>
      <c r="TFX552" s="39"/>
      <c r="TFY552" s="39"/>
      <c r="TFZ552" s="39"/>
      <c r="TGA552" s="39"/>
      <c r="TGB552" s="39"/>
      <c r="TGC552" s="39"/>
      <c r="TGD552" s="39"/>
      <c r="TGE552" s="39"/>
      <c r="TGF552" s="39"/>
      <c r="TGG552" s="39"/>
      <c r="TGH552" s="39"/>
      <c r="TGI552" s="39"/>
      <c r="TGJ552" s="39"/>
      <c r="TGK552" s="39"/>
      <c r="TGL552" s="39"/>
      <c r="TGM552" s="39"/>
      <c r="TGN552" s="39"/>
      <c r="TGO552" s="39"/>
      <c r="TGP552" s="39"/>
      <c r="TGQ552" s="39"/>
      <c r="TGR552" s="39"/>
      <c r="TGS552" s="39"/>
      <c r="TGT552" s="39"/>
      <c r="TGU552" s="39"/>
      <c r="TGV552" s="39"/>
      <c r="TGW552" s="39"/>
      <c r="TGX552" s="39"/>
      <c r="TGY552" s="39"/>
      <c r="TGZ552" s="39"/>
      <c r="THA552" s="39"/>
      <c r="THB552" s="39"/>
      <c r="THC552" s="39"/>
      <c r="THD552" s="39"/>
      <c r="THE552" s="39"/>
      <c r="THF552" s="39"/>
      <c r="THG552" s="39"/>
      <c r="THH552" s="39"/>
      <c r="THI552" s="39"/>
      <c r="THJ552" s="39"/>
      <c r="THK552" s="39"/>
      <c r="THL552" s="39"/>
      <c r="THM552" s="39"/>
      <c r="THN552" s="39"/>
      <c r="THO552" s="39"/>
      <c r="THP552" s="39"/>
      <c r="THQ552" s="39"/>
      <c r="THR552" s="39"/>
      <c r="THS552" s="39"/>
      <c r="THT552" s="39"/>
      <c r="THU552" s="39"/>
      <c r="THV552" s="39"/>
      <c r="THW552" s="39"/>
      <c r="THX552" s="39"/>
      <c r="THY552" s="39"/>
      <c r="THZ552" s="39"/>
      <c r="TIA552" s="39"/>
      <c r="TIB552" s="39"/>
      <c r="TIC552" s="39"/>
      <c r="TID552" s="39"/>
      <c r="TIE552" s="39"/>
      <c r="TIF552" s="39"/>
      <c r="TIG552" s="39"/>
      <c r="TIH552" s="39"/>
      <c r="TII552" s="39"/>
      <c r="TIJ552" s="39"/>
      <c r="TIK552" s="39"/>
      <c r="TIL552" s="39"/>
      <c r="TIM552" s="39"/>
      <c r="TIN552" s="39"/>
      <c r="TIO552" s="39"/>
      <c r="TIP552" s="39"/>
      <c r="TIQ552" s="39"/>
      <c r="TIR552" s="39"/>
      <c r="TIS552" s="39"/>
      <c r="TIT552" s="39"/>
      <c r="TIU552" s="39"/>
      <c r="TIV552" s="39"/>
      <c r="TIW552" s="39"/>
      <c r="TIX552" s="39"/>
      <c r="TIY552" s="39"/>
      <c r="TIZ552" s="39"/>
      <c r="TJA552" s="39"/>
      <c r="TJB552" s="39"/>
      <c r="TJC552" s="39"/>
      <c r="TJD552" s="39"/>
      <c r="TJE552" s="39"/>
      <c r="TJF552" s="39"/>
      <c r="TJG552" s="39"/>
      <c r="TJH552" s="39"/>
      <c r="TJI552" s="39"/>
      <c r="TJJ552" s="39"/>
      <c r="TJK552" s="39"/>
      <c r="TJL552" s="39"/>
      <c r="TJM552" s="39"/>
      <c r="TJN552" s="39"/>
      <c r="TJO552" s="39"/>
      <c r="TJP552" s="39"/>
      <c r="TJQ552" s="39"/>
      <c r="TJR552" s="39"/>
      <c r="TJS552" s="39"/>
      <c r="TJT552" s="39"/>
      <c r="TJU552" s="39"/>
      <c r="TJV552" s="39"/>
      <c r="TJW552" s="39"/>
      <c r="TJX552" s="39"/>
      <c r="TJY552" s="39"/>
      <c r="TJZ552" s="39"/>
      <c r="TKA552" s="39"/>
      <c r="TKB552" s="39"/>
      <c r="TKC552" s="39"/>
      <c r="TKD552" s="39"/>
      <c r="TKE552" s="39"/>
      <c r="TKF552" s="39"/>
      <c r="TKG552" s="39"/>
      <c r="TKH552" s="39"/>
      <c r="TKI552" s="39"/>
      <c r="TKJ552" s="39"/>
      <c r="TKK552" s="39"/>
      <c r="TKL552" s="39"/>
      <c r="TKM552" s="39"/>
      <c r="TKN552" s="39"/>
      <c r="TKO552" s="39"/>
      <c r="TKP552" s="39"/>
      <c r="TKQ552" s="39"/>
      <c r="TKR552" s="39"/>
      <c r="TKS552" s="39"/>
      <c r="TKT552" s="39"/>
      <c r="TKU552" s="39"/>
      <c r="TKV552" s="39"/>
      <c r="TKW552" s="39"/>
      <c r="TKX552" s="39"/>
      <c r="TKY552" s="39"/>
      <c r="TKZ552" s="39"/>
      <c r="TLA552" s="39"/>
      <c r="TLB552" s="39"/>
      <c r="TLC552" s="39"/>
      <c r="TLD552" s="39"/>
      <c r="TLE552" s="39"/>
      <c r="TLF552" s="39"/>
      <c r="TLG552" s="39"/>
      <c r="TLH552" s="39"/>
      <c r="TLI552" s="39"/>
      <c r="TLJ552" s="39"/>
      <c r="TLK552" s="39"/>
      <c r="TLL552" s="39"/>
      <c r="TLM552" s="39"/>
      <c r="TLN552" s="39"/>
      <c r="TLO552" s="39"/>
      <c r="TLP552" s="39"/>
      <c r="TLQ552" s="39"/>
      <c r="TLR552" s="39"/>
      <c r="TLS552" s="39"/>
      <c r="TLT552" s="39"/>
      <c r="TLU552" s="39"/>
      <c r="TLV552" s="39"/>
      <c r="TLW552" s="39"/>
      <c r="TLX552" s="39"/>
      <c r="TLY552" s="39"/>
      <c r="TLZ552" s="39"/>
      <c r="TMA552" s="39"/>
      <c r="TMB552" s="39"/>
      <c r="TMC552" s="39"/>
      <c r="TMD552" s="39"/>
      <c r="TME552" s="39"/>
      <c r="TMF552" s="39"/>
      <c r="TMG552" s="39"/>
      <c r="TMH552" s="39"/>
      <c r="TMI552" s="39"/>
      <c r="TMJ552" s="39"/>
      <c r="TMK552" s="39"/>
      <c r="TML552" s="39"/>
      <c r="TMM552" s="39"/>
      <c r="TMN552" s="39"/>
      <c r="TMO552" s="39"/>
      <c r="TMP552" s="39"/>
      <c r="TMQ552" s="39"/>
      <c r="TMR552" s="39"/>
      <c r="TMS552" s="39"/>
      <c r="TMT552" s="39"/>
      <c r="TMU552" s="39"/>
      <c r="TMV552" s="39"/>
      <c r="TMW552" s="39"/>
      <c r="TMX552" s="39"/>
      <c r="TMY552" s="39"/>
      <c r="TMZ552" s="39"/>
      <c r="TNA552" s="39"/>
      <c r="TNB552" s="39"/>
      <c r="TNC552" s="39"/>
      <c r="TND552" s="39"/>
      <c r="TNE552" s="39"/>
      <c r="TNF552" s="39"/>
      <c r="TNG552" s="39"/>
      <c r="TNH552" s="39"/>
      <c r="TNI552" s="39"/>
      <c r="TNJ552" s="39"/>
      <c r="TNK552" s="39"/>
      <c r="TNL552" s="39"/>
      <c r="TNM552" s="39"/>
      <c r="TNN552" s="39"/>
      <c r="TNO552" s="39"/>
      <c r="TNP552" s="39"/>
      <c r="TNQ552" s="39"/>
      <c r="TNR552" s="39"/>
      <c r="TNS552" s="39"/>
      <c r="TNT552" s="39"/>
      <c r="TNU552" s="39"/>
      <c r="TNV552" s="39"/>
      <c r="TNW552" s="39"/>
      <c r="TNX552" s="39"/>
      <c r="TNY552" s="39"/>
      <c r="TNZ552" s="39"/>
      <c r="TOA552" s="39"/>
      <c r="TOB552" s="39"/>
      <c r="TOC552" s="39"/>
      <c r="TOD552" s="39"/>
      <c r="TOE552" s="39"/>
      <c r="TOF552" s="39"/>
      <c r="TOG552" s="39"/>
      <c r="TOH552" s="39"/>
      <c r="TOI552" s="39"/>
      <c r="TOJ552" s="39"/>
      <c r="TOK552" s="39"/>
      <c r="TOL552" s="39"/>
      <c r="TOM552" s="39"/>
      <c r="TON552" s="39"/>
      <c r="TOO552" s="39"/>
      <c r="TOP552" s="39"/>
      <c r="TOQ552" s="39"/>
      <c r="TOR552" s="39"/>
      <c r="TOS552" s="39"/>
      <c r="TOT552" s="39"/>
      <c r="TOU552" s="39"/>
      <c r="TOV552" s="39"/>
      <c r="TOW552" s="39"/>
      <c r="TOX552" s="39"/>
      <c r="TOY552" s="39"/>
      <c r="TOZ552" s="39"/>
      <c r="TPA552" s="39"/>
      <c r="TPB552" s="39"/>
      <c r="TPC552" s="39"/>
      <c r="TPD552" s="39"/>
      <c r="TPE552" s="39"/>
      <c r="TPF552" s="39"/>
      <c r="TPG552" s="39"/>
      <c r="TPH552" s="39"/>
      <c r="TPI552" s="39"/>
      <c r="TPJ552" s="39"/>
      <c r="TPK552" s="39"/>
      <c r="TPL552" s="39"/>
      <c r="TPM552" s="39"/>
      <c r="TPN552" s="39"/>
      <c r="TPO552" s="39"/>
      <c r="TPP552" s="39"/>
      <c r="TPQ552" s="39"/>
      <c r="TPR552" s="39"/>
      <c r="TPS552" s="39"/>
      <c r="TPT552" s="39"/>
      <c r="TPU552" s="39"/>
      <c r="TPV552" s="39"/>
      <c r="TPW552" s="39"/>
      <c r="TPX552" s="39"/>
      <c r="TPY552" s="39"/>
      <c r="TPZ552" s="39"/>
      <c r="TQA552" s="39"/>
      <c r="TQB552" s="39"/>
      <c r="TQC552" s="39"/>
      <c r="TQD552" s="39"/>
      <c r="TQE552" s="39"/>
      <c r="TQF552" s="39"/>
      <c r="TQG552" s="39"/>
      <c r="TQH552" s="39"/>
      <c r="TQI552" s="39"/>
      <c r="TQJ552" s="39"/>
      <c r="TQK552" s="39"/>
      <c r="TQL552" s="39"/>
      <c r="TQM552" s="39"/>
      <c r="TQN552" s="39"/>
      <c r="TQO552" s="39"/>
      <c r="TQP552" s="39"/>
      <c r="TQQ552" s="39"/>
      <c r="TQR552" s="39"/>
      <c r="TQS552" s="39"/>
      <c r="TQT552" s="39"/>
      <c r="TQU552" s="39"/>
      <c r="TQV552" s="39"/>
      <c r="TQW552" s="39"/>
      <c r="TQX552" s="39"/>
      <c r="TQY552" s="39"/>
      <c r="TQZ552" s="39"/>
      <c r="TRA552" s="39"/>
      <c r="TRB552" s="39"/>
      <c r="TRC552" s="39"/>
      <c r="TRD552" s="39"/>
      <c r="TRE552" s="39"/>
      <c r="TRF552" s="39"/>
      <c r="TRG552" s="39"/>
      <c r="TRH552" s="39"/>
      <c r="TRI552" s="39"/>
      <c r="TRJ552" s="39"/>
      <c r="TRK552" s="39"/>
      <c r="TRL552" s="39"/>
      <c r="TRM552" s="39"/>
      <c r="TRN552" s="39"/>
      <c r="TRO552" s="39"/>
      <c r="TRP552" s="39"/>
      <c r="TRQ552" s="39"/>
      <c r="TRR552" s="39"/>
      <c r="TRS552" s="39"/>
      <c r="TRT552" s="39"/>
      <c r="TRU552" s="39"/>
      <c r="TRV552" s="39"/>
      <c r="TRW552" s="39"/>
      <c r="TRX552" s="39"/>
      <c r="TRY552" s="39"/>
      <c r="TRZ552" s="39"/>
      <c r="TSA552" s="39"/>
      <c r="TSB552" s="39"/>
      <c r="TSC552" s="39"/>
      <c r="TSD552" s="39"/>
      <c r="TSE552" s="39"/>
      <c r="TSF552" s="39"/>
      <c r="TSG552" s="39"/>
      <c r="TSH552" s="39"/>
      <c r="TSI552" s="39"/>
      <c r="TSJ552" s="39"/>
      <c r="TSK552" s="39"/>
      <c r="TSL552" s="39"/>
      <c r="TSM552" s="39"/>
      <c r="TSN552" s="39"/>
      <c r="TSO552" s="39"/>
      <c r="TSP552" s="39"/>
      <c r="TSQ552" s="39"/>
      <c r="TSR552" s="39"/>
      <c r="TSS552" s="39"/>
      <c r="TST552" s="39"/>
      <c r="TSU552" s="39"/>
      <c r="TSV552" s="39"/>
      <c r="TSW552" s="39"/>
      <c r="TSX552" s="39"/>
      <c r="TSY552" s="39"/>
      <c r="TSZ552" s="39"/>
      <c r="TTA552" s="39"/>
      <c r="TTB552" s="39"/>
      <c r="TTC552" s="39"/>
      <c r="TTD552" s="39"/>
      <c r="TTE552" s="39"/>
      <c r="TTF552" s="39"/>
      <c r="TTG552" s="39"/>
      <c r="TTH552" s="39"/>
      <c r="TTI552" s="39"/>
      <c r="TTJ552" s="39"/>
      <c r="TTK552" s="39"/>
      <c r="TTL552" s="39"/>
      <c r="TTM552" s="39"/>
      <c r="TTN552" s="39"/>
      <c r="TTO552" s="39"/>
      <c r="TTP552" s="39"/>
      <c r="TTQ552" s="39"/>
      <c r="TTR552" s="39"/>
      <c r="TTS552" s="39"/>
      <c r="TTT552" s="39"/>
      <c r="TTU552" s="39"/>
      <c r="TTV552" s="39"/>
      <c r="TTW552" s="39"/>
      <c r="TTX552" s="39"/>
      <c r="TTY552" s="39"/>
      <c r="TTZ552" s="39"/>
      <c r="TUA552" s="39"/>
      <c r="TUB552" s="39"/>
      <c r="TUC552" s="39"/>
      <c r="TUD552" s="39"/>
      <c r="TUE552" s="39"/>
      <c r="TUF552" s="39"/>
      <c r="TUG552" s="39"/>
      <c r="TUH552" s="39"/>
      <c r="TUI552" s="39"/>
      <c r="TUJ552" s="39"/>
      <c r="TUK552" s="39"/>
      <c r="TUL552" s="39"/>
      <c r="TUM552" s="39"/>
      <c r="TUN552" s="39"/>
      <c r="TUO552" s="39"/>
      <c r="TUP552" s="39"/>
      <c r="TUQ552" s="39"/>
      <c r="TUR552" s="39"/>
      <c r="TUS552" s="39"/>
      <c r="TUT552" s="39"/>
      <c r="TUU552" s="39"/>
      <c r="TUV552" s="39"/>
      <c r="TUW552" s="39"/>
      <c r="TUX552" s="39"/>
      <c r="TUY552" s="39"/>
      <c r="TUZ552" s="39"/>
      <c r="TVA552" s="39"/>
      <c r="TVB552" s="39"/>
      <c r="TVC552" s="39"/>
      <c r="TVD552" s="39"/>
      <c r="TVE552" s="39"/>
      <c r="TVF552" s="39"/>
      <c r="TVG552" s="39"/>
      <c r="TVH552" s="39"/>
      <c r="TVI552" s="39"/>
      <c r="TVJ552" s="39"/>
      <c r="TVK552" s="39"/>
      <c r="TVL552" s="39"/>
      <c r="TVM552" s="39"/>
      <c r="TVN552" s="39"/>
      <c r="TVO552" s="39"/>
      <c r="TVP552" s="39"/>
      <c r="TVQ552" s="39"/>
      <c r="TVR552" s="39"/>
      <c r="TVS552" s="39"/>
      <c r="TVT552" s="39"/>
      <c r="TVU552" s="39"/>
      <c r="TVV552" s="39"/>
      <c r="TVW552" s="39"/>
      <c r="TVX552" s="39"/>
      <c r="TVY552" s="39"/>
      <c r="TVZ552" s="39"/>
      <c r="TWA552" s="39"/>
      <c r="TWB552" s="39"/>
      <c r="TWC552" s="39"/>
      <c r="TWD552" s="39"/>
      <c r="TWE552" s="39"/>
      <c r="TWF552" s="39"/>
      <c r="TWG552" s="39"/>
      <c r="TWH552" s="39"/>
      <c r="TWI552" s="39"/>
      <c r="TWJ552" s="39"/>
      <c r="TWK552" s="39"/>
      <c r="TWL552" s="39"/>
      <c r="TWM552" s="39"/>
      <c r="TWN552" s="39"/>
      <c r="TWO552" s="39"/>
      <c r="TWP552" s="39"/>
      <c r="TWQ552" s="39"/>
      <c r="TWR552" s="39"/>
      <c r="TWS552" s="39"/>
      <c r="TWT552" s="39"/>
      <c r="TWU552" s="39"/>
      <c r="TWV552" s="39"/>
      <c r="TWW552" s="39"/>
      <c r="TWX552" s="39"/>
      <c r="TWY552" s="39"/>
      <c r="TWZ552" s="39"/>
      <c r="TXA552" s="39"/>
      <c r="TXB552" s="39"/>
      <c r="TXC552" s="39"/>
      <c r="TXD552" s="39"/>
      <c r="TXE552" s="39"/>
      <c r="TXF552" s="39"/>
      <c r="TXG552" s="39"/>
      <c r="TXH552" s="39"/>
      <c r="TXI552" s="39"/>
      <c r="TXJ552" s="39"/>
      <c r="TXK552" s="39"/>
      <c r="TXL552" s="39"/>
      <c r="TXM552" s="39"/>
      <c r="TXN552" s="39"/>
      <c r="TXO552" s="39"/>
      <c r="TXP552" s="39"/>
      <c r="TXQ552" s="39"/>
      <c r="TXR552" s="39"/>
      <c r="TXS552" s="39"/>
      <c r="TXT552" s="39"/>
      <c r="TXU552" s="39"/>
      <c r="TXV552" s="39"/>
      <c r="TXW552" s="39"/>
      <c r="TXX552" s="39"/>
      <c r="TXY552" s="39"/>
      <c r="TXZ552" s="39"/>
      <c r="TYA552" s="39"/>
      <c r="TYB552" s="39"/>
      <c r="TYC552" s="39"/>
      <c r="TYD552" s="39"/>
      <c r="TYE552" s="39"/>
      <c r="TYF552" s="39"/>
      <c r="TYG552" s="39"/>
      <c r="TYH552" s="39"/>
      <c r="TYI552" s="39"/>
      <c r="TYJ552" s="39"/>
      <c r="TYK552" s="39"/>
      <c r="TYL552" s="39"/>
      <c r="TYM552" s="39"/>
      <c r="TYN552" s="39"/>
      <c r="TYO552" s="39"/>
      <c r="TYP552" s="39"/>
      <c r="TYQ552" s="39"/>
      <c r="TYR552" s="39"/>
      <c r="TYS552" s="39"/>
      <c r="TYT552" s="39"/>
      <c r="TYU552" s="39"/>
      <c r="TYV552" s="39"/>
      <c r="TYW552" s="39"/>
      <c r="TYX552" s="39"/>
      <c r="TYY552" s="39"/>
      <c r="TYZ552" s="39"/>
      <c r="TZA552" s="39"/>
      <c r="TZB552" s="39"/>
      <c r="TZC552" s="39"/>
      <c r="TZD552" s="39"/>
      <c r="TZE552" s="39"/>
      <c r="TZF552" s="39"/>
      <c r="TZG552" s="39"/>
      <c r="TZH552" s="39"/>
      <c r="TZI552" s="39"/>
      <c r="TZJ552" s="39"/>
      <c r="TZK552" s="39"/>
      <c r="TZL552" s="39"/>
      <c r="TZM552" s="39"/>
      <c r="TZN552" s="39"/>
      <c r="TZO552" s="39"/>
      <c r="TZP552" s="39"/>
      <c r="TZQ552" s="39"/>
      <c r="TZR552" s="39"/>
      <c r="TZS552" s="39"/>
      <c r="TZT552" s="39"/>
      <c r="TZU552" s="39"/>
      <c r="TZV552" s="39"/>
      <c r="TZW552" s="39"/>
      <c r="TZX552" s="39"/>
      <c r="TZY552" s="39"/>
      <c r="TZZ552" s="39"/>
      <c r="UAA552" s="39"/>
      <c r="UAB552" s="39"/>
      <c r="UAC552" s="39"/>
      <c r="UAD552" s="39"/>
      <c r="UAE552" s="39"/>
      <c r="UAF552" s="39"/>
      <c r="UAG552" s="39"/>
      <c r="UAH552" s="39"/>
      <c r="UAI552" s="39"/>
      <c r="UAJ552" s="39"/>
      <c r="UAK552" s="39"/>
      <c r="UAL552" s="39"/>
      <c r="UAM552" s="39"/>
      <c r="UAN552" s="39"/>
      <c r="UAO552" s="39"/>
      <c r="UAP552" s="39"/>
      <c r="UAQ552" s="39"/>
      <c r="UAR552" s="39"/>
      <c r="UAS552" s="39"/>
      <c r="UAT552" s="39"/>
      <c r="UAU552" s="39"/>
      <c r="UAV552" s="39"/>
      <c r="UAW552" s="39"/>
      <c r="UAX552" s="39"/>
      <c r="UAY552" s="39"/>
      <c r="UAZ552" s="39"/>
      <c r="UBA552" s="39"/>
      <c r="UBB552" s="39"/>
      <c r="UBC552" s="39"/>
      <c r="UBD552" s="39"/>
      <c r="UBE552" s="39"/>
      <c r="UBF552" s="39"/>
      <c r="UBG552" s="39"/>
      <c r="UBH552" s="39"/>
      <c r="UBI552" s="39"/>
      <c r="UBJ552" s="39"/>
      <c r="UBK552" s="39"/>
      <c r="UBL552" s="39"/>
      <c r="UBM552" s="39"/>
      <c r="UBN552" s="39"/>
      <c r="UBO552" s="39"/>
      <c r="UBP552" s="39"/>
      <c r="UBQ552" s="39"/>
      <c r="UBR552" s="39"/>
      <c r="UBS552" s="39"/>
      <c r="UBT552" s="39"/>
      <c r="UBU552" s="39"/>
      <c r="UBV552" s="39"/>
      <c r="UBW552" s="39"/>
      <c r="UBX552" s="39"/>
      <c r="UBY552" s="39"/>
      <c r="UBZ552" s="39"/>
      <c r="UCA552" s="39"/>
      <c r="UCB552" s="39"/>
      <c r="UCC552" s="39"/>
      <c r="UCD552" s="39"/>
      <c r="UCE552" s="39"/>
      <c r="UCF552" s="39"/>
      <c r="UCG552" s="39"/>
      <c r="UCH552" s="39"/>
      <c r="UCI552" s="39"/>
      <c r="UCJ552" s="39"/>
      <c r="UCK552" s="39"/>
      <c r="UCL552" s="39"/>
      <c r="UCM552" s="39"/>
      <c r="UCN552" s="39"/>
      <c r="UCO552" s="39"/>
      <c r="UCP552" s="39"/>
      <c r="UCQ552" s="39"/>
      <c r="UCR552" s="39"/>
      <c r="UCS552" s="39"/>
      <c r="UCT552" s="39"/>
      <c r="UCU552" s="39"/>
      <c r="UCV552" s="39"/>
      <c r="UCW552" s="39"/>
      <c r="UCX552" s="39"/>
      <c r="UCY552" s="39"/>
      <c r="UCZ552" s="39"/>
      <c r="UDA552" s="39"/>
      <c r="UDB552" s="39"/>
      <c r="UDC552" s="39"/>
      <c r="UDD552" s="39"/>
      <c r="UDE552" s="39"/>
      <c r="UDF552" s="39"/>
      <c r="UDG552" s="39"/>
      <c r="UDH552" s="39"/>
      <c r="UDI552" s="39"/>
      <c r="UDJ552" s="39"/>
      <c r="UDK552" s="39"/>
      <c r="UDL552" s="39"/>
      <c r="UDM552" s="39"/>
      <c r="UDN552" s="39"/>
      <c r="UDO552" s="39"/>
      <c r="UDP552" s="39"/>
      <c r="UDQ552" s="39"/>
      <c r="UDR552" s="39"/>
      <c r="UDS552" s="39"/>
      <c r="UDT552" s="39"/>
      <c r="UDU552" s="39"/>
      <c r="UDV552" s="39"/>
      <c r="UDW552" s="39"/>
      <c r="UDX552" s="39"/>
      <c r="UDY552" s="39"/>
      <c r="UDZ552" s="39"/>
      <c r="UEA552" s="39"/>
      <c r="UEB552" s="39"/>
      <c r="UEC552" s="39"/>
      <c r="UED552" s="39"/>
      <c r="UEE552" s="39"/>
      <c r="UEF552" s="39"/>
      <c r="UEG552" s="39"/>
      <c r="UEH552" s="39"/>
      <c r="UEI552" s="39"/>
      <c r="UEJ552" s="39"/>
      <c r="UEK552" s="39"/>
      <c r="UEL552" s="39"/>
      <c r="UEM552" s="39"/>
      <c r="UEN552" s="39"/>
      <c r="UEO552" s="39"/>
      <c r="UEP552" s="39"/>
      <c r="UEQ552" s="39"/>
      <c r="UER552" s="39"/>
      <c r="UES552" s="39"/>
      <c r="UET552" s="39"/>
      <c r="UEU552" s="39"/>
      <c r="UEV552" s="39"/>
      <c r="UEW552" s="39"/>
      <c r="UEX552" s="39"/>
      <c r="UEY552" s="39"/>
      <c r="UEZ552" s="39"/>
      <c r="UFA552" s="39"/>
      <c r="UFB552" s="39"/>
      <c r="UFC552" s="39"/>
      <c r="UFD552" s="39"/>
      <c r="UFE552" s="39"/>
      <c r="UFF552" s="39"/>
      <c r="UFG552" s="39"/>
      <c r="UFH552" s="39"/>
      <c r="UFI552" s="39"/>
      <c r="UFJ552" s="39"/>
      <c r="UFK552" s="39"/>
      <c r="UFL552" s="39"/>
      <c r="UFM552" s="39"/>
      <c r="UFN552" s="39"/>
      <c r="UFO552" s="39"/>
      <c r="UFP552" s="39"/>
      <c r="UFQ552" s="39"/>
      <c r="UFR552" s="39"/>
      <c r="UFS552" s="39"/>
      <c r="UFT552" s="39"/>
      <c r="UFU552" s="39"/>
      <c r="UFV552" s="39"/>
      <c r="UFW552" s="39"/>
      <c r="UFX552" s="39"/>
      <c r="UFY552" s="39"/>
      <c r="UFZ552" s="39"/>
      <c r="UGA552" s="39"/>
      <c r="UGB552" s="39"/>
      <c r="UGC552" s="39"/>
      <c r="UGD552" s="39"/>
      <c r="UGE552" s="39"/>
      <c r="UGF552" s="39"/>
      <c r="UGG552" s="39"/>
      <c r="UGH552" s="39"/>
      <c r="UGI552" s="39"/>
      <c r="UGJ552" s="39"/>
      <c r="UGK552" s="39"/>
      <c r="UGL552" s="39"/>
      <c r="UGM552" s="39"/>
      <c r="UGN552" s="39"/>
      <c r="UGO552" s="39"/>
      <c r="UGP552" s="39"/>
      <c r="UGQ552" s="39"/>
      <c r="UGR552" s="39"/>
      <c r="UGS552" s="39"/>
      <c r="UGT552" s="39"/>
      <c r="UGU552" s="39"/>
      <c r="UGV552" s="39"/>
      <c r="UGW552" s="39"/>
      <c r="UGX552" s="39"/>
      <c r="UGY552" s="39"/>
      <c r="UGZ552" s="39"/>
      <c r="UHA552" s="39"/>
      <c r="UHB552" s="39"/>
      <c r="UHC552" s="39"/>
      <c r="UHD552" s="39"/>
      <c r="UHE552" s="39"/>
      <c r="UHF552" s="39"/>
      <c r="UHG552" s="39"/>
      <c r="UHH552" s="39"/>
      <c r="UHI552" s="39"/>
      <c r="UHJ552" s="39"/>
      <c r="UHK552" s="39"/>
      <c r="UHL552" s="39"/>
      <c r="UHM552" s="39"/>
      <c r="UHN552" s="39"/>
      <c r="UHO552" s="39"/>
      <c r="UHP552" s="39"/>
      <c r="UHQ552" s="39"/>
      <c r="UHR552" s="39"/>
      <c r="UHS552" s="39"/>
      <c r="UHT552" s="39"/>
      <c r="UHU552" s="39"/>
      <c r="UHV552" s="39"/>
      <c r="UHW552" s="39"/>
      <c r="UHX552" s="39"/>
      <c r="UHY552" s="39"/>
      <c r="UHZ552" s="39"/>
      <c r="UIA552" s="39"/>
      <c r="UIB552" s="39"/>
      <c r="UIC552" s="39"/>
      <c r="UID552" s="39"/>
      <c r="UIE552" s="39"/>
      <c r="UIF552" s="39"/>
      <c r="UIG552" s="39"/>
      <c r="UIH552" s="39"/>
      <c r="UII552" s="39"/>
      <c r="UIJ552" s="39"/>
      <c r="UIK552" s="39"/>
      <c r="UIL552" s="39"/>
      <c r="UIM552" s="39"/>
      <c r="UIN552" s="39"/>
      <c r="UIO552" s="39"/>
      <c r="UIP552" s="39"/>
      <c r="UIQ552" s="39"/>
      <c r="UIR552" s="39"/>
      <c r="UIS552" s="39"/>
      <c r="UIT552" s="39"/>
      <c r="UIU552" s="39"/>
      <c r="UIV552" s="39"/>
      <c r="UIW552" s="39"/>
      <c r="UIX552" s="39"/>
      <c r="UIY552" s="39"/>
      <c r="UIZ552" s="39"/>
      <c r="UJA552" s="39"/>
      <c r="UJB552" s="39"/>
      <c r="UJC552" s="39"/>
      <c r="UJD552" s="39"/>
      <c r="UJE552" s="39"/>
      <c r="UJF552" s="39"/>
      <c r="UJG552" s="39"/>
      <c r="UJH552" s="39"/>
      <c r="UJI552" s="39"/>
      <c r="UJJ552" s="39"/>
      <c r="UJK552" s="39"/>
      <c r="UJL552" s="39"/>
      <c r="UJM552" s="39"/>
      <c r="UJN552" s="39"/>
      <c r="UJO552" s="39"/>
      <c r="UJP552" s="39"/>
      <c r="UJQ552" s="39"/>
      <c r="UJR552" s="39"/>
      <c r="UJS552" s="39"/>
      <c r="UJT552" s="39"/>
      <c r="UJU552" s="39"/>
      <c r="UJV552" s="39"/>
      <c r="UJW552" s="39"/>
      <c r="UJX552" s="39"/>
      <c r="UJY552" s="39"/>
      <c r="UJZ552" s="39"/>
      <c r="UKA552" s="39"/>
      <c r="UKB552" s="39"/>
      <c r="UKC552" s="39"/>
      <c r="UKD552" s="39"/>
      <c r="UKE552" s="39"/>
      <c r="UKF552" s="39"/>
      <c r="UKG552" s="39"/>
      <c r="UKH552" s="39"/>
      <c r="UKI552" s="39"/>
      <c r="UKJ552" s="39"/>
      <c r="UKK552" s="39"/>
      <c r="UKL552" s="39"/>
      <c r="UKM552" s="39"/>
      <c r="UKN552" s="39"/>
      <c r="UKO552" s="39"/>
      <c r="UKP552" s="39"/>
      <c r="UKQ552" s="39"/>
      <c r="UKR552" s="39"/>
      <c r="UKS552" s="39"/>
      <c r="UKT552" s="39"/>
      <c r="UKU552" s="39"/>
      <c r="UKV552" s="39"/>
      <c r="UKW552" s="39"/>
      <c r="UKX552" s="39"/>
      <c r="UKY552" s="39"/>
      <c r="UKZ552" s="39"/>
      <c r="ULA552" s="39"/>
      <c r="ULB552" s="39"/>
      <c r="ULC552" s="39"/>
      <c r="ULD552" s="39"/>
      <c r="ULE552" s="39"/>
      <c r="ULF552" s="39"/>
      <c r="ULG552" s="39"/>
      <c r="ULH552" s="39"/>
      <c r="ULI552" s="39"/>
      <c r="ULJ552" s="39"/>
      <c r="ULK552" s="39"/>
      <c r="ULL552" s="39"/>
      <c r="ULM552" s="39"/>
      <c r="ULN552" s="39"/>
      <c r="ULO552" s="39"/>
      <c r="ULP552" s="39"/>
      <c r="ULQ552" s="39"/>
      <c r="ULR552" s="39"/>
      <c r="ULS552" s="39"/>
      <c r="ULT552" s="39"/>
      <c r="ULU552" s="39"/>
      <c r="ULV552" s="39"/>
      <c r="ULW552" s="39"/>
      <c r="ULX552" s="39"/>
      <c r="ULY552" s="39"/>
      <c r="ULZ552" s="39"/>
      <c r="UMA552" s="39"/>
      <c r="UMB552" s="39"/>
      <c r="UMC552" s="39"/>
      <c r="UMD552" s="39"/>
      <c r="UME552" s="39"/>
      <c r="UMF552" s="39"/>
      <c r="UMG552" s="39"/>
      <c r="UMH552" s="39"/>
      <c r="UMI552" s="39"/>
      <c r="UMJ552" s="39"/>
      <c r="UMK552" s="39"/>
      <c r="UML552" s="39"/>
      <c r="UMM552" s="39"/>
      <c r="UMN552" s="39"/>
      <c r="UMO552" s="39"/>
      <c r="UMP552" s="39"/>
      <c r="UMQ552" s="39"/>
      <c r="UMR552" s="39"/>
      <c r="UMS552" s="39"/>
      <c r="UMT552" s="39"/>
      <c r="UMU552" s="39"/>
      <c r="UMV552" s="39"/>
      <c r="UMW552" s="39"/>
      <c r="UMX552" s="39"/>
      <c r="UMY552" s="39"/>
      <c r="UMZ552" s="39"/>
      <c r="UNA552" s="39"/>
      <c r="UNB552" s="39"/>
      <c r="UNC552" s="39"/>
      <c r="UND552" s="39"/>
      <c r="UNE552" s="39"/>
      <c r="UNF552" s="39"/>
      <c r="UNG552" s="39"/>
      <c r="UNH552" s="39"/>
      <c r="UNI552" s="39"/>
      <c r="UNJ552" s="39"/>
      <c r="UNK552" s="39"/>
      <c r="UNL552" s="39"/>
      <c r="UNM552" s="39"/>
      <c r="UNN552" s="39"/>
      <c r="UNO552" s="39"/>
      <c r="UNP552" s="39"/>
      <c r="UNQ552" s="39"/>
      <c r="UNR552" s="39"/>
      <c r="UNS552" s="39"/>
      <c r="UNT552" s="39"/>
      <c r="UNU552" s="39"/>
      <c r="UNV552" s="39"/>
      <c r="UNW552" s="39"/>
      <c r="UNX552" s="39"/>
      <c r="UNY552" s="39"/>
      <c r="UNZ552" s="39"/>
      <c r="UOA552" s="39"/>
      <c r="UOB552" s="39"/>
      <c r="UOC552" s="39"/>
      <c r="UOD552" s="39"/>
      <c r="UOE552" s="39"/>
      <c r="UOF552" s="39"/>
      <c r="UOG552" s="39"/>
      <c r="UOH552" s="39"/>
      <c r="UOI552" s="39"/>
      <c r="UOJ552" s="39"/>
      <c r="UOK552" s="39"/>
      <c r="UOL552" s="39"/>
      <c r="UOM552" s="39"/>
      <c r="UON552" s="39"/>
      <c r="UOO552" s="39"/>
      <c r="UOP552" s="39"/>
      <c r="UOQ552" s="39"/>
      <c r="UOR552" s="39"/>
      <c r="UOS552" s="39"/>
      <c r="UOT552" s="39"/>
      <c r="UOU552" s="39"/>
      <c r="UOV552" s="39"/>
      <c r="UOW552" s="39"/>
      <c r="UOX552" s="39"/>
      <c r="UOY552" s="39"/>
      <c r="UOZ552" s="39"/>
      <c r="UPA552" s="39"/>
      <c r="UPB552" s="39"/>
      <c r="UPC552" s="39"/>
      <c r="UPD552" s="39"/>
      <c r="UPE552" s="39"/>
      <c r="UPF552" s="39"/>
      <c r="UPG552" s="39"/>
      <c r="UPH552" s="39"/>
      <c r="UPI552" s="39"/>
      <c r="UPJ552" s="39"/>
      <c r="UPK552" s="39"/>
      <c r="UPL552" s="39"/>
      <c r="UPM552" s="39"/>
      <c r="UPN552" s="39"/>
      <c r="UPO552" s="39"/>
      <c r="UPP552" s="39"/>
      <c r="UPQ552" s="39"/>
      <c r="UPR552" s="39"/>
      <c r="UPS552" s="39"/>
      <c r="UPT552" s="39"/>
      <c r="UPU552" s="39"/>
      <c r="UPV552" s="39"/>
      <c r="UPW552" s="39"/>
      <c r="UPX552" s="39"/>
      <c r="UPY552" s="39"/>
      <c r="UPZ552" s="39"/>
      <c r="UQA552" s="39"/>
      <c r="UQB552" s="39"/>
      <c r="UQC552" s="39"/>
      <c r="UQD552" s="39"/>
      <c r="UQE552" s="39"/>
      <c r="UQF552" s="39"/>
      <c r="UQG552" s="39"/>
      <c r="UQH552" s="39"/>
      <c r="UQI552" s="39"/>
      <c r="UQJ552" s="39"/>
      <c r="UQK552" s="39"/>
      <c r="UQL552" s="39"/>
      <c r="UQM552" s="39"/>
      <c r="UQN552" s="39"/>
      <c r="UQO552" s="39"/>
      <c r="UQP552" s="39"/>
      <c r="UQQ552" s="39"/>
      <c r="UQR552" s="39"/>
      <c r="UQS552" s="39"/>
      <c r="UQT552" s="39"/>
      <c r="UQU552" s="39"/>
      <c r="UQV552" s="39"/>
      <c r="UQW552" s="39"/>
      <c r="UQX552" s="39"/>
      <c r="UQY552" s="39"/>
      <c r="UQZ552" s="39"/>
      <c r="URA552" s="39"/>
      <c r="URB552" s="39"/>
      <c r="URC552" s="39"/>
      <c r="URD552" s="39"/>
      <c r="URE552" s="39"/>
      <c r="URF552" s="39"/>
      <c r="URG552" s="39"/>
      <c r="URH552" s="39"/>
      <c r="URI552" s="39"/>
      <c r="URJ552" s="39"/>
      <c r="URK552" s="39"/>
      <c r="URL552" s="39"/>
      <c r="URM552" s="39"/>
      <c r="URN552" s="39"/>
      <c r="URO552" s="39"/>
      <c r="URP552" s="39"/>
      <c r="URQ552" s="39"/>
      <c r="URR552" s="39"/>
      <c r="URS552" s="39"/>
      <c r="URT552" s="39"/>
      <c r="URU552" s="39"/>
      <c r="URV552" s="39"/>
      <c r="URW552" s="39"/>
      <c r="URX552" s="39"/>
      <c r="URY552" s="39"/>
      <c r="URZ552" s="39"/>
      <c r="USA552" s="39"/>
      <c r="USB552" s="39"/>
      <c r="USC552" s="39"/>
      <c r="USD552" s="39"/>
      <c r="USE552" s="39"/>
      <c r="USF552" s="39"/>
      <c r="USG552" s="39"/>
      <c r="USH552" s="39"/>
      <c r="USI552" s="39"/>
      <c r="USJ552" s="39"/>
      <c r="USK552" s="39"/>
      <c r="USL552" s="39"/>
      <c r="USM552" s="39"/>
      <c r="USN552" s="39"/>
      <c r="USO552" s="39"/>
      <c r="USP552" s="39"/>
      <c r="USQ552" s="39"/>
      <c r="USR552" s="39"/>
      <c r="USS552" s="39"/>
      <c r="UST552" s="39"/>
      <c r="USU552" s="39"/>
      <c r="USV552" s="39"/>
      <c r="USW552" s="39"/>
      <c r="USX552" s="39"/>
      <c r="USY552" s="39"/>
      <c r="USZ552" s="39"/>
      <c r="UTA552" s="39"/>
      <c r="UTB552" s="39"/>
      <c r="UTC552" s="39"/>
      <c r="UTD552" s="39"/>
      <c r="UTE552" s="39"/>
      <c r="UTF552" s="39"/>
      <c r="UTG552" s="39"/>
      <c r="UTH552" s="39"/>
      <c r="UTI552" s="39"/>
      <c r="UTJ552" s="39"/>
      <c r="UTK552" s="39"/>
      <c r="UTL552" s="39"/>
      <c r="UTM552" s="39"/>
      <c r="UTN552" s="39"/>
      <c r="UTO552" s="39"/>
      <c r="UTP552" s="39"/>
      <c r="UTQ552" s="39"/>
      <c r="UTR552" s="39"/>
      <c r="UTS552" s="39"/>
      <c r="UTT552" s="39"/>
      <c r="UTU552" s="39"/>
      <c r="UTV552" s="39"/>
      <c r="UTW552" s="39"/>
      <c r="UTX552" s="39"/>
      <c r="UTY552" s="39"/>
      <c r="UTZ552" s="39"/>
      <c r="UUA552" s="39"/>
      <c r="UUB552" s="39"/>
      <c r="UUC552" s="39"/>
      <c r="UUD552" s="39"/>
      <c r="UUE552" s="39"/>
      <c r="UUF552" s="39"/>
      <c r="UUG552" s="39"/>
      <c r="UUH552" s="39"/>
      <c r="UUI552" s="39"/>
      <c r="UUJ552" s="39"/>
      <c r="UUK552" s="39"/>
      <c r="UUL552" s="39"/>
      <c r="UUM552" s="39"/>
      <c r="UUN552" s="39"/>
      <c r="UUO552" s="39"/>
      <c r="UUP552" s="39"/>
      <c r="UUQ552" s="39"/>
      <c r="UUR552" s="39"/>
      <c r="UUS552" s="39"/>
      <c r="UUT552" s="39"/>
      <c r="UUU552" s="39"/>
      <c r="UUV552" s="39"/>
      <c r="UUW552" s="39"/>
      <c r="UUX552" s="39"/>
      <c r="UUY552" s="39"/>
      <c r="UUZ552" s="39"/>
      <c r="UVA552" s="39"/>
      <c r="UVB552" s="39"/>
      <c r="UVC552" s="39"/>
      <c r="UVD552" s="39"/>
      <c r="UVE552" s="39"/>
      <c r="UVF552" s="39"/>
      <c r="UVG552" s="39"/>
      <c r="UVH552" s="39"/>
      <c r="UVI552" s="39"/>
      <c r="UVJ552" s="39"/>
      <c r="UVK552" s="39"/>
      <c r="UVL552" s="39"/>
      <c r="UVM552" s="39"/>
      <c r="UVN552" s="39"/>
      <c r="UVO552" s="39"/>
      <c r="UVP552" s="39"/>
      <c r="UVQ552" s="39"/>
      <c r="UVR552" s="39"/>
      <c r="UVS552" s="39"/>
      <c r="UVT552" s="39"/>
      <c r="UVU552" s="39"/>
      <c r="UVV552" s="39"/>
      <c r="UVW552" s="39"/>
      <c r="UVX552" s="39"/>
      <c r="UVY552" s="39"/>
      <c r="UVZ552" s="39"/>
      <c r="UWA552" s="39"/>
      <c r="UWB552" s="39"/>
      <c r="UWC552" s="39"/>
      <c r="UWD552" s="39"/>
      <c r="UWE552" s="39"/>
      <c r="UWF552" s="39"/>
      <c r="UWG552" s="39"/>
      <c r="UWH552" s="39"/>
      <c r="UWI552" s="39"/>
      <c r="UWJ552" s="39"/>
      <c r="UWK552" s="39"/>
      <c r="UWL552" s="39"/>
      <c r="UWM552" s="39"/>
      <c r="UWN552" s="39"/>
      <c r="UWO552" s="39"/>
      <c r="UWP552" s="39"/>
      <c r="UWQ552" s="39"/>
      <c r="UWR552" s="39"/>
      <c r="UWS552" s="39"/>
      <c r="UWT552" s="39"/>
      <c r="UWU552" s="39"/>
      <c r="UWV552" s="39"/>
      <c r="UWW552" s="39"/>
      <c r="UWX552" s="39"/>
      <c r="UWY552" s="39"/>
      <c r="UWZ552" s="39"/>
      <c r="UXA552" s="39"/>
      <c r="UXB552" s="39"/>
      <c r="UXC552" s="39"/>
      <c r="UXD552" s="39"/>
      <c r="UXE552" s="39"/>
      <c r="UXF552" s="39"/>
      <c r="UXG552" s="39"/>
      <c r="UXH552" s="39"/>
      <c r="UXI552" s="39"/>
      <c r="UXJ552" s="39"/>
      <c r="UXK552" s="39"/>
      <c r="UXL552" s="39"/>
      <c r="UXM552" s="39"/>
      <c r="UXN552" s="39"/>
      <c r="UXO552" s="39"/>
      <c r="UXP552" s="39"/>
      <c r="UXQ552" s="39"/>
      <c r="UXR552" s="39"/>
      <c r="UXS552" s="39"/>
      <c r="UXT552" s="39"/>
      <c r="UXU552" s="39"/>
      <c r="UXV552" s="39"/>
      <c r="UXW552" s="39"/>
      <c r="UXX552" s="39"/>
      <c r="UXY552" s="39"/>
      <c r="UXZ552" s="39"/>
      <c r="UYA552" s="39"/>
      <c r="UYB552" s="39"/>
      <c r="UYC552" s="39"/>
      <c r="UYD552" s="39"/>
      <c r="UYE552" s="39"/>
      <c r="UYF552" s="39"/>
      <c r="UYG552" s="39"/>
      <c r="UYH552" s="39"/>
      <c r="UYI552" s="39"/>
      <c r="UYJ552" s="39"/>
      <c r="UYK552" s="39"/>
      <c r="UYL552" s="39"/>
      <c r="UYM552" s="39"/>
      <c r="UYN552" s="39"/>
      <c r="UYO552" s="39"/>
      <c r="UYP552" s="39"/>
      <c r="UYQ552" s="39"/>
      <c r="UYR552" s="39"/>
      <c r="UYS552" s="39"/>
      <c r="UYT552" s="39"/>
      <c r="UYU552" s="39"/>
      <c r="UYV552" s="39"/>
      <c r="UYW552" s="39"/>
      <c r="UYX552" s="39"/>
      <c r="UYY552" s="39"/>
      <c r="UYZ552" s="39"/>
      <c r="UZA552" s="39"/>
      <c r="UZB552" s="39"/>
      <c r="UZC552" s="39"/>
      <c r="UZD552" s="39"/>
      <c r="UZE552" s="39"/>
      <c r="UZF552" s="39"/>
      <c r="UZG552" s="39"/>
      <c r="UZH552" s="39"/>
      <c r="UZI552" s="39"/>
      <c r="UZJ552" s="39"/>
      <c r="UZK552" s="39"/>
      <c r="UZL552" s="39"/>
      <c r="UZM552" s="39"/>
      <c r="UZN552" s="39"/>
      <c r="UZO552" s="39"/>
      <c r="UZP552" s="39"/>
      <c r="UZQ552" s="39"/>
      <c r="UZR552" s="39"/>
      <c r="UZS552" s="39"/>
      <c r="UZT552" s="39"/>
      <c r="UZU552" s="39"/>
      <c r="UZV552" s="39"/>
      <c r="UZW552" s="39"/>
      <c r="UZX552" s="39"/>
      <c r="UZY552" s="39"/>
      <c r="UZZ552" s="39"/>
      <c r="VAA552" s="39"/>
      <c r="VAB552" s="39"/>
      <c r="VAC552" s="39"/>
      <c r="VAD552" s="39"/>
      <c r="VAE552" s="39"/>
      <c r="VAF552" s="39"/>
      <c r="VAG552" s="39"/>
      <c r="VAH552" s="39"/>
      <c r="VAI552" s="39"/>
      <c r="VAJ552" s="39"/>
      <c r="VAK552" s="39"/>
      <c r="VAL552" s="39"/>
      <c r="VAM552" s="39"/>
      <c r="VAN552" s="39"/>
      <c r="VAO552" s="39"/>
      <c r="VAP552" s="39"/>
      <c r="VAQ552" s="39"/>
      <c r="VAR552" s="39"/>
      <c r="VAS552" s="39"/>
      <c r="VAT552" s="39"/>
      <c r="VAU552" s="39"/>
      <c r="VAV552" s="39"/>
      <c r="VAW552" s="39"/>
      <c r="VAX552" s="39"/>
      <c r="VAY552" s="39"/>
      <c r="VAZ552" s="39"/>
      <c r="VBA552" s="39"/>
      <c r="VBB552" s="39"/>
      <c r="VBC552" s="39"/>
      <c r="VBD552" s="39"/>
      <c r="VBE552" s="39"/>
      <c r="VBF552" s="39"/>
      <c r="VBG552" s="39"/>
      <c r="VBH552" s="39"/>
      <c r="VBI552" s="39"/>
      <c r="VBJ552" s="39"/>
      <c r="VBK552" s="39"/>
      <c r="VBL552" s="39"/>
      <c r="VBM552" s="39"/>
      <c r="VBN552" s="39"/>
      <c r="VBO552" s="39"/>
      <c r="VBP552" s="39"/>
      <c r="VBQ552" s="39"/>
      <c r="VBR552" s="39"/>
      <c r="VBS552" s="39"/>
      <c r="VBT552" s="39"/>
      <c r="VBU552" s="39"/>
      <c r="VBV552" s="39"/>
      <c r="VBW552" s="39"/>
      <c r="VBX552" s="39"/>
      <c r="VBY552" s="39"/>
      <c r="VBZ552" s="39"/>
      <c r="VCA552" s="39"/>
      <c r="VCB552" s="39"/>
      <c r="VCC552" s="39"/>
      <c r="VCD552" s="39"/>
      <c r="VCE552" s="39"/>
      <c r="VCF552" s="39"/>
      <c r="VCG552" s="39"/>
      <c r="VCH552" s="39"/>
      <c r="VCI552" s="39"/>
      <c r="VCJ552" s="39"/>
      <c r="VCK552" s="39"/>
      <c r="VCL552" s="39"/>
      <c r="VCM552" s="39"/>
      <c r="VCN552" s="39"/>
      <c r="VCO552" s="39"/>
      <c r="VCP552" s="39"/>
      <c r="VCQ552" s="39"/>
      <c r="VCR552" s="39"/>
      <c r="VCS552" s="39"/>
      <c r="VCT552" s="39"/>
      <c r="VCU552" s="39"/>
      <c r="VCV552" s="39"/>
      <c r="VCW552" s="39"/>
      <c r="VCX552" s="39"/>
      <c r="VCY552" s="39"/>
      <c r="VCZ552" s="39"/>
      <c r="VDA552" s="39"/>
      <c r="VDB552" s="39"/>
      <c r="VDC552" s="39"/>
      <c r="VDD552" s="39"/>
      <c r="VDE552" s="39"/>
      <c r="VDF552" s="39"/>
      <c r="VDG552" s="39"/>
      <c r="VDH552" s="39"/>
      <c r="VDI552" s="39"/>
      <c r="VDJ552" s="39"/>
      <c r="VDK552" s="39"/>
      <c r="VDL552" s="39"/>
      <c r="VDM552" s="39"/>
      <c r="VDN552" s="39"/>
      <c r="VDO552" s="39"/>
      <c r="VDP552" s="39"/>
      <c r="VDQ552" s="39"/>
      <c r="VDR552" s="39"/>
      <c r="VDS552" s="39"/>
      <c r="VDT552" s="39"/>
      <c r="VDU552" s="39"/>
      <c r="VDV552" s="39"/>
      <c r="VDW552" s="39"/>
      <c r="VDX552" s="39"/>
      <c r="VDY552" s="39"/>
      <c r="VDZ552" s="39"/>
      <c r="VEA552" s="39"/>
      <c r="VEB552" s="39"/>
      <c r="VEC552" s="39"/>
      <c r="VED552" s="39"/>
      <c r="VEE552" s="39"/>
      <c r="VEF552" s="39"/>
      <c r="VEG552" s="39"/>
      <c r="VEH552" s="39"/>
      <c r="VEI552" s="39"/>
      <c r="VEJ552" s="39"/>
      <c r="VEK552" s="39"/>
      <c r="VEL552" s="39"/>
      <c r="VEM552" s="39"/>
      <c r="VEN552" s="39"/>
      <c r="VEO552" s="39"/>
      <c r="VEP552" s="39"/>
      <c r="VEQ552" s="39"/>
      <c r="VER552" s="39"/>
      <c r="VES552" s="39"/>
      <c r="VET552" s="39"/>
      <c r="VEU552" s="39"/>
      <c r="VEV552" s="39"/>
      <c r="VEW552" s="39"/>
      <c r="VEX552" s="39"/>
      <c r="VEY552" s="39"/>
      <c r="VEZ552" s="39"/>
      <c r="VFA552" s="39"/>
      <c r="VFB552" s="39"/>
      <c r="VFC552" s="39"/>
      <c r="VFD552" s="39"/>
      <c r="VFE552" s="39"/>
      <c r="VFF552" s="39"/>
      <c r="VFG552" s="39"/>
      <c r="VFH552" s="39"/>
      <c r="VFI552" s="39"/>
      <c r="VFJ552" s="39"/>
      <c r="VFK552" s="39"/>
      <c r="VFL552" s="39"/>
      <c r="VFM552" s="39"/>
      <c r="VFN552" s="39"/>
      <c r="VFO552" s="39"/>
      <c r="VFP552" s="39"/>
      <c r="VFQ552" s="39"/>
      <c r="VFR552" s="39"/>
      <c r="VFS552" s="39"/>
      <c r="VFT552" s="39"/>
      <c r="VFU552" s="39"/>
      <c r="VFV552" s="39"/>
      <c r="VFW552" s="39"/>
      <c r="VFX552" s="39"/>
      <c r="VFY552" s="39"/>
      <c r="VFZ552" s="39"/>
      <c r="VGA552" s="39"/>
      <c r="VGB552" s="39"/>
      <c r="VGC552" s="39"/>
      <c r="VGD552" s="39"/>
      <c r="VGE552" s="39"/>
      <c r="VGF552" s="39"/>
      <c r="VGG552" s="39"/>
      <c r="VGH552" s="39"/>
      <c r="VGI552" s="39"/>
      <c r="VGJ552" s="39"/>
      <c r="VGK552" s="39"/>
      <c r="VGL552" s="39"/>
      <c r="VGM552" s="39"/>
      <c r="VGN552" s="39"/>
      <c r="VGO552" s="39"/>
      <c r="VGP552" s="39"/>
      <c r="VGQ552" s="39"/>
      <c r="VGR552" s="39"/>
      <c r="VGS552" s="39"/>
      <c r="VGT552" s="39"/>
      <c r="VGU552" s="39"/>
      <c r="VGV552" s="39"/>
      <c r="VGW552" s="39"/>
      <c r="VGX552" s="39"/>
      <c r="VGY552" s="39"/>
      <c r="VGZ552" s="39"/>
      <c r="VHA552" s="39"/>
      <c r="VHB552" s="39"/>
      <c r="VHC552" s="39"/>
      <c r="VHD552" s="39"/>
      <c r="VHE552" s="39"/>
      <c r="VHF552" s="39"/>
      <c r="VHG552" s="39"/>
      <c r="VHH552" s="39"/>
      <c r="VHI552" s="39"/>
      <c r="VHJ552" s="39"/>
      <c r="VHK552" s="39"/>
      <c r="VHL552" s="39"/>
      <c r="VHM552" s="39"/>
      <c r="VHN552" s="39"/>
      <c r="VHO552" s="39"/>
      <c r="VHP552" s="39"/>
      <c r="VHQ552" s="39"/>
      <c r="VHR552" s="39"/>
      <c r="VHS552" s="39"/>
      <c r="VHT552" s="39"/>
      <c r="VHU552" s="39"/>
      <c r="VHV552" s="39"/>
      <c r="VHW552" s="39"/>
      <c r="VHX552" s="39"/>
      <c r="VHY552" s="39"/>
      <c r="VHZ552" s="39"/>
      <c r="VIA552" s="39"/>
      <c r="VIB552" s="39"/>
      <c r="VIC552" s="39"/>
      <c r="VID552" s="39"/>
      <c r="VIE552" s="39"/>
      <c r="VIF552" s="39"/>
      <c r="VIG552" s="39"/>
      <c r="VIH552" s="39"/>
      <c r="VII552" s="39"/>
      <c r="VIJ552" s="39"/>
      <c r="VIK552" s="39"/>
      <c r="VIL552" s="39"/>
      <c r="VIM552" s="39"/>
      <c r="VIN552" s="39"/>
      <c r="VIO552" s="39"/>
      <c r="VIP552" s="39"/>
      <c r="VIQ552" s="39"/>
      <c r="VIR552" s="39"/>
      <c r="VIS552" s="39"/>
      <c r="VIT552" s="39"/>
      <c r="VIU552" s="39"/>
      <c r="VIV552" s="39"/>
      <c r="VIW552" s="39"/>
      <c r="VIX552" s="39"/>
      <c r="VIY552" s="39"/>
      <c r="VIZ552" s="39"/>
      <c r="VJA552" s="39"/>
      <c r="VJB552" s="39"/>
      <c r="VJC552" s="39"/>
      <c r="VJD552" s="39"/>
      <c r="VJE552" s="39"/>
      <c r="VJF552" s="39"/>
      <c r="VJG552" s="39"/>
      <c r="VJH552" s="39"/>
      <c r="VJI552" s="39"/>
      <c r="VJJ552" s="39"/>
      <c r="VJK552" s="39"/>
      <c r="VJL552" s="39"/>
      <c r="VJM552" s="39"/>
      <c r="VJN552" s="39"/>
      <c r="VJO552" s="39"/>
      <c r="VJP552" s="39"/>
      <c r="VJQ552" s="39"/>
      <c r="VJR552" s="39"/>
      <c r="VJS552" s="39"/>
      <c r="VJT552" s="39"/>
      <c r="VJU552" s="39"/>
      <c r="VJV552" s="39"/>
      <c r="VJW552" s="39"/>
      <c r="VJX552" s="39"/>
      <c r="VJY552" s="39"/>
      <c r="VJZ552" s="39"/>
      <c r="VKA552" s="39"/>
      <c r="VKB552" s="39"/>
      <c r="VKC552" s="39"/>
      <c r="VKD552" s="39"/>
      <c r="VKE552" s="39"/>
      <c r="VKF552" s="39"/>
      <c r="VKG552" s="39"/>
      <c r="VKH552" s="39"/>
      <c r="VKI552" s="39"/>
      <c r="VKJ552" s="39"/>
      <c r="VKK552" s="39"/>
      <c r="VKL552" s="39"/>
      <c r="VKM552" s="39"/>
      <c r="VKN552" s="39"/>
      <c r="VKO552" s="39"/>
      <c r="VKP552" s="39"/>
      <c r="VKQ552" s="39"/>
      <c r="VKR552" s="39"/>
      <c r="VKS552" s="39"/>
      <c r="VKT552" s="39"/>
      <c r="VKU552" s="39"/>
      <c r="VKV552" s="39"/>
      <c r="VKW552" s="39"/>
      <c r="VKX552" s="39"/>
      <c r="VKY552" s="39"/>
      <c r="VKZ552" s="39"/>
      <c r="VLA552" s="39"/>
      <c r="VLB552" s="39"/>
      <c r="VLC552" s="39"/>
      <c r="VLD552" s="39"/>
      <c r="VLE552" s="39"/>
      <c r="VLF552" s="39"/>
      <c r="VLG552" s="39"/>
      <c r="VLH552" s="39"/>
      <c r="VLI552" s="39"/>
      <c r="VLJ552" s="39"/>
      <c r="VLK552" s="39"/>
      <c r="VLL552" s="39"/>
      <c r="VLM552" s="39"/>
      <c r="VLN552" s="39"/>
      <c r="VLO552" s="39"/>
      <c r="VLP552" s="39"/>
      <c r="VLQ552" s="39"/>
      <c r="VLR552" s="39"/>
      <c r="VLS552" s="39"/>
      <c r="VLT552" s="39"/>
      <c r="VLU552" s="39"/>
      <c r="VLV552" s="39"/>
      <c r="VLW552" s="39"/>
      <c r="VLX552" s="39"/>
      <c r="VLY552" s="39"/>
      <c r="VLZ552" s="39"/>
      <c r="VMA552" s="39"/>
      <c r="VMB552" s="39"/>
      <c r="VMC552" s="39"/>
      <c r="VMD552" s="39"/>
      <c r="VME552" s="39"/>
      <c r="VMF552" s="39"/>
      <c r="VMG552" s="39"/>
      <c r="VMH552" s="39"/>
      <c r="VMI552" s="39"/>
      <c r="VMJ552" s="39"/>
      <c r="VMK552" s="39"/>
      <c r="VML552" s="39"/>
      <c r="VMM552" s="39"/>
      <c r="VMN552" s="39"/>
      <c r="VMO552" s="39"/>
      <c r="VMP552" s="39"/>
      <c r="VMQ552" s="39"/>
      <c r="VMR552" s="39"/>
      <c r="VMS552" s="39"/>
      <c r="VMT552" s="39"/>
      <c r="VMU552" s="39"/>
      <c r="VMV552" s="39"/>
      <c r="VMW552" s="39"/>
      <c r="VMX552" s="39"/>
      <c r="VMY552" s="39"/>
      <c r="VMZ552" s="39"/>
      <c r="VNA552" s="39"/>
      <c r="VNB552" s="39"/>
      <c r="VNC552" s="39"/>
      <c r="VND552" s="39"/>
      <c r="VNE552" s="39"/>
      <c r="VNF552" s="39"/>
      <c r="VNG552" s="39"/>
      <c r="VNH552" s="39"/>
      <c r="VNI552" s="39"/>
      <c r="VNJ552" s="39"/>
      <c r="VNK552" s="39"/>
      <c r="VNL552" s="39"/>
      <c r="VNM552" s="39"/>
      <c r="VNN552" s="39"/>
      <c r="VNO552" s="39"/>
      <c r="VNP552" s="39"/>
      <c r="VNQ552" s="39"/>
      <c r="VNR552" s="39"/>
      <c r="VNS552" s="39"/>
      <c r="VNT552" s="39"/>
      <c r="VNU552" s="39"/>
      <c r="VNV552" s="39"/>
      <c r="VNW552" s="39"/>
      <c r="VNX552" s="39"/>
      <c r="VNY552" s="39"/>
      <c r="VNZ552" s="39"/>
      <c r="VOA552" s="39"/>
      <c r="VOB552" s="39"/>
      <c r="VOC552" s="39"/>
      <c r="VOD552" s="39"/>
      <c r="VOE552" s="39"/>
      <c r="VOF552" s="39"/>
      <c r="VOG552" s="39"/>
      <c r="VOH552" s="39"/>
      <c r="VOI552" s="39"/>
      <c r="VOJ552" s="39"/>
      <c r="VOK552" s="39"/>
      <c r="VOL552" s="39"/>
      <c r="VOM552" s="39"/>
      <c r="VON552" s="39"/>
      <c r="VOO552" s="39"/>
      <c r="VOP552" s="39"/>
      <c r="VOQ552" s="39"/>
      <c r="VOR552" s="39"/>
      <c r="VOS552" s="39"/>
      <c r="VOT552" s="39"/>
      <c r="VOU552" s="39"/>
      <c r="VOV552" s="39"/>
      <c r="VOW552" s="39"/>
      <c r="VOX552" s="39"/>
      <c r="VOY552" s="39"/>
      <c r="VOZ552" s="39"/>
      <c r="VPA552" s="39"/>
      <c r="VPB552" s="39"/>
      <c r="VPC552" s="39"/>
      <c r="VPD552" s="39"/>
      <c r="VPE552" s="39"/>
      <c r="VPF552" s="39"/>
      <c r="VPG552" s="39"/>
      <c r="VPH552" s="39"/>
      <c r="VPI552" s="39"/>
      <c r="VPJ552" s="39"/>
      <c r="VPK552" s="39"/>
      <c r="VPL552" s="39"/>
      <c r="VPM552" s="39"/>
      <c r="VPN552" s="39"/>
      <c r="VPO552" s="39"/>
      <c r="VPP552" s="39"/>
      <c r="VPQ552" s="39"/>
      <c r="VPR552" s="39"/>
      <c r="VPS552" s="39"/>
      <c r="VPT552" s="39"/>
      <c r="VPU552" s="39"/>
      <c r="VPV552" s="39"/>
      <c r="VPW552" s="39"/>
      <c r="VPX552" s="39"/>
      <c r="VPY552" s="39"/>
      <c r="VPZ552" s="39"/>
      <c r="VQA552" s="39"/>
      <c r="VQB552" s="39"/>
      <c r="VQC552" s="39"/>
      <c r="VQD552" s="39"/>
      <c r="VQE552" s="39"/>
      <c r="VQF552" s="39"/>
      <c r="VQG552" s="39"/>
      <c r="VQH552" s="39"/>
      <c r="VQI552" s="39"/>
      <c r="VQJ552" s="39"/>
      <c r="VQK552" s="39"/>
      <c r="VQL552" s="39"/>
      <c r="VQM552" s="39"/>
      <c r="VQN552" s="39"/>
      <c r="VQO552" s="39"/>
      <c r="VQP552" s="39"/>
      <c r="VQQ552" s="39"/>
      <c r="VQR552" s="39"/>
      <c r="VQS552" s="39"/>
      <c r="VQT552" s="39"/>
      <c r="VQU552" s="39"/>
      <c r="VQV552" s="39"/>
      <c r="VQW552" s="39"/>
      <c r="VQX552" s="39"/>
      <c r="VQY552" s="39"/>
      <c r="VQZ552" s="39"/>
      <c r="VRA552" s="39"/>
      <c r="VRB552" s="39"/>
      <c r="VRC552" s="39"/>
      <c r="VRD552" s="39"/>
      <c r="VRE552" s="39"/>
      <c r="VRF552" s="39"/>
      <c r="VRG552" s="39"/>
      <c r="VRH552" s="39"/>
      <c r="VRI552" s="39"/>
      <c r="VRJ552" s="39"/>
      <c r="VRK552" s="39"/>
      <c r="VRL552" s="39"/>
      <c r="VRM552" s="39"/>
      <c r="VRN552" s="39"/>
      <c r="VRO552" s="39"/>
      <c r="VRP552" s="39"/>
      <c r="VRQ552" s="39"/>
      <c r="VRR552" s="39"/>
      <c r="VRS552" s="39"/>
      <c r="VRT552" s="39"/>
      <c r="VRU552" s="39"/>
      <c r="VRV552" s="39"/>
      <c r="VRW552" s="39"/>
      <c r="VRX552" s="39"/>
      <c r="VRY552" s="39"/>
      <c r="VRZ552" s="39"/>
      <c r="VSA552" s="39"/>
      <c r="VSB552" s="39"/>
      <c r="VSC552" s="39"/>
      <c r="VSD552" s="39"/>
      <c r="VSE552" s="39"/>
      <c r="VSF552" s="39"/>
      <c r="VSG552" s="39"/>
      <c r="VSH552" s="39"/>
      <c r="VSI552" s="39"/>
      <c r="VSJ552" s="39"/>
      <c r="VSK552" s="39"/>
      <c r="VSL552" s="39"/>
      <c r="VSM552" s="39"/>
      <c r="VSN552" s="39"/>
      <c r="VSO552" s="39"/>
      <c r="VSP552" s="39"/>
      <c r="VSQ552" s="39"/>
      <c r="VSR552" s="39"/>
      <c r="VSS552" s="39"/>
      <c r="VST552" s="39"/>
      <c r="VSU552" s="39"/>
      <c r="VSV552" s="39"/>
      <c r="VSW552" s="39"/>
      <c r="VSX552" s="39"/>
      <c r="VSY552" s="39"/>
      <c r="VSZ552" s="39"/>
      <c r="VTA552" s="39"/>
      <c r="VTB552" s="39"/>
      <c r="VTC552" s="39"/>
      <c r="VTD552" s="39"/>
      <c r="VTE552" s="39"/>
      <c r="VTF552" s="39"/>
      <c r="VTG552" s="39"/>
      <c r="VTH552" s="39"/>
      <c r="VTI552" s="39"/>
      <c r="VTJ552" s="39"/>
      <c r="VTK552" s="39"/>
      <c r="VTL552" s="39"/>
      <c r="VTM552" s="39"/>
      <c r="VTN552" s="39"/>
      <c r="VTO552" s="39"/>
      <c r="VTP552" s="39"/>
      <c r="VTQ552" s="39"/>
      <c r="VTR552" s="39"/>
      <c r="VTS552" s="39"/>
      <c r="VTT552" s="39"/>
      <c r="VTU552" s="39"/>
      <c r="VTV552" s="39"/>
      <c r="VTW552" s="39"/>
      <c r="VTX552" s="39"/>
      <c r="VTY552" s="39"/>
      <c r="VTZ552" s="39"/>
      <c r="VUA552" s="39"/>
      <c r="VUB552" s="39"/>
      <c r="VUC552" s="39"/>
      <c r="VUD552" s="39"/>
      <c r="VUE552" s="39"/>
      <c r="VUF552" s="39"/>
      <c r="VUG552" s="39"/>
      <c r="VUH552" s="39"/>
      <c r="VUI552" s="39"/>
      <c r="VUJ552" s="39"/>
      <c r="VUK552" s="39"/>
      <c r="VUL552" s="39"/>
      <c r="VUM552" s="39"/>
      <c r="VUN552" s="39"/>
      <c r="VUO552" s="39"/>
      <c r="VUP552" s="39"/>
      <c r="VUQ552" s="39"/>
      <c r="VUR552" s="39"/>
      <c r="VUS552" s="39"/>
      <c r="VUT552" s="39"/>
      <c r="VUU552" s="39"/>
      <c r="VUV552" s="39"/>
      <c r="VUW552" s="39"/>
      <c r="VUX552" s="39"/>
      <c r="VUY552" s="39"/>
      <c r="VUZ552" s="39"/>
      <c r="VVA552" s="39"/>
      <c r="VVB552" s="39"/>
      <c r="VVC552" s="39"/>
      <c r="VVD552" s="39"/>
      <c r="VVE552" s="39"/>
      <c r="VVF552" s="39"/>
      <c r="VVG552" s="39"/>
      <c r="VVH552" s="39"/>
      <c r="VVI552" s="39"/>
      <c r="VVJ552" s="39"/>
      <c r="VVK552" s="39"/>
      <c r="VVL552" s="39"/>
      <c r="VVM552" s="39"/>
      <c r="VVN552" s="39"/>
      <c r="VVO552" s="39"/>
      <c r="VVP552" s="39"/>
      <c r="VVQ552" s="39"/>
      <c r="VVR552" s="39"/>
      <c r="VVS552" s="39"/>
      <c r="VVT552" s="39"/>
      <c r="VVU552" s="39"/>
      <c r="VVV552" s="39"/>
      <c r="VVW552" s="39"/>
      <c r="VVX552" s="39"/>
      <c r="VVY552" s="39"/>
      <c r="VVZ552" s="39"/>
      <c r="VWA552" s="39"/>
      <c r="VWB552" s="39"/>
      <c r="VWC552" s="39"/>
      <c r="VWD552" s="39"/>
      <c r="VWE552" s="39"/>
      <c r="VWF552" s="39"/>
      <c r="VWG552" s="39"/>
      <c r="VWH552" s="39"/>
      <c r="VWI552" s="39"/>
      <c r="VWJ552" s="39"/>
      <c r="VWK552" s="39"/>
      <c r="VWL552" s="39"/>
      <c r="VWM552" s="39"/>
      <c r="VWN552" s="39"/>
      <c r="VWO552" s="39"/>
      <c r="VWP552" s="39"/>
      <c r="VWQ552" s="39"/>
      <c r="VWR552" s="39"/>
      <c r="VWS552" s="39"/>
      <c r="VWT552" s="39"/>
      <c r="VWU552" s="39"/>
      <c r="VWV552" s="39"/>
      <c r="VWW552" s="39"/>
      <c r="VWX552" s="39"/>
      <c r="VWY552" s="39"/>
      <c r="VWZ552" s="39"/>
      <c r="VXA552" s="39"/>
      <c r="VXB552" s="39"/>
      <c r="VXC552" s="39"/>
      <c r="VXD552" s="39"/>
      <c r="VXE552" s="39"/>
      <c r="VXF552" s="39"/>
      <c r="VXG552" s="39"/>
      <c r="VXH552" s="39"/>
      <c r="VXI552" s="39"/>
      <c r="VXJ552" s="39"/>
      <c r="VXK552" s="39"/>
      <c r="VXL552" s="39"/>
      <c r="VXM552" s="39"/>
      <c r="VXN552" s="39"/>
      <c r="VXO552" s="39"/>
      <c r="VXP552" s="39"/>
      <c r="VXQ552" s="39"/>
      <c r="VXR552" s="39"/>
      <c r="VXS552" s="39"/>
      <c r="VXT552" s="39"/>
      <c r="VXU552" s="39"/>
      <c r="VXV552" s="39"/>
      <c r="VXW552" s="39"/>
      <c r="VXX552" s="39"/>
      <c r="VXY552" s="39"/>
      <c r="VXZ552" s="39"/>
      <c r="VYA552" s="39"/>
      <c r="VYB552" s="39"/>
      <c r="VYC552" s="39"/>
      <c r="VYD552" s="39"/>
      <c r="VYE552" s="39"/>
      <c r="VYF552" s="39"/>
      <c r="VYG552" s="39"/>
      <c r="VYH552" s="39"/>
      <c r="VYI552" s="39"/>
      <c r="VYJ552" s="39"/>
      <c r="VYK552" s="39"/>
      <c r="VYL552" s="39"/>
      <c r="VYM552" s="39"/>
      <c r="VYN552" s="39"/>
      <c r="VYO552" s="39"/>
      <c r="VYP552" s="39"/>
      <c r="VYQ552" s="39"/>
      <c r="VYR552" s="39"/>
      <c r="VYS552" s="39"/>
      <c r="VYT552" s="39"/>
      <c r="VYU552" s="39"/>
      <c r="VYV552" s="39"/>
      <c r="VYW552" s="39"/>
      <c r="VYX552" s="39"/>
      <c r="VYY552" s="39"/>
      <c r="VYZ552" s="39"/>
      <c r="VZA552" s="39"/>
      <c r="VZB552" s="39"/>
      <c r="VZC552" s="39"/>
      <c r="VZD552" s="39"/>
      <c r="VZE552" s="39"/>
      <c r="VZF552" s="39"/>
      <c r="VZG552" s="39"/>
      <c r="VZH552" s="39"/>
      <c r="VZI552" s="39"/>
      <c r="VZJ552" s="39"/>
      <c r="VZK552" s="39"/>
      <c r="VZL552" s="39"/>
      <c r="VZM552" s="39"/>
      <c r="VZN552" s="39"/>
      <c r="VZO552" s="39"/>
      <c r="VZP552" s="39"/>
      <c r="VZQ552" s="39"/>
      <c r="VZR552" s="39"/>
      <c r="VZS552" s="39"/>
      <c r="VZT552" s="39"/>
      <c r="VZU552" s="39"/>
      <c r="VZV552" s="39"/>
      <c r="VZW552" s="39"/>
      <c r="VZX552" s="39"/>
      <c r="VZY552" s="39"/>
      <c r="VZZ552" s="39"/>
      <c r="WAA552" s="39"/>
      <c r="WAB552" s="39"/>
      <c r="WAC552" s="39"/>
      <c r="WAD552" s="39"/>
      <c r="WAE552" s="39"/>
      <c r="WAF552" s="39"/>
      <c r="WAG552" s="39"/>
      <c r="WAH552" s="39"/>
      <c r="WAI552" s="39"/>
      <c r="WAJ552" s="39"/>
      <c r="WAK552" s="39"/>
      <c r="WAL552" s="39"/>
      <c r="WAM552" s="39"/>
      <c r="WAN552" s="39"/>
      <c r="WAO552" s="39"/>
      <c r="WAP552" s="39"/>
      <c r="WAQ552" s="39"/>
      <c r="WAR552" s="39"/>
      <c r="WAS552" s="39"/>
      <c r="WAT552" s="39"/>
      <c r="WAU552" s="39"/>
      <c r="WAV552" s="39"/>
      <c r="WAW552" s="39"/>
      <c r="WAX552" s="39"/>
      <c r="WAY552" s="39"/>
      <c r="WAZ552" s="39"/>
      <c r="WBA552" s="39"/>
      <c r="WBB552" s="39"/>
      <c r="WBC552" s="39"/>
      <c r="WBD552" s="39"/>
      <c r="WBE552" s="39"/>
      <c r="WBF552" s="39"/>
      <c r="WBG552" s="39"/>
      <c r="WBH552" s="39"/>
      <c r="WBI552" s="39"/>
      <c r="WBJ552" s="39"/>
      <c r="WBK552" s="39"/>
      <c r="WBL552" s="39"/>
      <c r="WBM552" s="39"/>
      <c r="WBN552" s="39"/>
      <c r="WBO552" s="39"/>
      <c r="WBP552" s="39"/>
      <c r="WBQ552" s="39"/>
      <c r="WBR552" s="39"/>
      <c r="WBS552" s="39"/>
      <c r="WBT552" s="39"/>
      <c r="WBU552" s="39"/>
      <c r="WBV552" s="39"/>
      <c r="WBW552" s="39"/>
      <c r="WBX552" s="39"/>
      <c r="WBY552" s="39"/>
      <c r="WBZ552" s="39"/>
      <c r="WCA552" s="39"/>
      <c r="WCB552" s="39"/>
      <c r="WCC552" s="39"/>
      <c r="WCD552" s="39"/>
      <c r="WCE552" s="39"/>
      <c r="WCF552" s="39"/>
      <c r="WCG552" s="39"/>
      <c r="WCH552" s="39"/>
      <c r="WCI552" s="39"/>
      <c r="WCJ552" s="39"/>
      <c r="WCK552" s="39"/>
      <c r="WCL552" s="39"/>
      <c r="WCM552" s="39"/>
      <c r="WCN552" s="39"/>
      <c r="WCO552" s="39"/>
      <c r="WCP552" s="39"/>
      <c r="WCQ552" s="39"/>
      <c r="WCR552" s="39"/>
      <c r="WCS552" s="39"/>
      <c r="WCT552" s="39"/>
      <c r="WCU552" s="39"/>
      <c r="WCV552" s="39"/>
      <c r="WCW552" s="39"/>
      <c r="WCX552" s="39"/>
      <c r="WCY552" s="39"/>
      <c r="WCZ552" s="39"/>
      <c r="WDA552" s="39"/>
      <c r="WDB552" s="39"/>
      <c r="WDC552" s="39"/>
      <c r="WDD552" s="39"/>
      <c r="WDE552" s="39"/>
      <c r="WDF552" s="39"/>
      <c r="WDG552" s="39"/>
      <c r="WDH552" s="39"/>
      <c r="WDI552" s="39"/>
      <c r="WDJ552" s="39"/>
      <c r="WDK552" s="39"/>
      <c r="WDL552" s="39"/>
      <c r="WDM552" s="39"/>
      <c r="WDN552" s="39"/>
      <c r="WDO552" s="39"/>
      <c r="WDP552" s="39"/>
      <c r="WDQ552" s="39"/>
      <c r="WDR552" s="39"/>
      <c r="WDS552" s="39"/>
      <c r="WDT552" s="39"/>
      <c r="WDU552" s="39"/>
      <c r="WDV552" s="39"/>
      <c r="WDW552" s="39"/>
      <c r="WDX552" s="39"/>
      <c r="WDY552" s="39"/>
      <c r="WDZ552" s="39"/>
      <c r="WEA552" s="39"/>
      <c r="WEB552" s="39"/>
      <c r="WEC552" s="39"/>
      <c r="WED552" s="39"/>
      <c r="WEE552" s="39"/>
      <c r="WEF552" s="39"/>
      <c r="WEG552" s="39"/>
      <c r="WEH552" s="39"/>
      <c r="WEI552" s="39"/>
      <c r="WEJ552" s="39"/>
      <c r="WEK552" s="39"/>
      <c r="WEL552" s="39"/>
      <c r="WEM552" s="39"/>
      <c r="WEN552" s="39"/>
      <c r="WEO552" s="39"/>
      <c r="WEP552" s="39"/>
      <c r="WEQ552" s="39"/>
      <c r="WER552" s="39"/>
      <c r="WES552" s="39"/>
      <c r="WET552" s="39"/>
      <c r="WEU552" s="39"/>
      <c r="WEV552" s="39"/>
      <c r="WEW552" s="39"/>
      <c r="WEX552" s="39"/>
      <c r="WEY552" s="39"/>
      <c r="WEZ552" s="39"/>
      <c r="WFA552" s="39"/>
      <c r="WFB552" s="39"/>
      <c r="WFC552" s="39"/>
      <c r="WFD552" s="39"/>
      <c r="WFE552" s="39"/>
      <c r="WFF552" s="39"/>
      <c r="WFG552" s="39"/>
      <c r="WFH552" s="39"/>
      <c r="WFI552" s="39"/>
      <c r="WFJ552" s="39"/>
      <c r="WFK552" s="39"/>
      <c r="WFL552" s="39"/>
      <c r="WFM552" s="39"/>
      <c r="WFN552" s="39"/>
      <c r="WFO552" s="39"/>
      <c r="WFP552" s="39"/>
      <c r="WFQ552" s="39"/>
      <c r="WFR552" s="39"/>
      <c r="WFS552" s="39"/>
      <c r="WFT552" s="39"/>
      <c r="WFU552" s="39"/>
      <c r="WFV552" s="39"/>
      <c r="WFW552" s="39"/>
      <c r="WFX552" s="39"/>
      <c r="WFY552" s="39"/>
      <c r="WFZ552" s="39"/>
      <c r="WGA552" s="39"/>
      <c r="WGB552" s="39"/>
      <c r="WGC552" s="39"/>
      <c r="WGD552" s="39"/>
      <c r="WGE552" s="39"/>
      <c r="WGF552" s="39"/>
      <c r="WGG552" s="39"/>
      <c r="WGH552" s="39"/>
      <c r="WGI552" s="39"/>
      <c r="WGJ552" s="39"/>
      <c r="WGK552" s="39"/>
      <c r="WGL552" s="39"/>
      <c r="WGM552" s="39"/>
      <c r="WGN552" s="39"/>
      <c r="WGO552" s="39"/>
      <c r="WGP552" s="39"/>
      <c r="WGQ552" s="39"/>
      <c r="WGR552" s="39"/>
      <c r="WGS552" s="39"/>
      <c r="WGT552" s="39"/>
      <c r="WGU552" s="39"/>
      <c r="WGV552" s="39"/>
      <c r="WGW552" s="39"/>
      <c r="WGX552" s="39"/>
      <c r="WGY552" s="39"/>
      <c r="WGZ552" s="39"/>
      <c r="WHA552" s="39"/>
      <c r="WHB552" s="39"/>
      <c r="WHC552" s="39"/>
      <c r="WHD552" s="39"/>
      <c r="WHE552" s="39"/>
      <c r="WHF552" s="39"/>
      <c r="WHG552" s="39"/>
      <c r="WHH552" s="39"/>
      <c r="WHI552" s="39"/>
      <c r="WHJ552" s="39"/>
      <c r="WHK552" s="39"/>
      <c r="WHL552" s="39"/>
      <c r="WHM552" s="39"/>
      <c r="WHN552" s="39"/>
      <c r="WHO552" s="39"/>
      <c r="WHP552" s="39"/>
      <c r="WHQ552" s="39"/>
      <c r="WHR552" s="39"/>
      <c r="WHS552" s="39"/>
      <c r="WHT552" s="39"/>
      <c r="WHU552" s="39"/>
      <c r="WHV552" s="39"/>
      <c r="WHW552" s="39"/>
      <c r="WHX552" s="39"/>
      <c r="WHY552" s="39"/>
      <c r="WHZ552" s="39"/>
      <c r="WIA552" s="39"/>
      <c r="WIB552" s="39"/>
      <c r="WIC552" s="39"/>
      <c r="WID552" s="39"/>
      <c r="WIE552" s="39"/>
      <c r="WIF552" s="39"/>
      <c r="WIG552" s="39"/>
      <c r="WIH552" s="39"/>
      <c r="WII552" s="39"/>
      <c r="WIJ552" s="39"/>
      <c r="WIK552" s="39"/>
      <c r="WIL552" s="39"/>
      <c r="WIM552" s="39"/>
      <c r="WIN552" s="39"/>
      <c r="WIO552" s="39"/>
      <c r="WIP552" s="39"/>
      <c r="WIQ552" s="39"/>
      <c r="WIR552" s="39"/>
      <c r="WIS552" s="39"/>
      <c r="WIT552" s="39"/>
      <c r="WIU552" s="39"/>
      <c r="WIV552" s="39"/>
      <c r="WIW552" s="39"/>
      <c r="WIX552" s="39"/>
      <c r="WIY552" s="39"/>
      <c r="WIZ552" s="39"/>
      <c r="WJA552" s="39"/>
      <c r="WJB552" s="39"/>
      <c r="WJC552" s="39"/>
      <c r="WJD552" s="39"/>
      <c r="WJE552" s="39"/>
      <c r="WJF552" s="39"/>
      <c r="WJG552" s="39"/>
      <c r="WJH552" s="39"/>
      <c r="WJI552" s="39"/>
      <c r="WJJ552" s="39"/>
      <c r="WJK552" s="39"/>
      <c r="WJL552" s="39"/>
      <c r="WJM552" s="39"/>
      <c r="WJN552" s="39"/>
      <c r="WJO552" s="39"/>
      <c r="WJP552" s="39"/>
      <c r="WJQ552" s="39"/>
      <c r="WJR552" s="39"/>
      <c r="WJS552" s="39"/>
      <c r="WJT552" s="39"/>
      <c r="WJU552" s="39"/>
      <c r="WJV552" s="39"/>
      <c r="WJW552" s="39"/>
      <c r="WJX552" s="39"/>
      <c r="WJY552" s="39"/>
      <c r="WJZ552" s="39"/>
      <c r="WKA552" s="39"/>
      <c r="WKB552" s="39"/>
      <c r="WKC552" s="39"/>
      <c r="WKD552" s="39"/>
      <c r="WKE552" s="39"/>
      <c r="WKF552" s="39"/>
      <c r="WKG552" s="39"/>
      <c r="WKH552" s="39"/>
      <c r="WKI552" s="39"/>
      <c r="WKJ552" s="39"/>
      <c r="WKK552" s="39"/>
      <c r="WKL552" s="39"/>
      <c r="WKM552" s="39"/>
      <c r="WKN552" s="39"/>
      <c r="WKO552" s="39"/>
      <c r="WKP552" s="39"/>
      <c r="WKQ552" s="39"/>
      <c r="WKR552" s="39"/>
      <c r="WKS552" s="39"/>
      <c r="WKT552" s="39"/>
      <c r="WKU552" s="39"/>
      <c r="WKV552" s="39"/>
      <c r="WKW552" s="39"/>
      <c r="WKX552" s="39"/>
      <c r="WKY552" s="39"/>
      <c r="WKZ552" s="39"/>
      <c r="WLA552" s="39"/>
      <c r="WLB552" s="39"/>
      <c r="WLC552" s="39"/>
      <c r="WLD552" s="39"/>
      <c r="WLE552" s="39"/>
      <c r="WLF552" s="39"/>
      <c r="WLG552" s="39"/>
      <c r="WLH552" s="39"/>
      <c r="WLI552" s="39"/>
      <c r="WLJ552" s="39"/>
      <c r="WLK552" s="39"/>
      <c r="WLL552" s="39"/>
      <c r="WLM552" s="39"/>
      <c r="WLN552" s="39"/>
      <c r="WLO552" s="39"/>
      <c r="WLP552" s="39"/>
      <c r="WLQ552" s="39"/>
      <c r="WLR552" s="39"/>
      <c r="WLS552" s="39"/>
      <c r="WLT552" s="39"/>
      <c r="WLU552" s="39"/>
      <c r="WLV552" s="39"/>
      <c r="WLW552" s="39"/>
      <c r="WLX552" s="39"/>
      <c r="WLY552" s="39"/>
      <c r="WLZ552" s="39"/>
      <c r="WMA552" s="39"/>
      <c r="WMB552" s="39"/>
      <c r="WMC552" s="39"/>
      <c r="WMD552" s="39"/>
      <c r="WME552" s="39"/>
      <c r="WMF552" s="39"/>
      <c r="WMG552" s="39"/>
      <c r="WMH552" s="39"/>
      <c r="WMI552" s="39"/>
      <c r="WMJ552" s="39"/>
      <c r="WMK552" s="39"/>
      <c r="WML552" s="39"/>
      <c r="WMM552" s="39"/>
      <c r="WMN552" s="39"/>
      <c r="WMO552" s="39"/>
      <c r="WMP552" s="39"/>
      <c r="WMQ552" s="39"/>
      <c r="WMR552" s="39"/>
      <c r="WMS552" s="39"/>
      <c r="WMT552" s="39"/>
      <c r="WMU552" s="39"/>
      <c r="WMV552" s="39"/>
      <c r="WMW552" s="39"/>
      <c r="WMX552" s="39"/>
      <c r="WMY552" s="39"/>
      <c r="WMZ552" s="39"/>
      <c r="WNA552" s="39"/>
      <c r="WNB552" s="39"/>
      <c r="WNC552" s="39"/>
      <c r="WND552" s="39"/>
      <c r="WNE552" s="39"/>
      <c r="WNF552" s="39"/>
      <c r="WNG552" s="39"/>
      <c r="WNH552" s="39"/>
      <c r="WNI552" s="39"/>
      <c r="WNJ552" s="39"/>
      <c r="WNK552" s="39"/>
      <c r="WNL552" s="39"/>
      <c r="WNM552" s="39"/>
      <c r="WNN552" s="39"/>
      <c r="WNO552" s="39"/>
      <c r="WNP552" s="39"/>
      <c r="WNQ552" s="39"/>
      <c r="WNR552" s="39"/>
      <c r="WNS552" s="39"/>
      <c r="WNT552" s="39"/>
      <c r="WNU552" s="39"/>
      <c r="WNV552" s="39"/>
      <c r="WNW552" s="39"/>
      <c r="WNX552" s="39"/>
      <c r="WNY552" s="39"/>
      <c r="WNZ552" s="39"/>
      <c r="WOA552" s="39"/>
      <c r="WOB552" s="39"/>
      <c r="WOC552" s="39"/>
      <c r="WOD552" s="39"/>
      <c r="WOE552" s="39"/>
      <c r="WOF552" s="39"/>
      <c r="WOG552" s="39"/>
      <c r="WOH552" s="39"/>
      <c r="WOI552" s="39"/>
      <c r="WOJ552" s="39"/>
      <c r="WOK552" s="39"/>
      <c r="WOL552" s="39"/>
      <c r="WOM552" s="39"/>
      <c r="WON552" s="39"/>
      <c r="WOO552" s="39"/>
      <c r="WOP552" s="39"/>
      <c r="WOQ552" s="39"/>
      <c r="WOR552" s="39"/>
      <c r="WOS552" s="39"/>
      <c r="WOT552" s="39"/>
      <c r="WOU552" s="39"/>
      <c r="WOV552" s="39"/>
      <c r="WOW552" s="39"/>
      <c r="WOX552" s="39"/>
      <c r="WOY552" s="39"/>
      <c r="WOZ552" s="39"/>
      <c r="WPA552" s="39"/>
      <c r="WPB552" s="39"/>
      <c r="WPC552" s="39"/>
      <c r="WPD552" s="39"/>
      <c r="WPE552" s="39"/>
      <c r="WPF552" s="39"/>
      <c r="WPG552" s="39"/>
      <c r="WPH552" s="39"/>
      <c r="WPI552" s="39"/>
      <c r="WPJ552" s="39"/>
      <c r="WPK552" s="39"/>
      <c r="WPL552" s="39"/>
      <c r="WPM552" s="39"/>
      <c r="WPN552" s="39"/>
      <c r="WPO552" s="39"/>
      <c r="WPP552" s="39"/>
      <c r="WPQ552" s="39"/>
      <c r="WPR552" s="39"/>
      <c r="WPS552" s="39"/>
      <c r="WPT552" s="39"/>
      <c r="WPU552" s="39"/>
      <c r="WPV552" s="39"/>
      <c r="WPW552" s="39"/>
      <c r="WPX552" s="39"/>
      <c r="WPY552" s="39"/>
      <c r="WPZ552" s="39"/>
      <c r="WQA552" s="39"/>
      <c r="WQB552" s="39"/>
      <c r="WQC552" s="39"/>
      <c r="WQD552" s="39"/>
      <c r="WQE552" s="39"/>
      <c r="WQF552" s="39"/>
      <c r="WQG552" s="39"/>
      <c r="WQH552" s="39"/>
      <c r="WQI552" s="39"/>
      <c r="WQJ552" s="39"/>
      <c r="WQK552" s="39"/>
      <c r="WQL552" s="39"/>
      <c r="WQM552" s="39"/>
      <c r="WQN552" s="39"/>
      <c r="WQO552" s="39"/>
      <c r="WQP552" s="39"/>
      <c r="WQQ552" s="39"/>
      <c r="WQR552" s="39"/>
      <c r="WQS552" s="39"/>
      <c r="WQT552" s="39"/>
      <c r="WQU552" s="39"/>
      <c r="WQV552" s="39"/>
      <c r="WQW552" s="39"/>
      <c r="WQX552" s="39"/>
      <c r="WQY552" s="39"/>
      <c r="WQZ552" s="39"/>
      <c r="WRA552" s="39"/>
      <c r="WRB552" s="39"/>
      <c r="WRC552" s="39"/>
      <c r="WRD552" s="39"/>
      <c r="WRE552" s="39"/>
      <c r="WRF552" s="39"/>
      <c r="WRG552" s="39"/>
      <c r="WRH552" s="39"/>
      <c r="WRI552" s="39"/>
      <c r="WRJ552" s="39"/>
      <c r="WRK552" s="39"/>
      <c r="WRL552" s="39"/>
      <c r="WRM552" s="39"/>
      <c r="WRN552" s="39"/>
      <c r="WRO552" s="39"/>
      <c r="WRP552" s="39"/>
      <c r="WRQ552" s="39"/>
      <c r="WRR552" s="39"/>
      <c r="WRS552" s="39"/>
      <c r="WRT552" s="39"/>
      <c r="WRU552" s="39"/>
      <c r="WRV552" s="39"/>
      <c r="WRW552" s="39"/>
      <c r="WRX552" s="39"/>
      <c r="WRY552" s="39"/>
      <c r="WRZ552" s="39"/>
      <c r="WSA552" s="39"/>
      <c r="WSB552" s="39"/>
      <c r="WSC552" s="39"/>
      <c r="WSD552" s="39"/>
      <c r="WSE552" s="39"/>
      <c r="WSF552" s="39"/>
      <c r="WSG552" s="39"/>
      <c r="WSH552" s="39"/>
      <c r="WSI552" s="39"/>
      <c r="WSJ552" s="39"/>
      <c r="WSK552" s="39"/>
      <c r="WSL552" s="39"/>
      <c r="WSM552" s="39"/>
      <c r="WSN552" s="39"/>
      <c r="WSO552" s="39"/>
      <c r="WSP552" s="39"/>
      <c r="WSQ552" s="39"/>
      <c r="WSR552" s="39"/>
      <c r="WSS552" s="39"/>
      <c r="WST552" s="39"/>
      <c r="WSU552" s="39"/>
      <c r="WSV552" s="39"/>
      <c r="WSW552" s="39"/>
      <c r="WSX552" s="39"/>
      <c r="WSY552" s="39"/>
      <c r="WSZ552" s="39"/>
      <c r="WTA552" s="39"/>
      <c r="WTB552" s="39"/>
      <c r="WTC552" s="39"/>
      <c r="WTD552" s="39"/>
      <c r="WTE552" s="39"/>
      <c r="WTF552" s="39"/>
      <c r="WTG552" s="39"/>
      <c r="WTH552" s="39"/>
      <c r="WTI552" s="39"/>
      <c r="WTJ552" s="39"/>
      <c r="WTK552" s="39"/>
      <c r="WTL552" s="39"/>
      <c r="WTM552" s="39"/>
      <c r="WTN552" s="39"/>
      <c r="WTO552" s="39"/>
      <c r="WTP552" s="39"/>
      <c r="WTQ552" s="39"/>
      <c r="WTR552" s="39"/>
      <c r="WTS552" s="39"/>
      <c r="WTT552" s="39"/>
      <c r="WTU552" s="39"/>
      <c r="WTV552" s="39"/>
      <c r="WTW552" s="39"/>
      <c r="WTX552" s="39"/>
      <c r="WTY552" s="39"/>
      <c r="WTZ552" s="39"/>
      <c r="WUA552" s="39"/>
      <c r="WUB552" s="39"/>
      <c r="WUC552" s="39"/>
      <c r="WUD552" s="39"/>
      <c r="WUE552" s="39"/>
      <c r="WUF552" s="39"/>
      <c r="WUG552" s="39"/>
      <c r="WUH552" s="39"/>
      <c r="WUI552" s="39"/>
      <c r="WUJ552" s="39"/>
      <c r="WUK552" s="39"/>
      <c r="WUL552" s="39"/>
      <c r="WUM552" s="39"/>
      <c r="WUN552" s="39"/>
      <c r="WUO552" s="39"/>
      <c r="WUP552" s="39"/>
      <c r="WUQ552" s="39"/>
      <c r="WUR552" s="39"/>
      <c r="WUS552" s="39"/>
      <c r="WUT552" s="39"/>
      <c r="WUU552" s="39"/>
      <c r="WUV552" s="39"/>
      <c r="WUW552" s="39"/>
      <c r="WUX552" s="39"/>
      <c r="WUY552" s="39"/>
      <c r="WUZ552" s="39"/>
      <c r="WVA552" s="39"/>
      <c r="WVB552" s="39"/>
      <c r="WVC552" s="39"/>
      <c r="WVD552" s="39"/>
      <c r="WVE552" s="39"/>
      <c r="WVF552" s="39"/>
      <c r="WVG552" s="39"/>
      <c r="WVH552" s="39"/>
      <c r="WVI552" s="39"/>
      <c r="WVJ552" s="39"/>
      <c r="WVK552" s="39"/>
      <c r="WVL552" s="39"/>
      <c r="WVM552" s="39"/>
      <c r="WVN552" s="39"/>
      <c r="WVO552" s="39"/>
      <c r="WVP552" s="39"/>
      <c r="WVQ552" s="39"/>
      <c r="WVR552" s="39"/>
      <c r="WVS552" s="39"/>
      <c r="WVT552" s="39"/>
      <c r="WVU552" s="39"/>
      <c r="WVV552" s="39"/>
      <c r="WVW552" s="39"/>
      <c r="WVX552" s="39"/>
      <c r="WVY552" s="39"/>
      <c r="WVZ552" s="39"/>
      <c r="WWA552" s="39"/>
      <c r="WWB552" s="39"/>
      <c r="WWC552" s="39"/>
      <c r="WWD552" s="39"/>
      <c r="WWE552" s="39"/>
      <c r="WWF552" s="39"/>
      <c r="WWG552" s="39"/>
      <c r="WWH552" s="39"/>
      <c r="WWI552" s="39"/>
      <c r="WWJ552" s="39"/>
      <c r="WWK552" s="39"/>
      <c r="WWL552" s="39"/>
      <c r="WWM552" s="39"/>
      <c r="WWN552" s="39"/>
      <c r="WWO552" s="39"/>
      <c r="WWP552" s="39"/>
      <c r="WWQ552" s="39"/>
      <c r="WWR552" s="39"/>
      <c r="WWS552" s="39"/>
      <c r="WWT552" s="39"/>
      <c r="WWU552" s="39"/>
      <c r="WWV552" s="39"/>
      <c r="WWW552" s="39"/>
      <c r="WWX552" s="39"/>
      <c r="WWY552" s="39"/>
      <c r="WWZ552" s="39"/>
      <c r="WXA552" s="39"/>
      <c r="WXB552" s="39"/>
      <c r="WXC552" s="39"/>
      <c r="WXD552" s="39"/>
      <c r="WXE552" s="39"/>
      <c r="WXF552" s="39"/>
      <c r="WXG552" s="39"/>
      <c r="WXH552" s="39"/>
      <c r="WXI552" s="39"/>
      <c r="WXJ552" s="39"/>
      <c r="WXK552" s="39"/>
      <c r="WXL552" s="39"/>
      <c r="WXM552" s="39"/>
      <c r="WXN552" s="39"/>
      <c r="WXO552" s="39"/>
      <c r="WXP552" s="39"/>
      <c r="WXQ552" s="39"/>
      <c r="WXR552" s="39"/>
      <c r="WXS552" s="39"/>
      <c r="WXT552" s="39"/>
      <c r="WXU552" s="39"/>
      <c r="WXV552" s="39"/>
      <c r="WXW552" s="39"/>
      <c r="WXX552" s="39"/>
      <c r="WXY552" s="39"/>
      <c r="WXZ552" s="39"/>
      <c r="WYA552" s="39"/>
      <c r="WYB552" s="39"/>
      <c r="WYC552" s="39"/>
      <c r="WYD552" s="39"/>
      <c r="WYE552" s="39"/>
      <c r="WYF552" s="39"/>
      <c r="WYG552" s="39"/>
      <c r="WYH552" s="39"/>
      <c r="WYI552" s="39"/>
      <c r="WYJ552" s="39"/>
      <c r="WYK552" s="39"/>
      <c r="WYL552" s="39"/>
      <c r="WYM552" s="39"/>
      <c r="WYN552" s="39"/>
      <c r="WYO552" s="39"/>
      <c r="WYP552" s="39"/>
      <c r="WYQ552" s="39"/>
      <c r="WYR552" s="39"/>
      <c r="WYS552" s="39"/>
      <c r="WYT552" s="39"/>
      <c r="WYU552" s="39"/>
      <c r="WYV552" s="39"/>
      <c r="WYW552" s="39"/>
      <c r="WYX552" s="39"/>
      <c r="WYY552" s="39"/>
      <c r="WYZ552" s="39"/>
      <c r="WZA552" s="39"/>
      <c r="WZB552" s="39"/>
      <c r="WZC552" s="39"/>
      <c r="WZD552" s="39"/>
      <c r="WZE552" s="39"/>
      <c r="WZF552" s="39"/>
      <c r="WZG552" s="39"/>
      <c r="WZH552" s="39"/>
      <c r="WZI552" s="39"/>
      <c r="WZJ552" s="39"/>
      <c r="WZK552" s="39"/>
      <c r="WZL552" s="39"/>
      <c r="WZM552" s="39"/>
      <c r="WZN552" s="39"/>
      <c r="WZO552" s="39"/>
      <c r="WZP552" s="39"/>
      <c r="WZQ552" s="39"/>
      <c r="WZR552" s="39"/>
      <c r="WZS552" s="39"/>
      <c r="WZT552" s="39"/>
      <c r="WZU552" s="39"/>
      <c r="WZV552" s="39"/>
      <c r="WZW552" s="39"/>
      <c r="WZX552" s="39"/>
      <c r="WZY552" s="39"/>
      <c r="WZZ552" s="39"/>
      <c r="XAA552" s="39"/>
      <c r="XAB552" s="39"/>
      <c r="XAC552" s="39"/>
      <c r="XAD552" s="39"/>
      <c r="XAE552" s="39"/>
      <c r="XAF552" s="39"/>
      <c r="XAG552" s="39"/>
      <c r="XAH552" s="39"/>
      <c r="XAI552" s="39"/>
      <c r="XAJ552" s="39"/>
      <c r="XAK552" s="39"/>
      <c r="XAL552" s="39"/>
      <c r="XAM552" s="39"/>
      <c r="XAN552" s="39"/>
      <c r="XAO552" s="39"/>
      <c r="XAP552" s="39"/>
      <c r="XAQ552" s="39"/>
      <c r="XAR552" s="39"/>
      <c r="XAS552" s="39"/>
      <c r="XAT552" s="39"/>
      <c r="XAU552" s="39"/>
      <c r="XAV552" s="39"/>
      <c r="XAW552" s="39"/>
      <c r="XAX552" s="39"/>
      <c r="XAY552" s="39"/>
      <c r="XAZ552" s="39"/>
      <c r="XBA552" s="39"/>
      <c r="XBB552" s="39"/>
      <c r="XBC552" s="39"/>
      <c r="XBD552" s="39"/>
      <c r="XBE552" s="39"/>
      <c r="XBF552" s="39"/>
      <c r="XBG552" s="39"/>
      <c r="XBH552" s="39"/>
      <c r="XBI552" s="39"/>
      <c r="XBJ552" s="39"/>
      <c r="XBK552" s="39"/>
      <c r="XBL552" s="39"/>
      <c r="XBM552" s="39"/>
      <c r="XBN552" s="39"/>
      <c r="XBO552" s="39"/>
      <c r="XBP552" s="39"/>
      <c r="XBQ552" s="39"/>
      <c r="XBR552" s="39"/>
      <c r="XBS552" s="39"/>
      <c r="XBT552" s="39"/>
      <c r="XBU552" s="39"/>
      <c r="XBV552" s="39"/>
      <c r="XBW552" s="39"/>
      <c r="XBX552" s="39"/>
      <c r="XBY552" s="39"/>
      <c r="XBZ552" s="39"/>
      <c r="XCA552" s="39"/>
      <c r="XCB552" s="39"/>
      <c r="XCC552" s="39"/>
      <c r="XCD552" s="39"/>
      <c r="XCE552" s="39"/>
      <c r="XCF552" s="39"/>
      <c r="XCG552" s="39"/>
      <c r="XCH552" s="39"/>
      <c r="XCI552" s="39"/>
      <c r="XCJ552" s="39"/>
      <c r="XCK552" s="39"/>
      <c r="XCL552" s="39"/>
      <c r="XCM552" s="39"/>
      <c r="XCN552" s="39"/>
      <c r="XCO552" s="39"/>
      <c r="XCP552" s="39"/>
    </row>
    <row r="553" spans="1:16318" s="142" customFormat="1" ht="31.5" customHeight="1" x14ac:dyDescent="0.25">
      <c r="A553" s="69" t="s">
        <v>17</v>
      </c>
      <c r="B553" s="53" t="s">
        <v>1018</v>
      </c>
      <c r="C553" s="132" t="s">
        <v>16</v>
      </c>
      <c r="D553" s="100">
        <f>D554</f>
        <v>10974.75</v>
      </c>
      <c r="E553" s="100">
        <f t="shared" si="142"/>
        <v>10974.75</v>
      </c>
      <c r="F553" s="279">
        <f t="shared" si="137"/>
        <v>100</v>
      </c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F553" s="39"/>
      <c r="AG553" s="39"/>
      <c r="AH553" s="39"/>
      <c r="AI553" s="39"/>
      <c r="AJ553" s="39"/>
      <c r="AK553" s="39"/>
      <c r="AL553" s="39"/>
      <c r="AM553" s="39"/>
      <c r="AN553" s="39"/>
      <c r="AO553" s="39"/>
      <c r="AP553" s="39"/>
      <c r="AQ553" s="39"/>
      <c r="AR553" s="39"/>
      <c r="AS553" s="39"/>
      <c r="AT553" s="39"/>
      <c r="AU553" s="39"/>
      <c r="AV553" s="39"/>
      <c r="AW553" s="39"/>
      <c r="AX553" s="39"/>
      <c r="AY553" s="39"/>
      <c r="AZ553" s="39"/>
      <c r="BA553" s="39"/>
      <c r="BB553" s="39"/>
      <c r="BC553" s="39"/>
      <c r="BD553" s="39"/>
      <c r="BE553" s="39"/>
      <c r="BF553" s="39"/>
      <c r="BG553" s="39"/>
      <c r="BH553" s="39"/>
      <c r="BI553" s="39"/>
      <c r="BJ553" s="39"/>
      <c r="BK553" s="39"/>
      <c r="BL553" s="39"/>
      <c r="BM553" s="39"/>
      <c r="BN553" s="39"/>
      <c r="BO553" s="39"/>
      <c r="BP553" s="39"/>
      <c r="BQ553" s="39"/>
      <c r="BR553" s="39"/>
      <c r="BS553" s="39"/>
      <c r="BT553" s="39"/>
      <c r="BU553" s="39"/>
      <c r="BV553" s="39"/>
      <c r="BW553" s="39"/>
      <c r="BX553" s="39"/>
      <c r="BY553" s="39"/>
      <c r="BZ553" s="39"/>
      <c r="CA553" s="39"/>
      <c r="CB553" s="39"/>
      <c r="CC553" s="39"/>
      <c r="CD553" s="39"/>
      <c r="CE553" s="39"/>
      <c r="CF553" s="39"/>
      <c r="CG553" s="39"/>
      <c r="CH553" s="39"/>
      <c r="CI553" s="39"/>
      <c r="CJ553" s="39"/>
      <c r="CK553" s="39"/>
      <c r="CL553" s="39"/>
      <c r="CM553" s="39"/>
      <c r="CN553" s="39"/>
      <c r="CO553" s="39"/>
      <c r="CP553" s="39"/>
      <c r="CQ553" s="39"/>
      <c r="CR553" s="39"/>
      <c r="CS553" s="39"/>
      <c r="CT553" s="39"/>
      <c r="CU553" s="39"/>
      <c r="CV553" s="39"/>
      <c r="CW553" s="39"/>
      <c r="CX553" s="39"/>
      <c r="CY553" s="39"/>
      <c r="CZ553" s="39"/>
      <c r="DA553" s="39"/>
      <c r="DB553" s="39"/>
      <c r="DC553" s="39"/>
      <c r="DD553" s="39"/>
      <c r="DE553" s="39"/>
      <c r="DF553" s="39"/>
      <c r="DG553" s="39"/>
      <c r="DH553" s="39"/>
      <c r="DI553" s="39"/>
      <c r="DJ553" s="39"/>
      <c r="DK553" s="39"/>
      <c r="DL553" s="39"/>
      <c r="DM553" s="39"/>
      <c r="DN553" s="39"/>
      <c r="DO553" s="39"/>
      <c r="DP553" s="39"/>
      <c r="DQ553" s="39"/>
      <c r="DR553" s="39"/>
      <c r="DS553" s="39"/>
      <c r="DT553" s="39"/>
      <c r="DU553" s="39"/>
      <c r="DV553" s="39"/>
      <c r="DW553" s="39"/>
      <c r="DX553" s="39"/>
      <c r="DY553" s="39"/>
      <c r="DZ553" s="39"/>
      <c r="EA553" s="39"/>
      <c r="EB553" s="39"/>
      <c r="EC553" s="39"/>
      <c r="ED553" s="39"/>
      <c r="EE553" s="39"/>
      <c r="EF553" s="39"/>
      <c r="EG553" s="39"/>
      <c r="EH553" s="39"/>
      <c r="EI553" s="39"/>
      <c r="EJ553" s="39"/>
      <c r="EK553" s="39"/>
      <c r="EL553" s="39"/>
      <c r="EM553" s="39"/>
      <c r="EN553" s="39"/>
      <c r="EO553" s="39"/>
      <c r="EP553" s="39"/>
      <c r="EQ553" s="39"/>
      <c r="ER553" s="39"/>
      <c r="ES553" s="39"/>
      <c r="ET553" s="39"/>
      <c r="EU553" s="39"/>
      <c r="EV553" s="39"/>
      <c r="EW553" s="39"/>
      <c r="EX553" s="39"/>
      <c r="EY553" s="39"/>
      <c r="EZ553" s="39"/>
      <c r="FA553" s="39"/>
      <c r="FB553" s="39"/>
      <c r="FC553" s="39"/>
      <c r="FD553" s="39"/>
      <c r="FE553" s="39"/>
      <c r="FF553" s="39"/>
      <c r="FG553" s="39"/>
      <c r="FH553" s="39"/>
      <c r="FI553" s="39"/>
      <c r="FJ553" s="39"/>
      <c r="FK553" s="39"/>
      <c r="FL553" s="39"/>
      <c r="FM553" s="39"/>
      <c r="FN553" s="39"/>
      <c r="FO553" s="39"/>
      <c r="FP553" s="39"/>
      <c r="FQ553" s="39"/>
      <c r="FR553" s="39"/>
      <c r="FS553" s="39"/>
      <c r="FT553" s="39"/>
      <c r="FU553" s="39"/>
      <c r="FV553" s="39"/>
      <c r="FW553" s="39"/>
      <c r="FX553" s="39"/>
      <c r="FY553" s="39"/>
      <c r="FZ553" s="39"/>
      <c r="GA553" s="39"/>
      <c r="GB553" s="39"/>
      <c r="GC553" s="39"/>
      <c r="GD553" s="39"/>
      <c r="GE553" s="39"/>
      <c r="GF553" s="39"/>
      <c r="GG553" s="39"/>
      <c r="GH553" s="39"/>
      <c r="GI553" s="39"/>
      <c r="GJ553" s="39"/>
      <c r="GK553" s="39"/>
      <c r="GL553" s="39"/>
      <c r="GM553" s="39"/>
      <c r="GN553" s="39"/>
      <c r="GO553" s="39"/>
      <c r="GP553" s="39"/>
      <c r="GQ553" s="39"/>
      <c r="GR553" s="39"/>
      <c r="GS553" s="39"/>
      <c r="GT553" s="39"/>
      <c r="GU553" s="39"/>
      <c r="GV553" s="39"/>
      <c r="GW553" s="39"/>
      <c r="GX553" s="39"/>
      <c r="GY553" s="39"/>
      <c r="GZ553" s="39"/>
      <c r="HA553" s="39"/>
      <c r="HB553" s="39"/>
      <c r="HC553" s="39"/>
      <c r="HD553" s="39"/>
      <c r="HE553" s="39"/>
      <c r="HF553" s="39"/>
      <c r="HG553" s="39"/>
      <c r="HH553" s="39"/>
      <c r="HI553" s="39"/>
      <c r="HJ553" s="39"/>
      <c r="HK553" s="39"/>
      <c r="HL553" s="39"/>
      <c r="HM553" s="39"/>
      <c r="HN553" s="39"/>
      <c r="HO553" s="39"/>
      <c r="HP553" s="39"/>
      <c r="HQ553" s="39"/>
      <c r="HR553" s="39"/>
      <c r="HS553" s="39"/>
      <c r="HT553" s="39"/>
      <c r="HU553" s="39"/>
      <c r="HV553" s="39"/>
      <c r="HW553" s="39"/>
      <c r="HX553" s="39"/>
      <c r="HY553" s="39"/>
      <c r="HZ553" s="39"/>
      <c r="IA553" s="39"/>
      <c r="IB553" s="39"/>
      <c r="IC553" s="39"/>
      <c r="ID553" s="39"/>
      <c r="IE553" s="39"/>
      <c r="IF553" s="39"/>
      <c r="IG553" s="39"/>
      <c r="IH553" s="39"/>
      <c r="II553" s="39"/>
      <c r="IJ553" s="39"/>
      <c r="IK553" s="39"/>
      <c r="IL553" s="39"/>
      <c r="IM553" s="39"/>
      <c r="IN553" s="39"/>
      <c r="IO553" s="39"/>
      <c r="IP553" s="39"/>
      <c r="IQ553" s="39"/>
      <c r="IR553" s="39"/>
      <c r="IS553" s="39"/>
      <c r="IT553" s="39"/>
      <c r="IU553" s="39"/>
      <c r="IV553" s="39"/>
      <c r="IW553" s="39"/>
      <c r="IX553" s="39"/>
      <c r="IY553" s="39"/>
      <c r="IZ553" s="39"/>
      <c r="JA553" s="39"/>
      <c r="JB553" s="39"/>
      <c r="JC553" s="39"/>
      <c r="JD553" s="39"/>
      <c r="JE553" s="39"/>
      <c r="JF553" s="39"/>
      <c r="JG553" s="39"/>
      <c r="JH553" s="39"/>
      <c r="JI553" s="39"/>
      <c r="JJ553" s="39"/>
      <c r="JK553" s="39"/>
      <c r="JL553" s="39"/>
      <c r="JM553" s="39"/>
      <c r="JN553" s="39"/>
      <c r="JO553" s="39"/>
      <c r="JP553" s="39"/>
      <c r="JQ553" s="39"/>
      <c r="JR553" s="39"/>
      <c r="JS553" s="39"/>
      <c r="JT553" s="39"/>
      <c r="JU553" s="39"/>
      <c r="JV553" s="39"/>
      <c r="JW553" s="39"/>
      <c r="JX553" s="39"/>
      <c r="JY553" s="39"/>
      <c r="JZ553" s="39"/>
      <c r="KA553" s="39"/>
      <c r="KB553" s="39"/>
      <c r="KC553" s="39"/>
      <c r="KD553" s="39"/>
      <c r="KE553" s="39"/>
      <c r="KF553" s="39"/>
      <c r="KG553" s="39"/>
      <c r="KH553" s="39"/>
      <c r="KI553" s="39"/>
      <c r="KJ553" s="39"/>
      <c r="KK553" s="39"/>
      <c r="KL553" s="39"/>
      <c r="KM553" s="39"/>
      <c r="KN553" s="39"/>
      <c r="KO553" s="39"/>
      <c r="KP553" s="39"/>
      <c r="KQ553" s="39"/>
      <c r="KR553" s="39"/>
      <c r="KS553" s="39"/>
      <c r="KT553" s="39"/>
      <c r="KU553" s="39"/>
      <c r="KV553" s="39"/>
      <c r="KW553" s="39"/>
      <c r="KX553" s="39"/>
      <c r="KY553" s="39"/>
      <c r="KZ553" s="39"/>
      <c r="LA553" s="39"/>
      <c r="LB553" s="39"/>
      <c r="LC553" s="39"/>
      <c r="LD553" s="39"/>
      <c r="LE553" s="39"/>
      <c r="LF553" s="39"/>
      <c r="LG553" s="39"/>
      <c r="LH553" s="39"/>
      <c r="LI553" s="39"/>
      <c r="LJ553" s="39"/>
      <c r="LK553" s="39"/>
      <c r="LL553" s="39"/>
      <c r="LM553" s="39"/>
      <c r="LN553" s="39"/>
      <c r="LO553" s="39"/>
      <c r="LP553" s="39"/>
      <c r="LQ553" s="39"/>
      <c r="LR553" s="39"/>
      <c r="LS553" s="39"/>
      <c r="LT553" s="39"/>
      <c r="LU553" s="39"/>
      <c r="LV553" s="39"/>
      <c r="LW553" s="39"/>
      <c r="LX553" s="39"/>
      <c r="LY553" s="39"/>
      <c r="LZ553" s="39"/>
      <c r="MA553" s="39"/>
      <c r="MB553" s="39"/>
      <c r="MC553" s="39"/>
      <c r="MD553" s="39"/>
      <c r="ME553" s="39"/>
      <c r="MF553" s="39"/>
      <c r="MG553" s="39"/>
      <c r="MH553" s="39"/>
      <c r="MI553" s="39"/>
      <c r="MJ553" s="39"/>
      <c r="MK553" s="39"/>
      <c r="ML553" s="39"/>
      <c r="MM553" s="39"/>
      <c r="MN553" s="39"/>
      <c r="MO553" s="39"/>
      <c r="MP553" s="39"/>
      <c r="MQ553" s="39"/>
      <c r="MR553" s="39"/>
      <c r="MS553" s="39"/>
      <c r="MT553" s="39"/>
      <c r="MU553" s="39"/>
      <c r="MV553" s="39"/>
      <c r="MW553" s="39"/>
      <c r="MX553" s="39"/>
      <c r="MY553" s="39"/>
      <c r="MZ553" s="39"/>
      <c r="NA553" s="39"/>
      <c r="NB553" s="39"/>
      <c r="NC553" s="39"/>
      <c r="ND553" s="39"/>
      <c r="NE553" s="39"/>
      <c r="NF553" s="39"/>
      <c r="NG553" s="39"/>
      <c r="NH553" s="39"/>
      <c r="NI553" s="39"/>
      <c r="NJ553" s="39"/>
      <c r="NK553" s="39"/>
      <c r="NL553" s="39"/>
      <c r="NM553" s="39"/>
      <c r="NN553" s="39"/>
      <c r="NO553" s="39"/>
      <c r="NP553" s="39"/>
      <c r="NQ553" s="39"/>
      <c r="NR553" s="39"/>
      <c r="NS553" s="39"/>
      <c r="NT553" s="39"/>
      <c r="NU553" s="39"/>
      <c r="NV553" s="39"/>
      <c r="NW553" s="39"/>
      <c r="NX553" s="39"/>
      <c r="NY553" s="39"/>
      <c r="NZ553" s="39"/>
      <c r="OA553" s="39"/>
      <c r="OB553" s="39"/>
      <c r="OC553" s="39"/>
      <c r="OD553" s="39"/>
      <c r="OE553" s="39"/>
      <c r="OF553" s="39"/>
      <c r="OG553" s="39"/>
      <c r="OH553" s="39"/>
      <c r="OI553" s="39"/>
      <c r="OJ553" s="39"/>
      <c r="OK553" s="39"/>
      <c r="OL553" s="39"/>
      <c r="OM553" s="39"/>
      <c r="ON553" s="39"/>
      <c r="OO553" s="39"/>
      <c r="OP553" s="39"/>
      <c r="OQ553" s="39"/>
      <c r="OR553" s="39"/>
      <c r="OS553" s="39"/>
      <c r="OT553" s="39"/>
      <c r="OU553" s="39"/>
      <c r="OV553" s="39"/>
      <c r="OW553" s="39"/>
      <c r="OX553" s="39"/>
      <c r="OY553" s="39"/>
      <c r="OZ553" s="39"/>
      <c r="PA553" s="39"/>
      <c r="PB553" s="39"/>
      <c r="PC553" s="39"/>
      <c r="PD553" s="39"/>
      <c r="PE553" s="39"/>
      <c r="PF553" s="39"/>
      <c r="PG553" s="39"/>
      <c r="PH553" s="39"/>
      <c r="PI553" s="39"/>
      <c r="PJ553" s="39"/>
      <c r="PK553" s="39"/>
      <c r="PL553" s="39"/>
      <c r="PM553" s="39"/>
      <c r="PN553" s="39"/>
      <c r="PO553" s="39"/>
      <c r="PP553" s="39"/>
      <c r="PQ553" s="39"/>
      <c r="PR553" s="39"/>
      <c r="PS553" s="39"/>
      <c r="PT553" s="39"/>
      <c r="PU553" s="39"/>
      <c r="PV553" s="39"/>
      <c r="PW553" s="39"/>
      <c r="PX553" s="39"/>
      <c r="PY553" s="39"/>
      <c r="PZ553" s="39"/>
      <c r="QA553" s="39"/>
      <c r="QB553" s="39"/>
      <c r="QC553" s="39"/>
      <c r="QD553" s="39"/>
      <c r="QE553" s="39"/>
      <c r="QF553" s="39"/>
      <c r="QG553" s="39"/>
      <c r="QH553" s="39"/>
      <c r="QI553" s="39"/>
      <c r="QJ553" s="39"/>
      <c r="QK553" s="39"/>
      <c r="QL553" s="39"/>
      <c r="QM553" s="39"/>
      <c r="QN553" s="39"/>
      <c r="QO553" s="39"/>
      <c r="QP553" s="39"/>
      <c r="QQ553" s="39"/>
      <c r="QR553" s="39"/>
      <c r="QS553" s="39"/>
      <c r="QT553" s="39"/>
      <c r="QU553" s="39"/>
      <c r="QV553" s="39"/>
      <c r="QW553" s="39"/>
      <c r="QX553" s="39"/>
      <c r="QY553" s="39"/>
      <c r="QZ553" s="39"/>
      <c r="RA553" s="39"/>
      <c r="RB553" s="39"/>
      <c r="RC553" s="39"/>
      <c r="RD553" s="39"/>
      <c r="RE553" s="39"/>
      <c r="RF553" s="39"/>
      <c r="RG553" s="39"/>
      <c r="RH553" s="39"/>
      <c r="RI553" s="39"/>
      <c r="RJ553" s="39"/>
      <c r="RK553" s="39"/>
      <c r="RL553" s="39"/>
      <c r="RM553" s="39"/>
      <c r="RN553" s="39"/>
      <c r="RO553" s="39"/>
      <c r="RP553" s="39"/>
      <c r="RQ553" s="39"/>
      <c r="RR553" s="39"/>
      <c r="RS553" s="39"/>
      <c r="RT553" s="39"/>
      <c r="RU553" s="39"/>
      <c r="RV553" s="39"/>
      <c r="RW553" s="39"/>
      <c r="RX553" s="39"/>
      <c r="RY553" s="39"/>
      <c r="RZ553" s="39"/>
      <c r="SA553" s="39"/>
      <c r="SB553" s="39"/>
      <c r="SC553" s="39"/>
      <c r="SD553" s="39"/>
      <c r="SE553" s="39"/>
      <c r="SF553" s="39"/>
      <c r="SG553" s="39"/>
      <c r="SH553" s="39"/>
      <c r="SI553" s="39"/>
      <c r="SJ553" s="39"/>
      <c r="SK553" s="39"/>
      <c r="SL553" s="39"/>
      <c r="SM553" s="39"/>
      <c r="SN553" s="39"/>
      <c r="SO553" s="39"/>
      <c r="SP553" s="39"/>
      <c r="SQ553" s="39"/>
      <c r="SR553" s="39"/>
      <c r="SS553" s="39"/>
      <c r="ST553" s="39"/>
      <c r="SU553" s="39"/>
      <c r="SV553" s="39"/>
      <c r="SW553" s="39"/>
      <c r="SX553" s="39"/>
      <c r="SY553" s="39"/>
      <c r="SZ553" s="39"/>
      <c r="TA553" s="39"/>
      <c r="TB553" s="39"/>
      <c r="TC553" s="39"/>
      <c r="TD553" s="39"/>
      <c r="TE553" s="39"/>
      <c r="TF553" s="39"/>
      <c r="TG553" s="39"/>
      <c r="TH553" s="39"/>
      <c r="TI553" s="39"/>
      <c r="TJ553" s="39"/>
      <c r="TK553" s="39"/>
      <c r="TL553" s="39"/>
      <c r="TM553" s="39"/>
      <c r="TN553" s="39"/>
      <c r="TO553" s="39"/>
      <c r="TP553" s="39"/>
      <c r="TQ553" s="39"/>
      <c r="TR553" s="39"/>
      <c r="TS553" s="39"/>
      <c r="TT553" s="39"/>
      <c r="TU553" s="39"/>
      <c r="TV553" s="39"/>
      <c r="TW553" s="39"/>
      <c r="TX553" s="39"/>
      <c r="TY553" s="39"/>
      <c r="TZ553" s="39"/>
      <c r="UA553" s="39"/>
      <c r="UB553" s="39"/>
      <c r="UC553" s="39"/>
      <c r="UD553" s="39"/>
      <c r="UE553" s="39"/>
      <c r="UF553" s="39"/>
      <c r="UG553" s="39"/>
      <c r="UH553" s="39"/>
      <c r="UI553" s="39"/>
      <c r="UJ553" s="39"/>
      <c r="UK553" s="39"/>
      <c r="UL553" s="39"/>
      <c r="UM553" s="39"/>
      <c r="UN553" s="39"/>
      <c r="UO553" s="39"/>
      <c r="UP553" s="39"/>
      <c r="UQ553" s="39"/>
      <c r="UR553" s="39"/>
      <c r="US553" s="39"/>
      <c r="UT553" s="39"/>
      <c r="UU553" s="39"/>
      <c r="UV553" s="39"/>
      <c r="UW553" s="39"/>
      <c r="UX553" s="39"/>
      <c r="UY553" s="39"/>
      <c r="UZ553" s="39"/>
      <c r="VA553" s="39"/>
      <c r="VB553" s="39"/>
      <c r="VC553" s="39"/>
      <c r="VD553" s="39"/>
      <c r="VE553" s="39"/>
      <c r="VF553" s="39"/>
      <c r="VG553" s="39"/>
      <c r="VH553" s="39"/>
      <c r="VI553" s="39"/>
      <c r="VJ553" s="39"/>
      <c r="VK553" s="39"/>
      <c r="VL553" s="39"/>
      <c r="VM553" s="39"/>
      <c r="VN553" s="39"/>
      <c r="VO553" s="39"/>
      <c r="VP553" s="39"/>
      <c r="VQ553" s="39"/>
      <c r="VR553" s="39"/>
      <c r="VS553" s="39"/>
      <c r="VT553" s="39"/>
      <c r="VU553" s="39"/>
      <c r="VV553" s="39"/>
      <c r="VW553" s="39"/>
      <c r="VX553" s="39"/>
      <c r="VY553" s="39"/>
      <c r="VZ553" s="39"/>
      <c r="WA553" s="39"/>
      <c r="WB553" s="39"/>
      <c r="WC553" s="39"/>
      <c r="WD553" s="39"/>
      <c r="WE553" s="39"/>
      <c r="WF553" s="39"/>
      <c r="WG553" s="39"/>
      <c r="WH553" s="39"/>
      <c r="WI553" s="39"/>
      <c r="WJ553" s="39"/>
      <c r="WK553" s="39"/>
      <c r="WL553" s="39"/>
      <c r="WM553" s="39"/>
      <c r="WN553" s="39"/>
      <c r="WO553" s="39"/>
      <c r="WP553" s="39"/>
      <c r="WQ553" s="39"/>
      <c r="WR553" s="39"/>
      <c r="WS553" s="39"/>
      <c r="WT553" s="39"/>
      <c r="WU553" s="39"/>
      <c r="WV553" s="39"/>
      <c r="WW553" s="39"/>
      <c r="WX553" s="39"/>
      <c r="WY553" s="39"/>
      <c r="WZ553" s="39"/>
      <c r="XA553" s="39"/>
      <c r="XB553" s="39"/>
      <c r="XC553" s="39"/>
      <c r="XD553" s="39"/>
      <c r="XE553" s="39"/>
      <c r="XF553" s="39"/>
      <c r="XG553" s="39"/>
      <c r="XH553" s="39"/>
      <c r="XI553" s="39"/>
      <c r="XJ553" s="39"/>
      <c r="XK553" s="39"/>
      <c r="XL553" s="39"/>
      <c r="XM553" s="39"/>
      <c r="XN553" s="39"/>
      <c r="XO553" s="39"/>
      <c r="XP553" s="39"/>
      <c r="XQ553" s="39"/>
      <c r="XR553" s="39"/>
      <c r="XS553" s="39"/>
      <c r="XT553" s="39"/>
      <c r="XU553" s="39"/>
      <c r="XV553" s="39"/>
      <c r="XW553" s="39"/>
      <c r="XX553" s="39"/>
      <c r="XY553" s="39"/>
      <c r="XZ553" s="39"/>
      <c r="YA553" s="39"/>
      <c r="YB553" s="39"/>
      <c r="YC553" s="39"/>
      <c r="YD553" s="39"/>
      <c r="YE553" s="39"/>
      <c r="YF553" s="39"/>
      <c r="YG553" s="39"/>
      <c r="YH553" s="39"/>
      <c r="YI553" s="39"/>
      <c r="YJ553" s="39"/>
      <c r="YK553" s="39"/>
      <c r="YL553" s="39"/>
      <c r="YM553" s="39"/>
      <c r="YN553" s="39"/>
      <c r="YO553" s="39"/>
      <c r="YP553" s="39"/>
      <c r="YQ553" s="39"/>
      <c r="YR553" s="39"/>
      <c r="YS553" s="39"/>
      <c r="YT553" s="39"/>
      <c r="YU553" s="39"/>
      <c r="YV553" s="39"/>
      <c r="YW553" s="39"/>
      <c r="YX553" s="39"/>
      <c r="YY553" s="39"/>
      <c r="YZ553" s="39"/>
      <c r="ZA553" s="39"/>
      <c r="ZB553" s="39"/>
      <c r="ZC553" s="39"/>
      <c r="ZD553" s="39"/>
      <c r="ZE553" s="39"/>
      <c r="ZF553" s="39"/>
      <c r="ZG553" s="39"/>
      <c r="ZH553" s="39"/>
      <c r="ZI553" s="39"/>
      <c r="ZJ553" s="39"/>
      <c r="ZK553" s="39"/>
      <c r="ZL553" s="39"/>
      <c r="ZM553" s="39"/>
      <c r="ZN553" s="39"/>
      <c r="ZO553" s="39"/>
      <c r="ZP553" s="39"/>
      <c r="ZQ553" s="39"/>
      <c r="ZR553" s="39"/>
      <c r="ZS553" s="39"/>
      <c r="ZT553" s="39"/>
      <c r="ZU553" s="39"/>
      <c r="ZV553" s="39"/>
      <c r="ZW553" s="39"/>
      <c r="ZX553" s="39"/>
      <c r="ZY553" s="39"/>
      <c r="ZZ553" s="39"/>
      <c r="AAA553" s="39"/>
      <c r="AAB553" s="39"/>
      <c r="AAC553" s="39"/>
      <c r="AAD553" s="39"/>
      <c r="AAE553" s="39"/>
      <c r="AAF553" s="39"/>
      <c r="AAG553" s="39"/>
      <c r="AAH553" s="39"/>
      <c r="AAI553" s="39"/>
      <c r="AAJ553" s="39"/>
      <c r="AAK553" s="39"/>
      <c r="AAL553" s="39"/>
      <c r="AAM553" s="39"/>
      <c r="AAN553" s="39"/>
      <c r="AAO553" s="39"/>
      <c r="AAP553" s="39"/>
      <c r="AAQ553" s="39"/>
      <c r="AAR553" s="39"/>
      <c r="AAS553" s="39"/>
      <c r="AAT553" s="39"/>
      <c r="AAU553" s="39"/>
      <c r="AAV553" s="39"/>
      <c r="AAW553" s="39"/>
      <c r="AAX553" s="39"/>
      <c r="AAY553" s="39"/>
      <c r="AAZ553" s="39"/>
      <c r="ABA553" s="39"/>
      <c r="ABB553" s="39"/>
      <c r="ABC553" s="39"/>
      <c r="ABD553" s="39"/>
      <c r="ABE553" s="39"/>
      <c r="ABF553" s="39"/>
      <c r="ABG553" s="39"/>
      <c r="ABH553" s="39"/>
      <c r="ABI553" s="39"/>
      <c r="ABJ553" s="39"/>
      <c r="ABK553" s="39"/>
      <c r="ABL553" s="39"/>
      <c r="ABM553" s="39"/>
      <c r="ABN553" s="39"/>
      <c r="ABO553" s="39"/>
      <c r="ABP553" s="39"/>
      <c r="ABQ553" s="39"/>
      <c r="ABR553" s="39"/>
      <c r="ABS553" s="39"/>
      <c r="ABT553" s="39"/>
      <c r="ABU553" s="39"/>
      <c r="ABV553" s="39"/>
      <c r="ABW553" s="39"/>
      <c r="ABX553" s="39"/>
      <c r="ABY553" s="39"/>
      <c r="ABZ553" s="39"/>
      <c r="ACA553" s="39"/>
      <c r="ACB553" s="39"/>
      <c r="ACC553" s="39"/>
      <c r="ACD553" s="39"/>
      <c r="ACE553" s="39"/>
      <c r="ACF553" s="39"/>
      <c r="ACG553" s="39"/>
      <c r="ACH553" s="39"/>
      <c r="ACI553" s="39"/>
      <c r="ACJ553" s="39"/>
      <c r="ACK553" s="39"/>
      <c r="ACL553" s="39"/>
      <c r="ACM553" s="39"/>
      <c r="ACN553" s="39"/>
      <c r="ACO553" s="39"/>
      <c r="ACP553" s="39"/>
      <c r="ACQ553" s="39"/>
      <c r="ACR553" s="39"/>
      <c r="ACS553" s="39"/>
      <c r="ACT553" s="39"/>
      <c r="ACU553" s="39"/>
      <c r="ACV553" s="39"/>
      <c r="ACW553" s="39"/>
      <c r="ACX553" s="39"/>
      <c r="ACY553" s="39"/>
      <c r="ACZ553" s="39"/>
      <c r="ADA553" s="39"/>
      <c r="ADB553" s="39"/>
      <c r="ADC553" s="39"/>
      <c r="ADD553" s="39"/>
      <c r="ADE553" s="39"/>
      <c r="ADF553" s="39"/>
      <c r="ADG553" s="39"/>
      <c r="ADH553" s="39"/>
      <c r="ADI553" s="39"/>
      <c r="ADJ553" s="39"/>
      <c r="ADK553" s="39"/>
      <c r="ADL553" s="39"/>
      <c r="ADM553" s="39"/>
      <c r="ADN553" s="39"/>
      <c r="ADO553" s="39"/>
      <c r="ADP553" s="39"/>
      <c r="ADQ553" s="39"/>
      <c r="ADR553" s="39"/>
      <c r="ADS553" s="39"/>
      <c r="ADT553" s="39"/>
      <c r="ADU553" s="39"/>
      <c r="ADV553" s="39"/>
      <c r="ADW553" s="39"/>
      <c r="ADX553" s="39"/>
      <c r="ADY553" s="39"/>
      <c r="ADZ553" s="39"/>
      <c r="AEA553" s="39"/>
      <c r="AEB553" s="39"/>
      <c r="AEC553" s="39"/>
      <c r="AED553" s="39"/>
      <c r="AEE553" s="39"/>
      <c r="AEF553" s="39"/>
      <c r="AEG553" s="39"/>
      <c r="AEH553" s="39"/>
      <c r="AEI553" s="39"/>
      <c r="AEJ553" s="39"/>
      <c r="AEK553" s="39"/>
      <c r="AEL553" s="39"/>
      <c r="AEM553" s="39"/>
      <c r="AEN553" s="39"/>
      <c r="AEO553" s="39"/>
      <c r="AEP553" s="39"/>
      <c r="AEQ553" s="39"/>
      <c r="AER553" s="39"/>
      <c r="AES553" s="39"/>
      <c r="AET553" s="39"/>
      <c r="AEU553" s="39"/>
      <c r="AEV553" s="39"/>
      <c r="AEW553" s="39"/>
      <c r="AEX553" s="39"/>
      <c r="AEY553" s="39"/>
      <c r="AEZ553" s="39"/>
      <c r="AFA553" s="39"/>
      <c r="AFB553" s="39"/>
      <c r="AFC553" s="39"/>
      <c r="AFD553" s="39"/>
      <c r="AFE553" s="39"/>
      <c r="AFF553" s="39"/>
      <c r="AFG553" s="39"/>
      <c r="AFH553" s="39"/>
      <c r="AFI553" s="39"/>
      <c r="AFJ553" s="39"/>
      <c r="AFK553" s="39"/>
      <c r="AFL553" s="39"/>
      <c r="AFM553" s="39"/>
      <c r="AFN553" s="39"/>
      <c r="AFO553" s="39"/>
      <c r="AFP553" s="39"/>
      <c r="AFQ553" s="39"/>
      <c r="AFR553" s="39"/>
      <c r="AFS553" s="39"/>
      <c r="AFT553" s="39"/>
      <c r="AFU553" s="39"/>
      <c r="AFV553" s="39"/>
      <c r="AFW553" s="39"/>
      <c r="AFX553" s="39"/>
      <c r="AFY553" s="39"/>
      <c r="AFZ553" s="39"/>
      <c r="AGA553" s="39"/>
      <c r="AGB553" s="39"/>
      <c r="AGC553" s="39"/>
      <c r="AGD553" s="39"/>
      <c r="AGE553" s="39"/>
      <c r="AGF553" s="39"/>
      <c r="AGG553" s="39"/>
      <c r="AGH553" s="39"/>
      <c r="AGI553" s="39"/>
      <c r="AGJ553" s="39"/>
      <c r="AGK553" s="39"/>
      <c r="AGL553" s="39"/>
      <c r="AGM553" s="39"/>
      <c r="AGN553" s="39"/>
      <c r="AGO553" s="39"/>
      <c r="AGP553" s="39"/>
      <c r="AGQ553" s="39"/>
      <c r="AGR553" s="39"/>
      <c r="AGS553" s="39"/>
      <c r="AGT553" s="39"/>
      <c r="AGU553" s="39"/>
      <c r="AGV553" s="39"/>
      <c r="AGW553" s="39"/>
      <c r="AGX553" s="39"/>
      <c r="AGY553" s="39"/>
      <c r="AGZ553" s="39"/>
      <c r="AHA553" s="39"/>
      <c r="AHB553" s="39"/>
      <c r="AHC553" s="39"/>
      <c r="AHD553" s="39"/>
      <c r="AHE553" s="39"/>
      <c r="AHF553" s="39"/>
      <c r="AHG553" s="39"/>
      <c r="AHH553" s="39"/>
      <c r="AHI553" s="39"/>
      <c r="AHJ553" s="39"/>
      <c r="AHK553" s="39"/>
      <c r="AHL553" s="39"/>
      <c r="AHM553" s="39"/>
      <c r="AHN553" s="39"/>
      <c r="AHO553" s="39"/>
      <c r="AHP553" s="39"/>
      <c r="AHQ553" s="39"/>
      <c r="AHR553" s="39"/>
      <c r="AHS553" s="39"/>
      <c r="AHT553" s="39"/>
      <c r="AHU553" s="39"/>
      <c r="AHV553" s="39"/>
      <c r="AHW553" s="39"/>
      <c r="AHX553" s="39"/>
      <c r="AHY553" s="39"/>
      <c r="AHZ553" s="39"/>
      <c r="AIA553" s="39"/>
      <c r="AIB553" s="39"/>
      <c r="AIC553" s="39"/>
      <c r="AID553" s="39"/>
      <c r="AIE553" s="39"/>
      <c r="AIF553" s="39"/>
      <c r="AIG553" s="39"/>
      <c r="AIH553" s="39"/>
      <c r="AII553" s="39"/>
      <c r="AIJ553" s="39"/>
      <c r="AIK553" s="39"/>
      <c r="AIL553" s="39"/>
      <c r="AIM553" s="39"/>
      <c r="AIN553" s="39"/>
      <c r="AIO553" s="39"/>
      <c r="AIP553" s="39"/>
      <c r="AIQ553" s="39"/>
      <c r="AIR553" s="39"/>
      <c r="AIS553" s="39"/>
      <c r="AIT553" s="39"/>
      <c r="AIU553" s="39"/>
      <c r="AIV553" s="39"/>
      <c r="AIW553" s="39"/>
      <c r="AIX553" s="39"/>
      <c r="AIY553" s="39"/>
      <c r="AIZ553" s="39"/>
      <c r="AJA553" s="39"/>
      <c r="AJB553" s="39"/>
      <c r="AJC553" s="39"/>
      <c r="AJD553" s="39"/>
      <c r="AJE553" s="39"/>
      <c r="AJF553" s="39"/>
      <c r="AJG553" s="39"/>
      <c r="AJH553" s="39"/>
      <c r="AJI553" s="39"/>
      <c r="AJJ553" s="39"/>
      <c r="AJK553" s="39"/>
      <c r="AJL553" s="39"/>
      <c r="AJM553" s="39"/>
      <c r="AJN553" s="39"/>
      <c r="AJO553" s="39"/>
      <c r="AJP553" s="39"/>
      <c r="AJQ553" s="39"/>
      <c r="AJR553" s="39"/>
      <c r="AJS553" s="39"/>
      <c r="AJT553" s="39"/>
      <c r="AJU553" s="39"/>
      <c r="AJV553" s="39"/>
      <c r="AJW553" s="39"/>
      <c r="AJX553" s="39"/>
      <c r="AJY553" s="39"/>
      <c r="AJZ553" s="39"/>
      <c r="AKA553" s="39"/>
      <c r="AKB553" s="39"/>
      <c r="AKC553" s="39"/>
      <c r="AKD553" s="39"/>
      <c r="AKE553" s="39"/>
      <c r="AKF553" s="39"/>
      <c r="AKG553" s="39"/>
      <c r="AKH553" s="39"/>
      <c r="AKI553" s="39"/>
      <c r="AKJ553" s="39"/>
      <c r="AKK553" s="39"/>
      <c r="AKL553" s="39"/>
      <c r="AKM553" s="39"/>
      <c r="AKN553" s="39"/>
      <c r="AKO553" s="39"/>
      <c r="AKP553" s="39"/>
      <c r="AKQ553" s="39"/>
      <c r="AKR553" s="39"/>
      <c r="AKS553" s="39"/>
      <c r="AKT553" s="39"/>
      <c r="AKU553" s="39"/>
      <c r="AKV553" s="39"/>
      <c r="AKW553" s="39"/>
      <c r="AKX553" s="39"/>
      <c r="AKY553" s="39"/>
      <c r="AKZ553" s="39"/>
      <c r="ALA553" s="39"/>
      <c r="ALB553" s="39"/>
      <c r="ALC553" s="39"/>
      <c r="ALD553" s="39"/>
      <c r="ALE553" s="39"/>
      <c r="ALF553" s="39"/>
      <c r="ALG553" s="39"/>
      <c r="ALH553" s="39"/>
      <c r="ALI553" s="39"/>
      <c r="ALJ553" s="39"/>
      <c r="ALK553" s="39"/>
      <c r="ALL553" s="39"/>
      <c r="ALM553" s="39"/>
      <c r="ALN553" s="39"/>
      <c r="ALO553" s="39"/>
      <c r="ALP553" s="39"/>
      <c r="ALQ553" s="39"/>
      <c r="ALR553" s="39"/>
      <c r="ALS553" s="39"/>
      <c r="ALT553" s="39"/>
      <c r="ALU553" s="39"/>
      <c r="ALV553" s="39"/>
      <c r="ALW553" s="39"/>
      <c r="ALX553" s="39"/>
      <c r="ALY553" s="39"/>
      <c r="ALZ553" s="39"/>
      <c r="AMA553" s="39"/>
      <c r="AMB553" s="39"/>
      <c r="AMC553" s="39"/>
      <c r="AMD553" s="39"/>
      <c r="AME553" s="39"/>
      <c r="AMF553" s="39"/>
      <c r="AMG553" s="39"/>
      <c r="AMH553" s="39"/>
      <c r="AMI553" s="39"/>
      <c r="AMJ553" s="39"/>
      <c r="AMK553" s="39"/>
      <c r="AML553" s="39"/>
      <c r="AMM553" s="39"/>
      <c r="AMN553" s="39"/>
      <c r="AMO553" s="39"/>
      <c r="AMP553" s="39"/>
      <c r="AMQ553" s="39"/>
      <c r="AMR553" s="39"/>
      <c r="AMS553" s="39"/>
      <c r="AMT553" s="39"/>
      <c r="AMU553" s="39"/>
      <c r="AMV553" s="39"/>
      <c r="AMW553" s="39"/>
      <c r="AMX553" s="39"/>
      <c r="AMY553" s="39"/>
      <c r="AMZ553" s="39"/>
      <c r="ANA553" s="39"/>
      <c r="ANB553" s="39"/>
      <c r="ANC553" s="39"/>
      <c r="AND553" s="39"/>
      <c r="ANE553" s="39"/>
      <c r="ANF553" s="39"/>
      <c r="ANG553" s="39"/>
      <c r="ANH553" s="39"/>
      <c r="ANI553" s="39"/>
      <c r="ANJ553" s="39"/>
      <c r="ANK553" s="39"/>
      <c r="ANL553" s="39"/>
      <c r="ANM553" s="39"/>
      <c r="ANN553" s="39"/>
      <c r="ANO553" s="39"/>
      <c r="ANP553" s="39"/>
      <c r="ANQ553" s="39"/>
      <c r="ANR553" s="39"/>
      <c r="ANS553" s="39"/>
      <c r="ANT553" s="39"/>
      <c r="ANU553" s="39"/>
      <c r="ANV553" s="39"/>
      <c r="ANW553" s="39"/>
      <c r="ANX553" s="39"/>
      <c r="ANY553" s="39"/>
      <c r="ANZ553" s="39"/>
      <c r="AOA553" s="39"/>
      <c r="AOB553" s="39"/>
      <c r="AOC553" s="39"/>
      <c r="AOD553" s="39"/>
      <c r="AOE553" s="39"/>
      <c r="AOF553" s="39"/>
      <c r="AOG553" s="39"/>
      <c r="AOH553" s="39"/>
      <c r="AOI553" s="39"/>
      <c r="AOJ553" s="39"/>
      <c r="AOK553" s="39"/>
      <c r="AOL553" s="39"/>
      <c r="AOM553" s="39"/>
      <c r="AON553" s="39"/>
      <c r="AOO553" s="39"/>
      <c r="AOP553" s="39"/>
      <c r="AOQ553" s="39"/>
      <c r="AOR553" s="39"/>
      <c r="AOS553" s="39"/>
      <c r="AOT553" s="39"/>
      <c r="AOU553" s="39"/>
      <c r="AOV553" s="39"/>
      <c r="AOW553" s="39"/>
      <c r="AOX553" s="39"/>
      <c r="AOY553" s="39"/>
      <c r="AOZ553" s="39"/>
      <c r="APA553" s="39"/>
      <c r="APB553" s="39"/>
      <c r="APC553" s="39"/>
      <c r="APD553" s="39"/>
      <c r="APE553" s="39"/>
      <c r="APF553" s="39"/>
      <c r="APG553" s="39"/>
      <c r="APH553" s="39"/>
      <c r="API553" s="39"/>
      <c r="APJ553" s="39"/>
      <c r="APK553" s="39"/>
      <c r="APL553" s="39"/>
      <c r="APM553" s="39"/>
      <c r="APN553" s="39"/>
      <c r="APO553" s="39"/>
      <c r="APP553" s="39"/>
      <c r="APQ553" s="39"/>
      <c r="APR553" s="39"/>
      <c r="APS553" s="39"/>
      <c r="APT553" s="39"/>
      <c r="APU553" s="39"/>
      <c r="APV553" s="39"/>
      <c r="APW553" s="39"/>
      <c r="APX553" s="39"/>
      <c r="APY553" s="39"/>
      <c r="APZ553" s="39"/>
      <c r="AQA553" s="39"/>
      <c r="AQB553" s="39"/>
      <c r="AQC553" s="39"/>
      <c r="AQD553" s="39"/>
      <c r="AQE553" s="39"/>
      <c r="AQF553" s="39"/>
      <c r="AQG553" s="39"/>
      <c r="AQH553" s="39"/>
      <c r="AQI553" s="39"/>
      <c r="AQJ553" s="39"/>
      <c r="AQK553" s="39"/>
      <c r="AQL553" s="39"/>
      <c r="AQM553" s="39"/>
      <c r="AQN553" s="39"/>
      <c r="AQO553" s="39"/>
      <c r="AQP553" s="39"/>
      <c r="AQQ553" s="39"/>
      <c r="AQR553" s="39"/>
      <c r="AQS553" s="39"/>
      <c r="AQT553" s="39"/>
      <c r="AQU553" s="39"/>
      <c r="AQV553" s="39"/>
      <c r="AQW553" s="39"/>
      <c r="AQX553" s="39"/>
      <c r="AQY553" s="39"/>
      <c r="AQZ553" s="39"/>
      <c r="ARA553" s="39"/>
      <c r="ARB553" s="39"/>
      <c r="ARC553" s="39"/>
      <c r="ARD553" s="39"/>
      <c r="ARE553" s="39"/>
      <c r="ARF553" s="39"/>
      <c r="ARG553" s="39"/>
      <c r="ARH553" s="39"/>
      <c r="ARI553" s="39"/>
      <c r="ARJ553" s="39"/>
      <c r="ARK553" s="39"/>
      <c r="ARL553" s="39"/>
      <c r="ARM553" s="39"/>
      <c r="ARN553" s="39"/>
      <c r="ARO553" s="39"/>
      <c r="ARP553" s="39"/>
      <c r="ARQ553" s="39"/>
      <c r="ARR553" s="39"/>
      <c r="ARS553" s="39"/>
      <c r="ART553" s="39"/>
      <c r="ARU553" s="39"/>
      <c r="ARV553" s="39"/>
      <c r="ARW553" s="39"/>
      <c r="ARX553" s="39"/>
      <c r="ARY553" s="39"/>
      <c r="ARZ553" s="39"/>
      <c r="ASA553" s="39"/>
      <c r="ASB553" s="39"/>
      <c r="ASC553" s="39"/>
      <c r="ASD553" s="39"/>
      <c r="ASE553" s="39"/>
      <c r="ASF553" s="39"/>
      <c r="ASG553" s="39"/>
      <c r="ASH553" s="39"/>
      <c r="ASI553" s="39"/>
      <c r="ASJ553" s="39"/>
      <c r="ASK553" s="39"/>
      <c r="ASL553" s="39"/>
      <c r="ASM553" s="39"/>
      <c r="ASN553" s="39"/>
      <c r="ASO553" s="39"/>
      <c r="ASP553" s="39"/>
      <c r="ASQ553" s="39"/>
      <c r="ASR553" s="39"/>
      <c r="ASS553" s="39"/>
      <c r="AST553" s="39"/>
      <c r="ASU553" s="39"/>
      <c r="ASV553" s="39"/>
      <c r="ASW553" s="39"/>
      <c r="ASX553" s="39"/>
      <c r="ASY553" s="39"/>
      <c r="ASZ553" s="39"/>
      <c r="ATA553" s="39"/>
      <c r="ATB553" s="39"/>
      <c r="ATC553" s="39"/>
      <c r="ATD553" s="39"/>
      <c r="ATE553" s="39"/>
      <c r="ATF553" s="39"/>
      <c r="ATG553" s="39"/>
      <c r="ATH553" s="39"/>
      <c r="ATI553" s="39"/>
      <c r="ATJ553" s="39"/>
      <c r="ATK553" s="39"/>
      <c r="ATL553" s="39"/>
      <c r="ATM553" s="39"/>
      <c r="ATN553" s="39"/>
      <c r="ATO553" s="39"/>
      <c r="ATP553" s="39"/>
      <c r="ATQ553" s="39"/>
      <c r="ATR553" s="39"/>
      <c r="ATS553" s="39"/>
      <c r="ATT553" s="39"/>
      <c r="ATU553" s="39"/>
      <c r="ATV553" s="39"/>
      <c r="ATW553" s="39"/>
      <c r="ATX553" s="39"/>
      <c r="ATY553" s="39"/>
      <c r="ATZ553" s="39"/>
      <c r="AUA553" s="39"/>
      <c r="AUB553" s="39"/>
      <c r="AUC553" s="39"/>
      <c r="AUD553" s="39"/>
      <c r="AUE553" s="39"/>
      <c r="AUF553" s="39"/>
      <c r="AUG553" s="39"/>
      <c r="AUH553" s="39"/>
      <c r="AUI553" s="39"/>
      <c r="AUJ553" s="39"/>
      <c r="AUK553" s="39"/>
      <c r="AUL553" s="39"/>
      <c r="AUM553" s="39"/>
      <c r="AUN553" s="39"/>
      <c r="AUO553" s="39"/>
      <c r="AUP553" s="39"/>
      <c r="AUQ553" s="39"/>
      <c r="AUR553" s="39"/>
      <c r="AUS553" s="39"/>
      <c r="AUT553" s="39"/>
      <c r="AUU553" s="39"/>
      <c r="AUV553" s="39"/>
      <c r="AUW553" s="39"/>
      <c r="AUX553" s="39"/>
      <c r="AUY553" s="39"/>
      <c r="AUZ553" s="39"/>
      <c r="AVA553" s="39"/>
      <c r="AVB553" s="39"/>
      <c r="AVC553" s="39"/>
      <c r="AVD553" s="39"/>
      <c r="AVE553" s="39"/>
      <c r="AVF553" s="39"/>
      <c r="AVG553" s="39"/>
      <c r="AVH553" s="39"/>
      <c r="AVI553" s="39"/>
      <c r="AVJ553" s="39"/>
      <c r="AVK553" s="39"/>
      <c r="AVL553" s="39"/>
      <c r="AVM553" s="39"/>
      <c r="AVN553" s="39"/>
      <c r="AVO553" s="39"/>
      <c r="AVP553" s="39"/>
      <c r="AVQ553" s="39"/>
      <c r="AVR553" s="39"/>
      <c r="AVS553" s="39"/>
      <c r="AVT553" s="39"/>
      <c r="AVU553" s="39"/>
      <c r="AVV553" s="39"/>
      <c r="AVW553" s="39"/>
      <c r="AVX553" s="39"/>
      <c r="AVY553" s="39"/>
      <c r="AVZ553" s="39"/>
      <c r="AWA553" s="39"/>
      <c r="AWB553" s="39"/>
      <c r="AWC553" s="39"/>
      <c r="AWD553" s="39"/>
      <c r="AWE553" s="39"/>
      <c r="AWF553" s="39"/>
      <c r="AWG553" s="39"/>
      <c r="AWH553" s="39"/>
      <c r="AWI553" s="39"/>
      <c r="AWJ553" s="39"/>
      <c r="AWK553" s="39"/>
      <c r="AWL553" s="39"/>
      <c r="AWM553" s="39"/>
      <c r="AWN553" s="39"/>
      <c r="AWO553" s="39"/>
      <c r="AWP553" s="39"/>
      <c r="AWQ553" s="39"/>
      <c r="AWR553" s="39"/>
      <c r="AWS553" s="39"/>
      <c r="AWT553" s="39"/>
      <c r="AWU553" s="39"/>
      <c r="AWV553" s="39"/>
      <c r="AWW553" s="39"/>
      <c r="AWX553" s="39"/>
      <c r="AWY553" s="39"/>
      <c r="AWZ553" s="39"/>
      <c r="AXA553" s="39"/>
      <c r="AXB553" s="39"/>
      <c r="AXC553" s="39"/>
      <c r="AXD553" s="39"/>
      <c r="AXE553" s="39"/>
      <c r="AXF553" s="39"/>
      <c r="AXG553" s="39"/>
      <c r="AXH553" s="39"/>
      <c r="AXI553" s="39"/>
      <c r="AXJ553" s="39"/>
      <c r="AXK553" s="39"/>
      <c r="AXL553" s="39"/>
      <c r="AXM553" s="39"/>
      <c r="AXN553" s="39"/>
      <c r="AXO553" s="39"/>
      <c r="AXP553" s="39"/>
      <c r="AXQ553" s="39"/>
      <c r="AXR553" s="39"/>
      <c r="AXS553" s="39"/>
      <c r="AXT553" s="39"/>
      <c r="AXU553" s="39"/>
      <c r="AXV553" s="39"/>
      <c r="AXW553" s="39"/>
      <c r="AXX553" s="39"/>
      <c r="AXY553" s="39"/>
      <c r="AXZ553" s="39"/>
      <c r="AYA553" s="39"/>
      <c r="AYB553" s="39"/>
      <c r="AYC553" s="39"/>
      <c r="AYD553" s="39"/>
      <c r="AYE553" s="39"/>
      <c r="AYF553" s="39"/>
      <c r="AYG553" s="39"/>
      <c r="AYH553" s="39"/>
      <c r="AYI553" s="39"/>
      <c r="AYJ553" s="39"/>
      <c r="AYK553" s="39"/>
      <c r="AYL553" s="39"/>
      <c r="AYM553" s="39"/>
      <c r="AYN553" s="39"/>
      <c r="AYO553" s="39"/>
      <c r="AYP553" s="39"/>
      <c r="AYQ553" s="39"/>
      <c r="AYR553" s="39"/>
      <c r="AYS553" s="39"/>
      <c r="AYT553" s="39"/>
      <c r="AYU553" s="39"/>
      <c r="AYV553" s="39"/>
      <c r="AYW553" s="39"/>
      <c r="AYX553" s="39"/>
      <c r="AYY553" s="39"/>
      <c r="AYZ553" s="39"/>
      <c r="AZA553" s="39"/>
      <c r="AZB553" s="39"/>
      <c r="AZC553" s="39"/>
      <c r="AZD553" s="39"/>
      <c r="AZE553" s="39"/>
      <c r="AZF553" s="39"/>
      <c r="AZG553" s="39"/>
      <c r="AZH553" s="39"/>
      <c r="AZI553" s="39"/>
      <c r="AZJ553" s="39"/>
      <c r="AZK553" s="39"/>
      <c r="AZL553" s="39"/>
      <c r="AZM553" s="39"/>
      <c r="AZN553" s="39"/>
      <c r="AZO553" s="39"/>
      <c r="AZP553" s="39"/>
      <c r="AZQ553" s="39"/>
      <c r="AZR553" s="39"/>
      <c r="AZS553" s="39"/>
      <c r="AZT553" s="39"/>
      <c r="AZU553" s="39"/>
      <c r="AZV553" s="39"/>
      <c r="AZW553" s="39"/>
      <c r="AZX553" s="39"/>
      <c r="AZY553" s="39"/>
      <c r="AZZ553" s="39"/>
      <c r="BAA553" s="39"/>
      <c r="BAB553" s="39"/>
      <c r="BAC553" s="39"/>
      <c r="BAD553" s="39"/>
      <c r="BAE553" s="39"/>
      <c r="BAF553" s="39"/>
      <c r="BAG553" s="39"/>
      <c r="BAH553" s="39"/>
      <c r="BAI553" s="39"/>
      <c r="BAJ553" s="39"/>
      <c r="BAK553" s="39"/>
      <c r="BAL553" s="39"/>
      <c r="BAM553" s="39"/>
      <c r="BAN553" s="39"/>
      <c r="BAO553" s="39"/>
      <c r="BAP553" s="39"/>
      <c r="BAQ553" s="39"/>
      <c r="BAR553" s="39"/>
      <c r="BAS553" s="39"/>
      <c r="BAT553" s="39"/>
      <c r="BAU553" s="39"/>
      <c r="BAV553" s="39"/>
      <c r="BAW553" s="39"/>
      <c r="BAX553" s="39"/>
      <c r="BAY553" s="39"/>
      <c r="BAZ553" s="39"/>
      <c r="BBA553" s="39"/>
      <c r="BBB553" s="39"/>
      <c r="BBC553" s="39"/>
      <c r="BBD553" s="39"/>
      <c r="BBE553" s="39"/>
      <c r="BBF553" s="39"/>
      <c r="BBG553" s="39"/>
      <c r="BBH553" s="39"/>
      <c r="BBI553" s="39"/>
      <c r="BBJ553" s="39"/>
      <c r="BBK553" s="39"/>
      <c r="BBL553" s="39"/>
      <c r="BBM553" s="39"/>
      <c r="BBN553" s="39"/>
      <c r="BBO553" s="39"/>
      <c r="BBP553" s="39"/>
      <c r="BBQ553" s="39"/>
      <c r="BBR553" s="39"/>
      <c r="BBS553" s="39"/>
      <c r="BBT553" s="39"/>
      <c r="BBU553" s="39"/>
      <c r="BBV553" s="39"/>
      <c r="BBW553" s="39"/>
      <c r="BBX553" s="39"/>
      <c r="BBY553" s="39"/>
      <c r="BBZ553" s="39"/>
      <c r="BCA553" s="39"/>
      <c r="BCB553" s="39"/>
      <c r="BCC553" s="39"/>
      <c r="BCD553" s="39"/>
      <c r="BCE553" s="39"/>
      <c r="BCF553" s="39"/>
      <c r="BCG553" s="39"/>
      <c r="BCH553" s="39"/>
      <c r="BCI553" s="39"/>
      <c r="BCJ553" s="39"/>
      <c r="BCK553" s="39"/>
      <c r="BCL553" s="39"/>
      <c r="BCM553" s="39"/>
      <c r="BCN553" s="39"/>
      <c r="BCO553" s="39"/>
      <c r="BCP553" s="39"/>
      <c r="BCQ553" s="39"/>
      <c r="BCR553" s="39"/>
      <c r="BCS553" s="39"/>
      <c r="BCT553" s="39"/>
      <c r="BCU553" s="39"/>
      <c r="BCV553" s="39"/>
      <c r="BCW553" s="39"/>
      <c r="BCX553" s="39"/>
      <c r="BCY553" s="39"/>
      <c r="BCZ553" s="39"/>
      <c r="BDA553" s="39"/>
      <c r="BDB553" s="39"/>
      <c r="BDC553" s="39"/>
      <c r="BDD553" s="39"/>
      <c r="BDE553" s="39"/>
      <c r="BDF553" s="39"/>
      <c r="BDG553" s="39"/>
      <c r="BDH553" s="39"/>
      <c r="BDI553" s="39"/>
      <c r="BDJ553" s="39"/>
      <c r="BDK553" s="39"/>
      <c r="BDL553" s="39"/>
      <c r="BDM553" s="39"/>
      <c r="BDN553" s="39"/>
      <c r="BDO553" s="39"/>
      <c r="BDP553" s="39"/>
      <c r="BDQ553" s="39"/>
      <c r="BDR553" s="39"/>
      <c r="BDS553" s="39"/>
      <c r="BDT553" s="39"/>
      <c r="BDU553" s="39"/>
      <c r="BDV553" s="39"/>
      <c r="BDW553" s="39"/>
      <c r="BDX553" s="39"/>
      <c r="BDY553" s="39"/>
      <c r="BDZ553" s="39"/>
      <c r="BEA553" s="39"/>
      <c r="BEB553" s="39"/>
      <c r="BEC553" s="39"/>
      <c r="BED553" s="39"/>
      <c r="BEE553" s="39"/>
      <c r="BEF553" s="39"/>
      <c r="BEG553" s="39"/>
      <c r="BEH553" s="39"/>
      <c r="BEI553" s="39"/>
      <c r="BEJ553" s="39"/>
      <c r="BEK553" s="39"/>
      <c r="BEL553" s="39"/>
      <c r="BEM553" s="39"/>
      <c r="BEN553" s="39"/>
      <c r="BEO553" s="39"/>
      <c r="BEP553" s="39"/>
      <c r="BEQ553" s="39"/>
      <c r="BER553" s="39"/>
      <c r="BES553" s="39"/>
      <c r="BET553" s="39"/>
      <c r="BEU553" s="39"/>
      <c r="BEV553" s="39"/>
      <c r="BEW553" s="39"/>
      <c r="BEX553" s="39"/>
      <c r="BEY553" s="39"/>
      <c r="BEZ553" s="39"/>
      <c r="BFA553" s="39"/>
      <c r="BFB553" s="39"/>
      <c r="BFC553" s="39"/>
      <c r="BFD553" s="39"/>
      <c r="BFE553" s="39"/>
      <c r="BFF553" s="39"/>
      <c r="BFG553" s="39"/>
      <c r="BFH553" s="39"/>
      <c r="BFI553" s="39"/>
      <c r="BFJ553" s="39"/>
      <c r="BFK553" s="39"/>
      <c r="BFL553" s="39"/>
      <c r="BFM553" s="39"/>
      <c r="BFN553" s="39"/>
      <c r="BFO553" s="39"/>
      <c r="BFP553" s="39"/>
      <c r="BFQ553" s="39"/>
      <c r="BFR553" s="39"/>
      <c r="BFS553" s="39"/>
      <c r="BFT553" s="39"/>
      <c r="BFU553" s="39"/>
      <c r="BFV553" s="39"/>
      <c r="BFW553" s="39"/>
      <c r="BFX553" s="39"/>
      <c r="BFY553" s="39"/>
      <c r="BFZ553" s="39"/>
      <c r="BGA553" s="39"/>
      <c r="BGB553" s="39"/>
      <c r="BGC553" s="39"/>
      <c r="BGD553" s="39"/>
      <c r="BGE553" s="39"/>
      <c r="BGF553" s="39"/>
      <c r="BGG553" s="39"/>
      <c r="BGH553" s="39"/>
      <c r="BGI553" s="39"/>
      <c r="BGJ553" s="39"/>
      <c r="BGK553" s="39"/>
      <c r="BGL553" s="39"/>
      <c r="BGM553" s="39"/>
      <c r="BGN553" s="39"/>
      <c r="BGO553" s="39"/>
      <c r="BGP553" s="39"/>
      <c r="BGQ553" s="39"/>
      <c r="BGR553" s="39"/>
      <c r="BGS553" s="39"/>
      <c r="BGT553" s="39"/>
      <c r="BGU553" s="39"/>
      <c r="BGV553" s="39"/>
      <c r="BGW553" s="39"/>
      <c r="BGX553" s="39"/>
      <c r="BGY553" s="39"/>
      <c r="BGZ553" s="39"/>
      <c r="BHA553" s="39"/>
      <c r="BHB553" s="39"/>
      <c r="BHC553" s="39"/>
      <c r="BHD553" s="39"/>
      <c r="BHE553" s="39"/>
      <c r="BHF553" s="39"/>
      <c r="BHG553" s="39"/>
      <c r="BHH553" s="39"/>
      <c r="BHI553" s="39"/>
      <c r="BHJ553" s="39"/>
      <c r="BHK553" s="39"/>
      <c r="BHL553" s="39"/>
      <c r="BHM553" s="39"/>
      <c r="BHN553" s="39"/>
      <c r="BHO553" s="39"/>
      <c r="BHP553" s="39"/>
      <c r="BHQ553" s="39"/>
      <c r="BHR553" s="39"/>
      <c r="BHS553" s="39"/>
      <c r="BHT553" s="39"/>
      <c r="BHU553" s="39"/>
      <c r="BHV553" s="39"/>
      <c r="BHW553" s="39"/>
      <c r="BHX553" s="39"/>
      <c r="BHY553" s="39"/>
      <c r="BHZ553" s="39"/>
      <c r="BIA553" s="39"/>
      <c r="BIB553" s="39"/>
      <c r="BIC553" s="39"/>
      <c r="BID553" s="39"/>
      <c r="BIE553" s="39"/>
      <c r="BIF553" s="39"/>
      <c r="BIG553" s="39"/>
      <c r="BIH553" s="39"/>
      <c r="BII553" s="39"/>
      <c r="BIJ553" s="39"/>
      <c r="BIK553" s="39"/>
      <c r="BIL553" s="39"/>
      <c r="BIM553" s="39"/>
      <c r="BIN553" s="39"/>
      <c r="BIO553" s="39"/>
      <c r="BIP553" s="39"/>
      <c r="BIQ553" s="39"/>
      <c r="BIR553" s="39"/>
      <c r="BIS553" s="39"/>
      <c r="BIT553" s="39"/>
      <c r="BIU553" s="39"/>
      <c r="BIV553" s="39"/>
      <c r="BIW553" s="39"/>
      <c r="BIX553" s="39"/>
      <c r="BIY553" s="39"/>
      <c r="BIZ553" s="39"/>
      <c r="BJA553" s="39"/>
      <c r="BJB553" s="39"/>
      <c r="BJC553" s="39"/>
      <c r="BJD553" s="39"/>
      <c r="BJE553" s="39"/>
      <c r="BJF553" s="39"/>
      <c r="BJG553" s="39"/>
      <c r="BJH553" s="39"/>
      <c r="BJI553" s="39"/>
      <c r="BJJ553" s="39"/>
      <c r="BJK553" s="39"/>
      <c r="BJL553" s="39"/>
      <c r="BJM553" s="39"/>
      <c r="BJN553" s="39"/>
      <c r="BJO553" s="39"/>
      <c r="BJP553" s="39"/>
      <c r="BJQ553" s="39"/>
      <c r="BJR553" s="39"/>
      <c r="BJS553" s="39"/>
      <c r="BJT553" s="39"/>
      <c r="BJU553" s="39"/>
      <c r="BJV553" s="39"/>
      <c r="BJW553" s="39"/>
      <c r="BJX553" s="39"/>
      <c r="BJY553" s="39"/>
      <c r="BJZ553" s="39"/>
      <c r="BKA553" s="39"/>
      <c r="BKB553" s="39"/>
      <c r="BKC553" s="39"/>
      <c r="BKD553" s="39"/>
      <c r="BKE553" s="39"/>
      <c r="BKF553" s="39"/>
      <c r="BKG553" s="39"/>
      <c r="BKH553" s="39"/>
      <c r="BKI553" s="39"/>
      <c r="BKJ553" s="39"/>
      <c r="BKK553" s="39"/>
      <c r="BKL553" s="39"/>
      <c r="BKM553" s="39"/>
      <c r="BKN553" s="39"/>
      <c r="BKO553" s="39"/>
      <c r="BKP553" s="39"/>
      <c r="BKQ553" s="39"/>
      <c r="BKR553" s="39"/>
      <c r="BKS553" s="39"/>
      <c r="BKT553" s="39"/>
      <c r="BKU553" s="39"/>
      <c r="BKV553" s="39"/>
      <c r="BKW553" s="39"/>
      <c r="BKX553" s="39"/>
      <c r="BKY553" s="39"/>
      <c r="BKZ553" s="39"/>
      <c r="BLA553" s="39"/>
      <c r="BLB553" s="39"/>
      <c r="BLC553" s="39"/>
      <c r="BLD553" s="39"/>
      <c r="BLE553" s="39"/>
      <c r="BLF553" s="39"/>
      <c r="BLG553" s="39"/>
      <c r="BLH553" s="39"/>
      <c r="BLI553" s="39"/>
      <c r="BLJ553" s="39"/>
      <c r="BLK553" s="39"/>
      <c r="BLL553" s="39"/>
      <c r="BLM553" s="39"/>
      <c r="BLN553" s="39"/>
      <c r="BLO553" s="39"/>
      <c r="BLP553" s="39"/>
      <c r="BLQ553" s="39"/>
      <c r="BLR553" s="39"/>
      <c r="BLS553" s="39"/>
      <c r="BLT553" s="39"/>
      <c r="BLU553" s="39"/>
      <c r="BLV553" s="39"/>
      <c r="BLW553" s="39"/>
      <c r="BLX553" s="39"/>
      <c r="BLY553" s="39"/>
      <c r="BLZ553" s="39"/>
      <c r="BMA553" s="39"/>
      <c r="BMB553" s="39"/>
      <c r="BMC553" s="39"/>
      <c r="BMD553" s="39"/>
      <c r="BME553" s="39"/>
      <c r="BMF553" s="39"/>
      <c r="BMG553" s="39"/>
      <c r="BMH553" s="39"/>
      <c r="BMI553" s="39"/>
      <c r="BMJ553" s="39"/>
      <c r="BMK553" s="39"/>
      <c r="BML553" s="39"/>
      <c r="BMM553" s="39"/>
      <c r="BMN553" s="39"/>
      <c r="BMO553" s="39"/>
      <c r="BMP553" s="39"/>
      <c r="BMQ553" s="39"/>
      <c r="BMR553" s="39"/>
      <c r="BMS553" s="39"/>
      <c r="BMT553" s="39"/>
      <c r="BMU553" s="39"/>
      <c r="BMV553" s="39"/>
      <c r="BMW553" s="39"/>
      <c r="BMX553" s="39"/>
      <c r="BMY553" s="39"/>
      <c r="BMZ553" s="39"/>
      <c r="BNA553" s="39"/>
      <c r="BNB553" s="39"/>
      <c r="BNC553" s="39"/>
      <c r="BND553" s="39"/>
      <c r="BNE553" s="39"/>
      <c r="BNF553" s="39"/>
      <c r="BNG553" s="39"/>
      <c r="BNH553" s="39"/>
      <c r="BNI553" s="39"/>
      <c r="BNJ553" s="39"/>
      <c r="BNK553" s="39"/>
      <c r="BNL553" s="39"/>
      <c r="BNM553" s="39"/>
      <c r="BNN553" s="39"/>
      <c r="BNO553" s="39"/>
      <c r="BNP553" s="39"/>
      <c r="BNQ553" s="39"/>
      <c r="BNR553" s="39"/>
      <c r="BNS553" s="39"/>
      <c r="BNT553" s="39"/>
      <c r="BNU553" s="39"/>
      <c r="BNV553" s="39"/>
      <c r="BNW553" s="39"/>
      <c r="BNX553" s="39"/>
      <c r="BNY553" s="39"/>
      <c r="BNZ553" s="39"/>
      <c r="BOA553" s="39"/>
      <c r="BOB553" s="39"/>
      <c r="BOC553" s="39"/>
      <c r="BOD553" s="39"/>
      <c r="BOE553" s="39"/>
      <c r="BOF553" s="39"/>
      <c r="BOG553" s="39"/>
      <c r="BOH553" s="39"/>
      <c r="BOI553" s="39"/>
      <c r="BOJ553" s="39"/>
      <c r="BOK553" s="39"/>
      <c r="BOL553" s="39"/>
      <c r="BOM553" s="39"/>
      <c r="BON553" s="39"/>
      <c r="BOO553" s="39"/>
      <c r="BOP553" s="39"/>
      <c r="BOQ553" s="39"/>
      <c r="BOR553" s="39"/>
      <c r="BOS553" s="39"/>
      <c r="BOT553" s="39"/>
      <c r="BOU553" s="39"/>
      <c r="BOV553" s="39"/>
      <c r="BOW553" s="39"/>
      <c r="BOX553" s="39"/>
      <c r="BOY553" s="39"/>
      <c r="BOZ553" s="39"/>
      <c r="BPA553" s="39"/>
      <c r="BPB553" s="39"/>
      <c r="BPC553" s="39"/>
      <c r="BPD553" s="39"/>
      <c r="BPE553" s="39"/>
      <c r="BPF553" s="39"/>
      <c r="BPG553" s="39"/>
      <c r="BPH553" s="39"/>
      <c r="BPI553" s="39"/>
      <c r="BPJ553" s="39"/>
      <c r="BPK553" s="39"/>
      <c r="BPL553" s="39"/>
      <c r="BPM553" s="39"/>
      <c r="BPN553" s="39"/>
      <c r="BPO553" s="39"/>
      <c r="BPP553" s="39"/>
      <c r="BPQ553" s="39"/>
      <c r="BPR553" s="39"/>
      <c r="BPS553" s="39"/>
      <c r="BPT553" s="39"/>
      <c r="BPU553" s="39"/>
      <c r="BPV553" s="39"/>
      <c r="BPW553" s="39"/>
      <c r="BPX553" s="39"/>
      <c r="BPY553" s="39"/>
      <c r="BPZ553" s="39"/>
      <c r="BQA553" s="39"/>
      <c r="BQB553" s="39"/>
      <c r="BQC553" s="39"/>
      <c r="BQD553" s="39"/>
      <c r="BQE553" s="39"/>
      <c r="BQF553" s="39"/>
      <c r="BQG553" s="39"/>
      <c r="BQH553" s="39"/>
      <c r="BQI553" s="39"/>
      <c r="BQJ553" s="39"/>
      <c r="BQK553" s="39"/>
      <c r="BQL553" s="39"/>
      <c r="BQM553" s="39"/>
      <c r="BQN553" s="39"/>
      <c r="BQO553" s="39"/>
      <c r="BQP553" s="39"/>
      <c r="BQQ553" s="39"/>
      <c r="BQR553" s="39"/>
      <c r="BQS553" s="39"/>
      <c r="BQT553" s="39"/>
      <c r="BQU553" s="39"/>
      <c r="BQV553" s="39"/>
      <c r="BQW553" s="39"/>
      <c r="BQX553" s="39"/>
      <c r="BQY553" s="39"/>
      <c r="BQZ553" s="39"/>
      <c r="BRA553" s="39"/>
      <c r="BRB553" s="39"/>
      <c r="BRC553" s="39"/>
      <c r="BRD553" s="39"/>
      <c r="BRE553" s="39"/>
      <c r="BRF553" s="39"/>
      <c r="BRG553" s="39"/>
      <c r="BRH553" s="39"/>
      <c r="BRI553" s="39"/>
      <c r="BRJ553" s="39"/>
      <c r="BRK553" s="39"/>
      <c r="BRL553" s="39"/>
      <c r="BRM553" s="39"/>
      <c r="BRN553" s="39"/>
      <c r="BRO553" s="39"/>
      <c r="BRP553" s="39"/>
      <c r="BRQ553" s="39"/>
      <c r="BRR553" s="39"/>
      <c r="BRS553" s="39"/>
      <c r="BRT553" s="39"/>
      <c r="BRU553" s="39"/>
      <c r="BRV553" s="39"/>
      <c r="BRW553" s="39"/>
      <c r="BRX553" s="39"/>
      <c r="BRY553" s="39"/>
      <c r="BRZ553" s="39"/>
      <c r="BSA553" s="39"/>
      <c r="BSB553" s="39"/>
      <c r="BSC553" s="39"/>
      <c r="BSD553" s="39"/>
      <c r="BSE553" s="39"/>
      <c r="BSF553" s="39"/>
      <c r="BSG553" s="39"/>
      <c r="BSH553" s="39"/>
      <c r="BSI553" s="39"/>
      <c r="BSJ553" s="39"/>
      <c r="BSK553" s="39"/>
      <c r="BSL553" s="39"/>
      <c r="BSM553" s="39"/>
      <c r="BSN553" s="39"/>
      <c r="BSO553" s="39"/>
      <c r="BSP553" s="39"/>
      <c r="BSQ553" s="39"/>
      <c r="BSR553" s="39"/>
      <c r="BSS553" s="39"/>
      <c r="BST553" s="39"/>
      <c r="BSU553" s="39"/>
      <c r="BSV553" s="39"/>
      <c r="BSW553" s="39"/>
      <c r="BSX553" s="39"/>
      <c r="BSY553" s="39"/>
      <c r="BSZ553" s="39"/>
      <c r="BTA553" s="39"/>
      <c r="BTB553" s="39"/>
      <c r="BTC553" s="39"/>
      <c r="BTD553" s="39"/>
      <c r="BTE553" s="39"/>
      <c r="BTF553" s="39"/>
      <c r="BTG553" s="39"/>
      <c r="BTH553" s="39"/>
      <c r="BTI553" s="39"/>
      <c r="BTJ553" s="39"/>
      <c r="BTK553" s="39"/>
      <c r="BTL553" s="39"/>
      <c r="BTM553" s="39"/>
      <c r="BTN553" s="39"/>
      <c r="BTO553" s="39"/>
      <c r="BTP553" s="39"/>
      <c r="BTQ553" s="39"/>
      <c r="BTR553" s="39"/>
      <c r="BTS553" s="39"/>
      <c r="BTT553" s="39"/>
      <c r="BTU553" s="39"/>
      <c r="BTV553" s="39"/>
      <c r="BTW553" s="39"/>
      <c r="BTX553" s="39"/>
      <c r="BTY553" s="39"/>
      <c r="BTZ553" s="39"/>
      <c r="BUA553" s="39"/>
      <c r="BUB553" s="39"/>
      <c r="BUC553" s="39"/>
      <c r="BUD553" s="39"/>
      <c r="BUE553" s="39"/>
      <c r="BUF553" s="39"/>
      <c r="BUG553" s="39"/>
      <c r="BUH553" s="39"/>
      <c r="BUI553" s="39"/>
      <c r="BUJ553" s="39"/>
      <c r="BUK553" s="39"/>
      <c r="BUL553" s="39"/>
      <c r="BUM553" s="39"/>
      <c r="BUN553" s="39"/>
      <c r="BUO553" s="39"/>
      <c r="BUP553" s="39"/>
      <c r="BUQ553" s="39"/>
      <c r="BUR553" s="39"/>
      <c r="BUS553" s="39"/>
      <c r="BUT553" s="39"/>
      <c r="BUU553" s="39"/>
      <c r="BUV553" s="39"/>
      <c r="BUW553" s="39"/>
      <c r="BUX553" s="39"/>
      <c r="BUY553" s="39"/>
      <c r="BUZ553" s="39"/>
      <c r="BVA553" s="39"/>
      <c r="BVB553" s="39"/>
      <c r="BVC553" s="39"/>
      <c r="BVD553" s="39"/>
      <c r="BVE553" s="39"/>
      <c r="BVF553" s="39"/>
      <c r="BVG553" s="39"/>
      <c r="BVH553" s="39"/>
      <c r="BVI553" s="39"/>
      <c r="BVJ553" s="39"/>
      <c r="BVK553" s="39"/>
      <c r="BVL553" s="39"/>
      <c r="BVM553" s="39"/>
      <c r="BVN553" s="39"/>
      <c r="BVO553" s="39"/>
      <c r="BVP553" s="39"/>
      <c r="BVQ553" s="39"/>
      <c r="BVR553" s="39"/>
      <c r="BVS553" s="39"/>
      <c r="BVT553" s="39"/>
      <c r="BVU553" s="39"/>
      <c r="BVV553" s="39"/>
      <c r="BVW553" s="39"/>
      <c r="BVX553" s="39"/>
      <c r="BVY553" s="39"/>
      <c r="BVZ553" s="39"/>
      <c r="BWA553" s="39"/>
      <c r="BWB553" s="39"/>
      <c r="BWC553" s="39"/>
      <c r="BWD553" s="39"/>
      <c r="BWE553" s="39"/>
      <c r="BWF553" s="39"/>
      <c r="BWG553" s="39"/>
      <c r="BWH553" s="39"/>
      <c r="BWI553" s="39"/>
      <c r="BWJ553" s="39"/>
      <c r="BWK553" s="39"/>
      <c r="BWL553" s="39"/>
      <c r="BWM553" s="39"/>
      <c r="BWN553" s="39"/>
      <c r="BWO553" s="39"/>
      <c r="BWP553" s="39"/>
      <c r="BWQ553" s="39"/>
      <c r="BWR553" s="39"/>
      <c r="BWS553" s="39"/>
      <c r="BWT553" s="39"/>
      <c r="BWU553" s="39"/>
      <c r="BWV553" s="39"/>
      <c r="BWW553" s="39"/>
      <c r="BWX553" s="39"/>
      <c r="BWY553" s="39"/>
      <c r="BWZ553" s="39"/>
      <c r="BXA553" s="39"/>
      <c r="BXB553" s="39"/>
      <c r="BXC553" s="39"/>
      <c r="BXD553" s="39"/>
      <c r="BXE553" s="39"/>
      <c r="BXF553" s="39"/>
      <c r="BXG553" s="39"/>
      <c r="BXH553" s="39"/>
      <c r="BXI553" s="39"/>
      <c r="BXJ553" s="39"/>
      <c r="BXK553" s="39"/>
      <c r="BXL553" s="39"/>
      <c r="BXM553" s="39"/>
      <c r="BXN553" s="39"/>
      <c r="BXO553" s="39"/>
      <c r="BXP553" s="39"/>
      <c r="BXQ553" s="39"/>
      <c r="BXR553" s="39"/>
      <c r="BXS553" s="39"/>
      <c r="BXT553" s="39"/>
      <c r="BXU553" s="39"/>
      <c r="BXV553" s="39"/>
      <c r="BXW553" s="39"/>
      <c r="BXX553" s="39"/>
      <c r="BXY553" s="39"/>
      <c r="BXZ553" s="39"/>
      <c r="BYA553" s="39"/>
      <c r="BYB553" s="39"/>
      <c r="BYC553" s="39"/>
      <c r="BYD553" s="39"/>
      <c r="BYE553" s="39"/>
      <c r="BYF553" s="39"/>
      <c r="BYG553" s="39"/>
      <c r="BYH553" s="39"/>
      <c r="BYI553" s="39"/>
      <c r="BYJ553" s="39"/>
      <c r="BYK553" s="39"/>
      <c r="BYL553" s="39"/>
      <c r="BYM553" s="39"/>
      <c r="BYN553" s="39"/>
      <c r="BYO553" s="39"/>
      <c r="BYP553" s="39"/>
      <c r="BYQ553" s="39"/>
      <c r="BYR553" s="39"/>
      <c r="BYS553" s="39"/>
      <c r="BYT553" s="39"/>
      <c r="BYU553" s="39"/>
      <c r="BYV553" s="39"/>
      <c r="BYW553" s="39"/>
      <c r="BYX553" s="39"/>
      <c r="BYY553" s="39"/>
      <c r="BYZ553" s="39"/>
      <c r="BZA553" s="39"/>
      <c r="BZB553" s="39"/>
      <c r="BZC553" s="39"/>
      <c r="BZD553" s="39"/>
      <c r="BZE553" s="39"/>
      <c r="BZF553" s="39"/>
      <c r="BZG553" s="39"/>
      <c r="BZH553" s="39"/>
      <c r="BZI553" s="39"/>
      <c r="BZJ553" s="39"/>
      <c r="BZK553" s="39"/>
      <c r="BZL553" s="39"/>
      <c r="BZM553" s="39"/>
      <c r="BZN553" s="39"/>
      <c r="BZO553" s="39"/>
      <c r="BZP553" s="39"/>
      <c r="BZQ553" s="39"/>
      <c r="BZR553" s="39"/>
      <c r="BZS553" s="39"/>
      <c r="BZT553" s="39"/>
      <c r="BZU553" s="39"/>
      <c r="BZV553" s="39"/>
      <c r="BZW553" s="39"/>
      <c r="BZX553" s="39"/>
      <c r="BZY553" s="39"/>
      <c r="BZZ553" s="39"/>
      <c r="CAA553" s="39"/>
      <c r="CAB553" s="39"/>
      <c r="CAC553" s="39"/>
      <c r="CAD553" s="39"/>
      <c r="CAE553" s="39"/>
      <c r="CAF553" s="39"/>
      <c r="CAG553" s="39"/>
      <c r="CAH553" s="39"/>
      <c r="CAI553" s="39"/>
      <c r="CAJ553" s="39"/>
      <c r="CAK553" s="39"/>
      <c r="CAL553" s="39"/>
      <c r="CAM553" s="39"/>
      <c r="CAN553" s="39"/>
      <c r="CAO553" s="39"/>
      <c r="CAP553" s="39"/>
      <c r="CAQ553" s="39"/>
      <c r="CAR553" s="39"/>
      <c r="CAS553" s="39"/>
      <c r="CAT553" s="39"/>
      <c r="CAU553" s="39"/>
      <c r="CAV553" s="39"/>
      <c r="CAW553" s="39"/>
      <c r="CAX553" s="39"/>
      <c r="CAY553" s="39"/>
      <c r="CAZ553" s="39"/>
      <c r="CBA553" s="39"/>
      <c r="CBB553" s="39"/>
      <c r="CBC553" s="39"/>
      <c r="CBD553" s="39"/>
      <c r="CBE553" s="39"/>
      <c r="CBF553" s="39"/>
      <c r="CBG553" s="39"/>
      <c r="CBH553" s="39"/>
      <c r="CBI553" s="39"/>
      <c r="CBJ553" s="39"/>
      <c r="CBK553" s="39"/>
      <c r="CBL553" s="39"/>
      <c r="CBM553" s="39"/>
      <c r="CBN553" s="39"/>
      <c r="CBO553" s="39"/>
      <c r="CBP553" s="39"/>
      <c r="CBQ553" s="39"/>
      <c r="CBR553" s="39"/>
      <c r="CBS553" s="39"/>
      <c r="CBT553" s="39"/>
      <c r="CBU553" s="39"/>
      <c r="CBV553" s="39"/>
      <c r="CBW553" s="39"/>
      <c r="CBX553" s="39"/>
      <c r="CBY553" s="39"/>
      <c r="CBZ553" s="39"/>
      <c r="CCA553" s="39"/>
      <c r="CCB553" s="39"/>
      <c r="CCC553" s="39"/>
      <c r="CCD553" s="39"/>
      <c r="CCE553" s="39"/>
      <c r="CCF553" s="39"/>
      <c r="CCG553" s="39"/>
      <c r="CCH553" s="39"/>
      <c r="CCI553" s="39"/>
      <c r="CCJ553" s="39"/>
      <c r="CCK553" s="39"/>
      <c r="CCL553" s="39"/>
      <c r="CCM553" s="39"/>
      <c r="CCN553" s="39"/>
      <c r="CCO553" s="39"/>
      <c r="CCP553" s="39"/>
      <c r="CCQ553" s="39"/>
      <c r="CCR553" s="39"/>
      <c r="CCS553" s="39"/>
      <c r="CCT553" s="39"/>
      <c r="CCU553" s="39"/>
      <c r="CCV553" s="39"/>
      <c r="CCW553" s="39"/>
      <c r="CCX553" s="39"/>
      <c r="CCY553" s="39"/>
      <c r="CCZ553" s="39"/>
      <c r="CDA553" s="39"/>
      <c r="CDB553" s="39"/>
      <c r="CDC553" s="39"/>
      <c r="CDD553" s="39"/>
      <c r="CDE553" s="39"/>
      <c r="CDF553" s="39"/>
      <c r="CDG553" s="39"/>
      <c r="CDH553" s="39"/>
      <c r="CDI553" s="39"/>
      <c r="CDJ553" s="39"/>
      <c r="CDK553" s="39"/>
      <c r="CDL553" s="39"/>
      <c r="CDM553" s="39"/>
      <c r="CDN553" s="39"/>
      <c r="CDO553" s="39"/>
      <c r="CDP553" s="39"/>
      <c r="CDQ553" s="39"/>
      <c r="CDR553" s="39"/>
      <c r="CDS553" s="39"/>
      <c r="CDT553" s="39"/>
      <c r="CDU553" s="39"/>
      <c r="CDV553" s="39"/>
      <c r="CDW553" s="39"/>
      <c r="CDX553" s="39"/>
      <c r="CDY553" s="39"/>
      <c r="CDZ553" s="39"/>
      <c r="CEA553" s="39"/>
      <c r="CEB553" s="39"/>
      <c r="CEC553" s="39"/>
      <c r="CED553" s="39"/>
      <c r="CEE553" s="39"/>
      <c r="CEF553" s="39"/>
      <c r="CEG553" s="39"/>
      <c r="CEH553" s="39"/>
      <c r="CEI553" s="39"/>
      <c r="CEJ553" s="39"/>
      <c r="CEK553" s="39"/>
      <c r="CEL553" s="39"/>
      <c r="CEM553" s="39"/>
      <c r="CEN553" s="39"/>
      <c r="CEO553" s="39"/>
      <c r="CEP553" s="39"/>
      <c r="CEQ553" s="39"/>
      <c r="CER553" s="39"/>
      <c r="CES553" s="39"/>
      <c r="CET553" s="39"/>
      <c r="CEU553" s="39"/>
      <c r="CEV553" s="39"/>
      <c r="CEW553" s="39"/>
      <c r="CEX553" s="39"/>
      <c r="CEY553" s="39"/>
      <c r="CEZ553" s="39"/>
      <c r="CFA553" s="39"/>
      <c r="CFB553" s="39"/>
      <c r="CFC553" s="39"/>
      <c r="CFD553" s="39"/>
      <c r="CFE553" s="39"/>
      <c r="CFF553" s="39"/>
      <c r="CFG553" s="39"/>
      <c r="CFH553" s="39"/>
      <c r="CFI553" s="39"/>
      <c r="CFJ553" s="39"/>
      <c r="CFK553" s="39"/>
      <c r="CFL553" s="39"/>
      <c r="CFM553" s="39"/>
      <c r="CFN553" s="39"/>
      <c r="CFO553" s="39"/>
      <c r="CFP553" s="39"/>
      <c r="CFQ553" s="39"/>
      <c r="CFR553" s="39"/>
      <c r="CFS553" s="39"/>
      <c r="CFT553" s="39"/>
      <c r="CFU553" s="39"/>
      <c r="CFV553" s="39"/>
      <c r="CFW553" s="39"/>
      <c r="CFX553" s="39"/>
      <c r="CFY553" s="39"/>
      <c r="CFZ553" s="39"/>
      <c r="CGA553" s="39"/>
      <c r="CGB553" s="39"/>
      <c r="CGC553" s="39"/>
      <c r="CGD553" s="39"/>
      <c r="CGE553" s="39"/>
      <c r="CGF553" s="39"/>
      <c r="CGG553" s="39"/>
      <c r="CGH553" s="39"/>
      <c r="CGI553" s="39"/>
      <c r="CGJ553" s="39"/>
      <c r="CGK553" s="39"/>
      <c r="CGL553" s="39"/>
      <c r="CGM553" s="39"/>
      <c r="CGN553" s="39"/>
      <c r="CGO553" s="39"/>
      <c r="CGP553" s="39"/>
      <c r="CGQ553" s="39"/>
      <c r="CGR553" s="39"/>
      <c r="CGS553" s="39"/>
      <c r="CGT553" s="39"/>
      <c r="CGU553" s="39"/>
      <c r="CGV553" s="39"/>
      <c r="CGW553" s="39"/>
      <c r="CGX553" s="39"/>
      <c r="CGY553" s="39"/>
      <c r="CGZ553" s="39"/>
      <c r="CHA553" s="39"/>
      <c r="CHB553" s="39"/>
      <c r="CHC553" s="39"/>
      <c r="CHD553" s="39"/>
      <c r="CHE553" s="39"/>
      <c r="CHF553" s="39"/>
      <c r="CHG553" s="39"/>
      <c r="CHH553" s="39"/>
      <c r="CHI553" s="39"/>
      <c r="CHJ553" s="39"/>
      <c r="CHK553" s="39"/>
      <c r="CHL553" s="39"/>
      <c r="CHM553" s="39"/>
      <c r="CHN553" s="39"/>
      <c r="CHO553" s="39"/>
      <c r="CHP553" s="39"/>
      <c r="CHQ553" s="39"/>
      <c r="CHR553" s="39"/>
      <c r="CHS553" s="39"/>
      <c r="CHT553" s="39"/>
      <c r="CHU553" s="39"/>
      <c r="CHV553" s="39"/>
      <c r="CHW553" s="39"/>
      <c r="CHX553" s="39"/>
      <c r="CHY553" s="39"/>
      <c r="CHZ553" s="39"/>
      <c r="CIA553" s="39"/>
      <c r="CIB553" s="39"/>
      <c r="CIC553" s="39"/>
      <c r="CID553" s="39"/>
      <c r="CIE553" s="39"/>
      <c r="CIF553" s="39"/>
      <c r="CIG553" s="39"/>
      <c r="CIH553" s="39"/>
      <c r="CII553" s="39"/>
      <c r="CIJ553" s="39"/>
      <c r="CIK553" s="39"/>
      <c r="CIL553" s="39"/>
      <c r="CIM553" s="39"/>
      <c r="CIN553" s="39"/>
      <c r="CIO553" s="39"/>
      <c r="CIP553" s="39"/>
      <c r="CIQ553" s="39"/>
      <c r="CIR553" s="39"/>
      <c r="CIS553" s="39"/>
      <c r="CIT553" s="39"/>
      <c r="CIU553" s="39"/>
      <c r="CIV553" s="39"/>
      <c r="CIW553" s="39"/>
      <c r="CIX553" s="39"/>
      <c r="CIY553" s="39"/>
      <c r="CIZ553" s="39"/>
      <c r="CJA553" s="39"/>
      <c r="CJB553" s="39"/>
      <c r="CJC553" s="39"/>
      <c r="CJD553" s="39"/>
      <c r="CJE553" s="39"/>
      <c r="CJF553" s="39"/>
      <c r="CJG553" s="39"/>
      <c r="CJH553" s="39"/>
      <c r="CJI553" s="39"/>
      <c r="CJJ553" s="39"/>
      <c r="CJK553" s="39"/>
      <c r="CJL553" s="39"/>
      <c r="CJM553" s="39"/>
      <c r="CJN553" s="39"/>
      <c r="CJO553" s="39"/>
      <c r="CJP553" s="39"/>
      <c r="CJQ553" s="39"/>
      <c r="CJR553" s="39"/>
      <c r="CJS553" s="39"/>
      <c r="CJT553" s="39"/>
      <c r="CJU553" s="39"/>
      <c r="CJV553" s="39"/>
      <c r="CJW553" s="39"/>
      <c r="CJX553" s="39"/>
      <c r="CJY553" s="39"/>
      <c r="CJZ553" s="39"/>
      <c r="CKA553" s="39"/>
      <c r="CKB553" s="39"/>
      <c r="CKC553" s="39"/>
      <c r="CKD553" s="39"/>
      <c r="CKE553" s="39"/>
      <c r="CKF553" s="39"/>
      <c r="CKG553" s="39"/>
      <c r="CKH553" s="39"/>
      <c r="CKI553" s="39"/>
      <c r="CKJ553" s="39"/>
      <c r="CKK553" s="39"/>
      <c r="CKL553" s="39"/>
      <c r="CKM553" s="39"/>
      <c r="CKN553" s="39"/>
      <c r="CKO553" s="39"/>
      <c r="CKP553" s="39"/>
      <c r="CKQ553" s="39"/>
      <c r="CKR553" s="39"/>
      <c r="CKS553" s="39"/>
      <c r="CKT553" s="39"/>
      <c r="CKU553" s="39"/>
      <c r="CKV553" s="39"/>
      <c r="CKW553" s="39"/>
      <c r="CKX553" s="39"/>
      <c r="CKY553" s="39"/>
      <c r="CKZ553" s="39"/>
      <c r="CLA553" s="39"/>
      <c r="CLB553" s="39"/>
      <c r="CLC553" s="39"/>
      <c r="CLD553" s="39"/>
      <c r="CLE553" s="39"/>
      <c r="CLF553" s="39"/>
      <c r="CLG553" s="39"/>
      <c r="CLH553" s="39"/>
      <c r="CLI553" s="39"/>
      <c r="CLJ553" s="39"/>
      <c r="CLK553" s="39"/>
      <c r="CLL553" s="39"/>
      <c r="CLM553" s="39"/>
      <c r="CLN553" s="39"/>
      <c r="CLO553" s="39"/>
      <c r="CLP553" s="39"/>
      <c r="CLQ553" s="39"/>
      <c r="CLR553" s="39"/>
      <c r="CLS553" s="39"/>
      <c r="CLT553" s="39"/>
      <c r="CLU553" s="39"/>
      <c r="CLV553" s="39"/>
      <c r="CLW553" s="39"/>
      <c r="CLX553" s="39"/>
      <c r="CLY553" s="39"/>
      <c r="CLZ553" s="39"/>
      <c r="CMA553" s="39"/>
      <c r="CMB553" s="39"/>
      <c r="CMC553" s="39"/>
      <c r="CMD553" s="39"/>
      <c r="CME553" s="39"/>
      <c r="CMF553" s="39"/>
      <c r="CMG553" s="39"/>
      <c r="CMH553" s="39"/>
      <c r="CMI553" s="39"/>
      <c r="CMJ553" s="39"/>
      <c r="CMK553" s="39"/>
      <c r="CML553" s="39"/>
      <c r="CMM553" s="39"/>
      <c r="CMN553" s="39"/>
      <c r="CMO553" s="39"/>
      <c r="CMP553" s="39"/>
      <c r="CMQ553" s="39"/>
      <c r="CMR553" s="39"/>
      <c r="CMS553" s="39"/>
      <c r="CMT553" s="39"/>
      <c r="CMU553" s="39"/>
      <c r="CMV553" s="39"/>
      <c r="CMW553" s="39"/>
      <c r="CMX553" s="39"/>
      <c r="CMY553" s="39"/>
      <c r="CMZ553" s="39"/>
      <c r="CNA553" s="39"/>
      <c r="CNB553" s="39"/>
      <c r="CNC553" s="39"/>
      <c r="CND553" s="39"/>
      <c r="CNE553" s="39"/>
      <c r="CNF553" s="39"/>
      <c r="CNG553" s="39"/>
      <c r="CNH553" s="39"/>
      <c r="CNI553" s="39"/>
      <c r="CNJ553" s="39"/>
      <c r="CNK553" s="39"/>
      <c r="CNL553" s="39"/>
      <c r="CNM553" s="39"/>
      <c r="CNN553" s="39"/>
      <c r="CNO553" s="39"/>
      <c r="CNP553" s="39"/>
      <c r="CNQ553" s="39"/>
      <c r="CNR553" s="39"/>
      <c r="CNS553" s="39"/>
      <c r="CNT553" s="39"/>
      <c r="CNU553" s="39"/>
      <c r="CNV553" s="39"/>
      <c r="CNW553" s="39"/>
      <c r="CNX553" s="39"/>
      <c r="CNY553" s="39"/>
      <c r="CNZ553" s="39"/>
      <c r="COA553" s="39"/>
      <c r="COB553" s="39"/>
      <c r="COC553" s="39"/>
      <c r="COD553" s="39"/>
      <c r="COE553" s="39"/>
      <c r="COF553" s="39"/>
      <c r="COG553" s="39"/>
      <c r="COH553" s="39"/>
      <c r="COI553" s="39"/>
      <c r="COJ553" s="39"/>
      <c r="COK553" s="39"/>
      <c r="COL553" s="39"/>
      <c r="COM553" s="39"/>
      <c r="CON553" s="39"/>
      <c r="COO553" s="39"/>
      <c r="COP553" s="39"/>
      <c r="COQ553" s="39"/>
      <c r="COR553" s="39"/>
      <c r="COS553" s="39"/>
      <c r="COT553" s="39"/>
      <c r="COU553" s="39"/>
      <c r="COV553" s="39"/>
      <c r="COW553" s="39"/>
      <c r="COX553" s="39"/>
      <c r="COY553" s="39"/>
      <c r="COZ553" s="39"/>
      <c r="CPA553" s="39"/>
      <c r="CPB553" s="39"/>
      <c r="CPC553" s="39"/>
      <c r="CPD553" s="39"/>
      <c r="CPE553" s="39"/>
      <c r="CPF553" s="39"/>
      <c r="CPG553" s="39"/>
      <c r="CPH553" s="39"/>
      <c r="CPI553" s="39"/>
      <c r="CPJ553" s="39"/>
      <c r="CPK553" s="39"/>
      <c r="CPL553" s="39"/>
      <c r="CPM553" s="39"/>
      <c r="CPN553" s="39"/>
      <c r="CPO553" s="39"/>
      <c r="CPP553" s="39"/>
      <c r="CPQ553" s="39"/>
      <c r="CPR553" s="39"/>
      <c r="CPS553" s="39"/>
      <c r="CPT553" s="39"/>
      <c r="CPU553" s="39"/>
      <c r="CPV553" s="39"/>
      <c r="CPW553" s="39"/>
      <c r="CPX553" s="39"/>
      <c r="CPY553" s="39"/>
      <c r="CPZ553" s="39"/>
      <c r="CQA553" s="39"/>
      <c r="CQB553" s="39"/>
      <c r="CQC553" s="39"/>
      <c r="CQD553" s="39"/>
      <c r="CQE553" s="39"/>
      <c r="CQF553" s="39"/>
      <c r="CQG553" s="39"/>
      <c r="CQH553" s="39"/>
      <c r="CQI553" s="39"/>
      <c r="CQJ553" s="39"/>
      <c r="CQK553" s="39"/>
      <c r="CQL553" s="39"/>
      <c r="CQM553" s="39"/>
      <c r="CQN553" s="39"/>
      <c r="CQO553" s="39"/>
      <c r="CQP553" s="39"/>
      <c r="CQQ553" s="39"/>
      <c r="CQR553" s="39"/>
      <c r="CQS553" s="39"/>
      <c r="CQT553" s="39"/>
      <c r="CQU553" s="39"/>
      <c r="CQV553" s="39"/>
      <c r="CQW553" s="39"/>
      <c r="CQX553" s="39"/>
      <c r="CQY553" s="39"/>
      <c r="CQZ553" s="39"/>
      <c r="CRA553" s="39"/>
      <c r="CRB553" s="39"/>
      <c r="CRC553" s="39"/>
      <c r="CRD553" s="39"/>
      <c r="CRE553" s="39"/>
      <c r="CRF553" s="39"/>
      <c r="CRG553" s="39"/>
      <c r="CRH553" s="39"/>
      <c r="CRI553" s="39"/>
      <c r="CRJ553" s="39"/>
      <c r="CRK553" s="39"/>
      <c r="CRL553" s="39"/>
      <c r="CRM553" s="39"/>
      <c r="CRN553" s="39"/>
      <c r="CRO553" s="39"/>
      <c r="CRP553" s="39"/>
      <c r="CRQ553" s="39"/>
      <c r="CRR553" s="39"/>
      <c r="CRS553" s="39"/>
      <c r="CRT553" s="39"/>
      <c r="CRU553" s="39"/>
      <c r="CRV553" s="39"/>
      <c r="CRW553" s="39"/>
      <c r="CRX553" s="39"/>
      <c r="CRY553" s="39"/>
      <c r="CRZ553" s="39"/>
      <c r="CSA553" s="39"/>
      <c r="CSB553" s="39"/>
      <c r="CSC553" s="39"/>
      <c r="CSD553" s="39"/>
      <c r="CSE553" s="39"/>
      <c r="CSF553" s="39"/>
      <c r="CSG553" s="39"/>
      <c r="CSH553" s="39"/>
      <c r="CSI553" s="39"/>
      <c r="CSJ553" s="39"/>
      <c r="CSK553" s="39"/>
      <c r="CSL553" s="39"/>
      <c r="CSM553" s="39"/>
      <c r="CSN553" s="39"/>
      <c r="CSO553" s="39"/>
      <c r="CSP553" s="39"/>
      <c r="CSQ553" s="39"/>
      <c r="CSR553" s="39"/>
      <c r="CSS553" s="39"/>
      <c r="CST553" s="39"/>
      <c r="CSU553" s="39"/>
      <c r="CSV553" s="39"/>
      <c r="CSW553" s="39"/>
      <c r="CSX553" s="39"/>
      <c r="CSY553" s="39"/>
      <c r="CSZ553" s="39"/>
      <c r="CTA553" s="39"/>
      <c r="CTB553" s="39"/>
      <c r="CTC553" s="39"/>
      <c r="CTD553" s="39"/>
      <c r="CTE553" s="39"/>
      <c r="CTF553" s="39"/>
      <c r="CTG553" s="39"/>
      <c r="CTH553" s="39"/>
      <c r="CTI553" s="39"/>
      <c r="CTJ553" s="39"/>
      <c r="CTK553" s="39"/>
      <c r="CTL553" s="39"/>
      <c r="CTM553" s="39"/>
      <c r="CTN553" s="39"/>
      <c r="CTO553" s="39"/>
      <c r="CTP553" s="39"/>
      <c r="CTQ553" s="39"/>
      <c r="CTR553" s="39"/>
      <c r="CTS553" s="39"/>
      <c r="CTT553" s="39"/>
      <c r="CTU553" s="39"/>
      <c r="CTV553" s="39"/>
      <c r="CTW553" s="39"/>
      <c r="CTX553" s="39"/>
      <c r="CTY553" s="39"/>
      <c r="CTZ553" s="39"/>
      <c r="CUA553" s="39"/>
      <c r="CUB553" s="39"/>
      <c r="CUC553" s="39"/>
      <c r="CUD553" s="39"/>
      <c r="CUE553" s="39"/>
      <c r="CUF553" s="39"/>
      <c r="CUG553" s="39"/>
      <c r="CUH553" s="39"/>
      <c r="CUI553" s="39"/>
      <c r="CUJ553" s="39"/>
      <c r="CUK553" s="39"/>
      <c r="CUL553" s="39"/>
      <c r="CUM553" s="39"/>
      <c r="CUN553" s="39"/>
      <c r="CUO553" s="39"/>
      <c r="CUP553" s="39"/>
      <c r="CUQ553" s="39"/>
      <c r="CUR553" s="39"/>
      <c r="CUS553" s="39"/>
      <c r="CUT553" s="39"/>
      <c r="CUU553" s="39"/>
      <c r="CUV553" s="39"/>
      <c r="CUW553" s="39"/>
      <c r="CUX553" s="39"/>
      <c r="CUY553" s="39"/>
      <c r="CUZ553" s="39"/>
      <c r="CVA553" s="39"/>
      <c r="CVB553" s="39"/>
      <c r="CVC553" s="39"/>
      <c r="CVD553" s="39"/>
      <c r="CVE553" s="39"/>
      <c r="CVF553" s="39"/>
      <c r="CVG553" s="39"/>
      <c r="CVH553" s="39"/>
      <c r="CVI553" s="39"/>
      <c r="CVJ553" s="39"/>
      <c r="CVK553" s="39"/>
      <c r="CVL553" s="39"/>
      <c r="CVM553" s="39"/>
      <c r="CVN553" s="39"/>
      <c r="CVO553" s="39"/>
      <c r="CVP553" s="39"/>
      <c r="CVQ553" s="39"/>
      <c r="CVR553" s="39"/>
      <c r="CVS553" s="39"/>
      <c r="CVT553" s="39"/>
      <c r="CVU553" s="39"/>
      <c r="CVV553" s="39"/>
      <c r="CVW553" s="39"/>
      <c r="CVX553" s="39"/>
      <c r="CVY553" s="39"/>
      <c r="CVZ553" s="39"/>
      <c r="CWA553" s="39"/>
      <c r="CWB553" s="39"/>
      <c r="CWC553" s="39"/>
      <c r="CWD553" s="39"/>
      <c r="CWE553" s="39"/>
      <c r="CWF553" s="39"/>
      <c r="CWG553" s="39"/>
      <c r="CWH553" s="39"/>
      <c r="CWI553" s="39"/>
      <c r="CWJ553" s="39"/>
      <c r="CWK553" s="39"/>
      <c r="CWL553" s="39"/>
      <c r="CWM553" s="39"/>
      <c r="CWN553" s="39"/>
      <c r="CWO553" s="39"/>
      <c r="CWP553" s="39"/>
      <c r="CWQ553" s="39"/>
      <c r="CWR553" s="39"/>
      <c r="CWS553" s="39"/>
      <c r="CWT553" s="39"/>
      <c r="CWU553" s="39"/>
      <c r="CWV553" s="39"/>
      <c r="CWW553" s="39"/>
      <c r="CWX553" s="39"/>
      <c r="CWY553" s="39"/>
      <c r="CWZ553" s="39"/>
      <c r="CXA553" s="39"/>
      <c r="CXB553" s="39"/>
      <c r="CXC553" s="39"/>
      <c r="CXD553" s="39"/>
      <c r="CXE553" s="39"/>
      <c r="CXF553" s="39"/>
      <c r="CXG553" s="39"/>
      <c r="CXH553" s="39"/>
      <c r="CXI553" s="39"/>
      <c r="CXJ553" s="39"/>
      <c r="CXK553" s="39"/>
      <c r="CXL553" s="39"/>
      <c r="CXM553" s="39"/>
      <c r="CXN553" s="39"/>
      <c r="CXO553" s="39"/>
      <c r="CXP553" s="39"/>
      <c r="CXQ553" s="39"/>
      <c r="CXR553" s="39"/>
      <c r="CXS553" s="39"/>
      <c r="CXT553" s="39"/>
      <c r="CXU553" s="39"/>
      <c r="CXV553" s="39"/>
      <c r="CXW553" s="39"/>
      <c r="CXX553" s="39"/>
      <c r="CXY553" s="39"/>
      <c r="CXZ553" s="39"/>
      <c r="CYA553" s="39"/>
      <c r="CYB553" s="39"/>
      <c r="CYC553" s="39"/>
      <c r="CYD553" s="39"/>
      <c r="CYE553" s="39"/>
      <c r="CYF553" s="39"/>
      <c r="CYG553" s="39"/>
      <c r="CYH553" s="39"/>
      <c r="CYI553" s="39"/>
      <c r="CYJ553" s="39"/>
      <c r="CYK553" s="39"/>
      <c r="CYL553" s="39"/>
      <c r="CYM553" s="39"/>
      <c r="CYN553" s="39"/>
      <c r="CYO553" s="39"/>
      <c r="CYP553" s="39"/>
      <c r="CYQ553" s="39"/>
      <c r="CYR553" s="39"/>
      <c r="CYS553" s="39"/>
      <c r="CYT553" s="39"/>
      <c r="CYU553" s="39"/>
      <c r="CYV553" s="39"/>
      <c r="CYW553" s="39"/>
      <c r="CYX553" s="39"/>
      <c r="CYY553" s="39"/>
      <c r="CYZ553" s="39"/>
      <c r="CZA553" s="39"/>
      <c r="CZB553" s="39"/>
      <c r="CZC553" s="39"/>
      <c r="CZD553" s="39"/>
      <c r="CZE553" s="39"/>
      <c r="CZF553" s="39"/>
      <c r="CZG553" s="39"/>
      <c r="CZH553" s="39"/>
      <c r="CZI553" s="39"/>
      <c r="CZJ553" s="39"/>
      <c r="CZK553" s="39"/>
      <c r="CZL553" s="39"/>
      <c r="CZM553" s="39"/>
      <c r="CZN553" s="39"/>
      <c r="CZO553" s="39"/>
      <c r="CZP553" s="39"/>
      <c r="CZQ553" s="39"/>
      <c r="CZR553" s="39"/>
      <c r="CZS553" s="39"/>
      <c r="CZT553" s="39"/>
      <c r="CZU553" s="39"/>
      <c r="CZV553" s="39"/>
      <c r="CZW553" s="39"/>
      <c r="CZX553" s="39"/>
      <c r="CZY553" s="39"/>
      <c r="CZZ553" s="39"/>
      <c r="DAA553" s="39"/>
      <c r="DAB553" s="39"/>
      <c r="DAC553" s="39"/>
      <c r="DAD553" s="39"/>
      <c r="DAE553" s="39"/>
      <c r="DAF553" s="39"/>
      <c r="DAG553" s="39"/>
      <c r="DAH553" s="39"/>
      <c r="DAI553" s="39"/>
      <c r="DAJ553" s="39"/>
      <c r="DAK553" s="39"/>
      <c r="DAL553" s="39"/>
      <c r="DAM553" s="39"/>
      <c r="DAN553" s="39"/>
      <c r="DAO553" s="39"/>
      <c r="DAP553" s="39"/>
      <c r="DAQ553" s="39"/>
      <c r="DAR553" s="39"/>
      <c r="DAS553" s="39"/>
      <c r="DAT553" s="39"/>
      <c r="DAU553" s="39"/>
      <c r="DAV553" s="39"/>
      <c r="DAW553" s="39"/>
      <c r="DAX553" s="39"/>
      <c r="DAY553" s="39"/>
      <c r="DAZ553" s="39"/>
      <c r="DBA553" s="39"/>
      <c r="DBB553" s="39"/>
      <c r="DBC553" s="39"/>
      <c r="DBD553" s="39"/>
      <c r="DBE553" s="39"/>
      <c r="DBF553" s="39"/>
      <c r="DBG553" s="39"/>
      <c r="DBH553" s="39"/>
      <c r="DBI553" s="39"/>
      <c r="DBJ553" s="39"/>
      <c r="DBK553" s="39"/>
      <c r="DBL553" s="39"/>
      <c r="DBM553" s="39"/>
      <c r="DBN553" s="39"/>
      <c r="DBO553" s="39"/>
      <c r="DBP553" s="39"/>
      <c r="DBQ553" s="39"/>
      <c r="DBR553" s="39"/>
      <c r="DBS553" s="39"/>
      <c r="DBT553" s="39"/>
      <c r="DBU553" s="39"/>
      <c r="DBV553" s="39"/>
      <c r="DBW553" s="39"/>
      <c r="DBX553" s="39"/>
      <c r="DBY553" s="39"/>
      <c r="DBZ553" s="39"/>
      <c r="DCA553" s="39"/>
      <c r="DCB553" s="39"/>
      <c r="DCC553" s="39"/>
      <c r="DCD553" s="39"/>
      <c r="DCE553" s="39"/>
      <c r="DCF553" s="39"/>
      <c r="DCG553" s="39"/>
      <c r="DCH553" s="39"/>
      <c r="DCI553" s="39"/>
      <c r="DCJ553" s="39"/>
      <c r="DCK553" s="39"/>
      <c r="DCL553" s="39"/>
      <c r="DCM553" s="39"/>
      <c r="DCN553" s="39"/>
      <c r="DCO553" s="39"/>
      <c r="DCP553" s="39"/>
      <c r="DCQ553" s="39"/>
      <c r="DCR553" s="39"/>
      <c r="DCS553" s="39"/>
      <c r="DCT553" s="39"/>
      <c r="DCU553" s="39"/>
      <c r="DCV553" s="39"/>
      <c r="DCW553" s="39"/>
      <c r="DCX553" s="39"/>
      <c r="DCY553" s="39"/>
      <c r="DCZ553" s="39"/>
      <c r="DDA553" s="39"/>
      <c r="DDB553" s="39"/>
      <c r="DDC553" s="39"/>
      <c r="DDD553" s="39"/>
      <c r="DDE553" s="39"/>
      <c r="DDF553" s="39"/>
      <c r="DDG553" s="39"/>
      <c r="DDH553" s="39"/>
      <c r="DDI553" s="39"/>
      <c r="DDJ553" s="39"/>
      <c r="DDK553" s="39"/>
      <c r="DDL553" s="39"/>
      <c r="DDM553" s="39"/>
      <c r="DDN553" s="39"/>
      <c r="DDO553" s="39"/>
      <c r="DDP553" s="39"/>
      <c r="DDQ553" s="39"/>
      <c r="DDR553" s="39"/>
      <c r="DDS553" s="39"/>
      <c r="DDT553" s="39"/>
      <c r="DDU553" s="39"/>
      <c r="DDV553" s="39"/>
      <c r="DDW553" s="39"/>
      <c r="DDX553" s="39"/>
      <c r="DDY553" s="39"/>
      <c r="DDZ553" s="39"/>
      <c r="DEA553" s="39"/>
      <c r="DEB553" s="39"/>
      <c r="DEC553" s="39"/>
      <c r="DED553" s="39"/>
      <c r="DEE553" s="39"/>
      <c r="DEF553" s="39"/>
      <c r="DEG553" s="39"/>
      <c r="DEH553" s="39"/>
      <c r="DEI553" s="39"/>
      <c r="DEJ553" s="39"/>
      <c r="DEK553" s="39"/>
      <c r="DEL553" s="39"/>
      <c r="DEM553" s="39"/>
      <c r="DEN553" s="39"/>
      <c r="DEO553" s="39"/>
      <c r="DEP553" s="39"/>
      <c r="DEQ553" s="39"/>
      <c r="DER553" s="39"/>
      <c r="DES553" s="39"/>
      <c r="DET553" s="39"/>
      <c r="DEU553" s="39"/>
      <c r="DEV553" s="39"/>
      <c r="DEW553" s="39"/>
      <c r="DEX553" s="39"/>
      <c r="DEY553" s="39"/>
      <c r="DEZ553" s="39"/>
      <c r="DFA553" s="39"/>
      <c r="DFB553" s="39"/>
      <c r="DFC553" s="39"/>
      <c r="DFD553" s="39"/>
      <c r="DFE553" s="39"/>
      <c r="DFF553" s="39"/>
      <c r="DFG553" s="39"/>
      <c r="DFH553" s="39"/>
      <c r="DFI553" s="39"/>
      <c r="DFJ553" s="39"/>
      <c r="DFK553" s="39"/>
      <c r="DFL553" s="39"/>
      <c r="DFM553" s="39"/>
      <c r="DFN553" s="39"/>
      <c r="DFO553" s="39"/>
      <c r="DFP553" s="39"/>
      <c r="DFQ553" s="39"/>
      <c r="DFR553" s="39"/>
      <c r="DFS553" s="39"/>
      <c r="DFT553" s="39"/>
      <c r="DFU553" s="39"/>
      <c r="DFV553" s="39"/>
      <c r="DFW553" s="39"/>
      <c r="DFX553" s="39"/>
      <c r="DFY553" s="39"/>
      <c r="DFZ553" s="39"/>
      <c r="DGA553" s="39"/>
      <c r="DGB553" s="39"/>
      <c r="DGC553" s="39"/>
      <c r="DGD553" s="39"/>
      <c r="DGE553" s="39"/>
      <c r="DGF553" s="39"/>
      <c r="DGG553" s="39"/>
      <c r="DGH553" s="39"/>
      <c r="DGI553" s="39"/>
      <c r="DGJ553" s="39"/>
      <c r="DGK553" s="39"/>
      <c r="DGL553" s="39"/>
      <c r="DGM553" s="39"/>
      <c r="DGN553" s="39"/>
      <c r="DGO553" s="39"/>
      <c r="DGP553" s="39"/>
      <c r="DGQ553" s="39"/>
      <c r="DGR553" s="39"/>
      <c r="DGS553" s="39"/>
      <c r="DGT553" s="39"/>
      <c r="DGU553" s="39"/>
      <c r="DGV553" s="39"/>
      <c r="DGW553" s="39"/>
      <c r="DGX553" s="39"/>
      <c r="DGY553" s="39"/>
      <c r="DGZ553" s="39"/>
      <c r="DHA553" s="39"/>
      <c r="DHB553" s="39"/>
      <c r="DHC553" s="39"/>
      <c r="DHD553" s="39"/>
      <c r="DHE553" s="39"/>
      <c r="DHF553" s="39"/>
      <c r="DHG553" s="39"/>
      <c r="DHH553" s="39"/>
      <c r="DHI553" s="39"/>
      <c r="DHJ553" s="39"/>
      <c r="DHK553" s="39"/>
      <c r="DHL553" s="39"/>
      <c r="DHM553" s="39"/>
      <c r="DHN553" s="39"/>
      <c r="DHO553" s="39"/>
      <c r="DHP553" s="39"/>
      <c r="DHQ553" s="39"/>
      <c r="DHR553" s="39"/>
      <c r="DHS553" s="39"/>
      <c r="DHT553" s="39"/>
      <c r="DHU553" s="39"/>
      <c r="DHV553" s="39"/>
      <c r="DHW553" s="39"/>
      <c r="DHX553" s="39"/>
      <c r="DHY553" s="39"/>
      <c r="DHZ553" s="39"/>
      <c r="DIA553" s="39"/>
      <c r="DIB553" s="39"/>
      <c r="DIC553" s="39"/>
      <c r="DID553" s="39"/>
      <c r="DIE553" s="39"/>
      <c r="DIF553" s="39"/>
      <c r="DIG553" s="39"/>
      <c r="DIH553" s="39"/>
      <c r="DII553" s="39"/>
      <c r="DIJ553" s="39"/>
      <c r="DIK553" s="39"/>
      <c r="DIL553" s="39"/>
      <c r="DIM553" s="39"/>
      <c r="DIN553" s="39"/>
      <c r="DIO553" s="39"/>
      <c r="DIP553" s="39"/>
      <c r="DIQ553" s="39"/>
      <c r="DIR553" s="39"/>
      <c r="DIS553" s="39"/>
      <c r="DIT553" s="39"/>
      <c r="DIU553" s="39"/>
      <c r="DIV553" s="39"/>
      <c r="DIW553" s="39"/>
      <c r="DIX553" s="39"/>
      <c r="DIY553" s="39"/>
      <c r="DIZ553" s="39"/>
      <c r="DJA553" s="39"/>
      <c r="DJB553" s="39"/>
      <c r="DJC553" s="39"/>
      <c r="DJD553" s="39"/>
      <c r="DJE553" s="39"/>
      <c r="DJF553" s="39"/>
      <c r="DJG553" s="39"/>
      <c r="DJH553" s="39"/>
      <c r="DJI553" s="39"/>
      <c r="DJJ553" s="39"/>
      <c r="DJK553" s="39"/>
      <c r="DJL553" s="39"/>
      <c r="DJM553" s="39"/>
      <c r="DJN553" s="39"/>
      <c r="DJO553" s="39"/>
      <c r="DJP553" s="39"/>
      <c r="DJQ553" s="39"/>
      <c r="DJR553" s="39"/>
      <c r="DJS553" s="39"/>
      <c r="DJT553" s="39"/>
      <c r="DJU553" s="39"/>
      <c r="DJV553" s="39"/>
      <c r="DJW553" s="39"/>
      <c r="DJX553" s="39"/>
      <c r="DJY553" s="39"/>
      <c r="DJZ553" s="39"/>
      <c r="DKA553" s="39"/>
      <c r="DKB553" s="39"/>
      <c r="DKC553" s="39"/>
      <c r="DKD553" s="39"/>
      <c r="DKE553" s="39"/>
      <c r="DKF553" s="39"/>
      <c r="DKG553" s="39"/>
      <c r="DKH553" s="39"/>
      <c r="DKI553" s="39"/>
      <c r="DKJ553" s="39"/>
      <c r="DKK553" s="39"/>
      <c r="DKL553" s="39"/>
      <c r="DKM553" s="39"/>
      <c r="DKN553" s="39"/>
      <c r="DKO553" s="39"/>
      <c r="DKP553" s="39"/>
      <c r="DKQ553" s="39"/>
      <c r="DKR553" s="39"/>
      <c r="DKS553" s="39"/>
      <c r="DKT553" s="39"/>
      <c r="DKU553" s="39"/>
      <c r="DKV553" s="39"/>
      <c r="DKW553" s="39"/>
      <c r="DKX553" s="39"/>
      <c r="DKY553" s="39"/>
      <c r="DKZ553" s="39"/>
      <c r="DLA553" s="39"/>
      <c r="DLB553" s="39"/>
      <c r="DLC553" s="39"/>
      <c r="DLD553" s="39"/>
      <c r="DLE553" s="39"/>
      <c r="DLF553" s="39"/>
      <c r="DLG553" s="39"/>
      <c r="DLH553" s="39"/>
      <c r="DLI553" s="39"/>
      <c r="DLJ553" s="39"/>
      <c r="DLK553" s="39"/>
      <c r="DLL553" s="39"/>
      <c r="DLM553" s="39"/>
      <c r="DLN553" s="39"/>
      <c r="DLO553" s="39"/>
      <c r="DLP553" s="39"/>
      <c r="DLQ553" s="39"/>
      <c r="DLR553" s="39"/>
      <c r="DLS553" s="39"/>
      <c r="DLT553" s="39"/>
      <c r="DLU553" s="39"/>
      <c r="DLV553" s="39"/>
      <c r="DLW553" s="39"/>
      <c r="DLX553" s="39"/>
      <c r="DLY553" s="39"/>
      <c r="DLZ553" s="39"/>
      <c r="DMA553" s="39"/>
      <c r="DMB553" s="39"/>
      <c r="DMC553" s="39"/>
      <c r="DMD553" s="39"/>
      <c r="DME553" s="39"/>
      <c r="DMF553" s="39"/>
      <c r="DMG553" s="39"/>
      <c r="DMH553" s="39"/>
      <c r="DMI553" s="39"/>
      <c r="DMJ553" s="39"/>
      <c r="DMK553" s="39"/>
      <c r="DML553" s="39"/>
      <c r="DMM553" s="39"/>
      <c r="DMN553" s="39"/>
      <c r="DMO553" s="39"/>
      <c r="DMP553" s="39"/>
      <c r="DMQ553" s="39"/>
      <c r="DMR553" s="39"/>
      <c r="DMS553" s="39"/>
      <c r="DMT553" s="39"/>
      <c r="DMU553" s="39"/>
      <c r="DMV553" s="39"/>
      <c r="DMW553" s="39"/>
      <c r="DMX553" s="39"/>
      <c r="DMY553" s="39"/>
      <c r="DMZ553" s="39"/>
      <c r="DNA553" s="39"/>
      <c r="DNB553" s="39"/>
      <c r="DNC553" s="39"/>
      <c r="DND553" s="39"/>
      <c r="DNE553" s="39"/>
      <c r="DNF553" s="39"/>
      <c r="DNG553" s="39"/>
      <c r="DNH553" s="39"/>
      <c r="DNI553" s="39"/>
      <c r="DNJ553" s="39"/>
      <c r="DNK553" s="39"/>
      <c r="DNL553" s="39"/>
      <c r="DNM553" s="39"/>
      <c r="DNN553" s="39"/>
      <c r="DNO553" s="39"/>
      <c r="DNP553" s="39"/>
      <c r="DNQ553" s="39"/>
      <c r="DNR553" s="39"/>
      <c r="DNS553" s="39"/>
      <c r="DNT553" s="39"/>
      <c r="DNU553" s="39"/>
      <c r="DNV553" s="39"/>
      <c r="DNW553" s="39"/>
      <c r="DNX553" s="39"/>
      <c r="DNY553" s="39"/>
      <c r="DNZ553" s="39"/>
      <c r="DOA553" s="39"/>
      <c r="DOB553" s="39"/>
      <c r="DOC553" s="39"/>
      <c r="DOD553" s="39"/>
      <c r="DOE553" s="39"/>
      <c r="DOF553" s="39"/>
      <c r="DOG553" s="39"/>
      <c r="DOH553" s="39"/>
      <c r="DOI553" s="39"/>
      <c r="DOJ553" s="39"/>
      <c r="DOK553" s="39"/>
      <c r="DOL553" s="39"/>
      <c r="DOM553" s="39"/>
      <c r="DON553" s="39"/>
      <c r="DOO553" s="39"/>
      <c r="DOP553" s="39"/>
      <c r="DOQ553" s="39"/>
      <c r="DOR553" s="39"/>
      <c r="DOS553" s="39"/>
      <c r="DOT553" s="39"/>
      <c r="DOU553" s="39"/>
      <c r="DOV553" s="39"/>
      <c r="DOW553" s="39"/>
      <c r="DOX553" s="39"/>
      <c r="DOY553" s="39"/>
      <c r="DOZ553" s="39"/>
      <c r="DPA553" s="39"/>
      <c r="DPB553" s="39"/>
      <c r="DPC553" s="39"/>
      <c r="DPD553" s="39"/>
      <c r="DPE553" s="39"/>
      <c r="DPF553" s="39"/>
      <c r="DPG553" s="39"/>
      <c r="DPH553" s="39"/>
      <c r="DPI553" s="39"/>
      <c r="DPJ553" s="39"/>
      <c r="DPK553" s="39"/>
      <c r="DPL553" s="39"/>
      <c r="DPM553" s="39"/>
      <c r="DPN553" s="39"/>
      <c r="DPO553" s="39"/>
      <c r="DPP553" s="39"/>
      <c r="DPQ553" s="39"/>
      <c r="DPR553" s="39"/>
      <c r="DPS553" s="39"/>
      <c r="DPT553" s="39"/>
      <c r="DPU553" s="39"/>
      <c r="DPV553" s="39"/>
      <c r="DPW553" s="39"/>
      <c r="DPX553" s="39"/>
      <c r="DPY553" s="39"/>
      <c r="DPZ553" s="39"/>
      <c r="DQA553" s="39"/>
      <c r="DQB553" s="39"/>
      <c r="DQC553" s="39"/>
      <c r="DQD553" s="39"/>
      <c r="DQE553" s="39"/>
      <c r="DQF553" s="39"/>
      <c r="DQG553" s="39"/>
      <c r="DQH553" s="39"/>
      <c r="DQI553" s="39"/>
      <c r="DQJ553" s="39"/>
      <c r="DQK553" s="39"/>
      <c r="DQL553" s="39"/>
      <c r="DQM553" s="39"/>
      <c r="DQN553" s="39"/>
      <c r="DQO553" s="39"/>
      <c r="DQP553" s="39"/>
      <c r="DQQ553" s="39"/>
      <c r="DQR553" s="39"/>
      <c r="DQS553" s="39"/>
      <c r="DQT553" s="39"/>
      <c r="DQU553" s="39"/>
      <c r="DQV553" s="39"/>
      <c r="DQW553" s="39"/>
      <c r="DQX553" s="39"/>
      <c r="DQY553" s="39"/>
      <c r="DQZ553" s="39"/>
      <c r="DRA553" s="39"/>
      <c r="DRB553" s="39"/>
      <c r="DRC553" s="39"/>
      <c r="DRD553" s="39"/>
      <c r="DRE553" s="39"/>
      <c r="DRF553" s="39"/>
      <c r="DRG553" s="39"/>
      <c r="DRH553" s="39"/>
      <c r="DRI553" s="39"/>
      <c r="DRJ553" s="39"/>
      <c r="DRK553" s="39"/>
      <c r="DRL553" s="39"/>
      <c r="DRM553" s="39"/>
      <c r="DRN553" s="39"/>
      <c r="DRO553" s="39"/>
      <c r="DRP553" s="39"/>
      <c r="DRQ553" s="39"/>
      <c r="DRR553" s="39"/>
      <c r="DRS553" s="39"/>
      <c r="DRT553" s="39"/>
      <c r="DRU553" s="39"/>
      <c r="DRV553" s="39"/>
      <c r="DRW553" s="39"/>
      <c r="DRX553" s="39"/>
      <c r="DRY553" s="39"/>
      <c r="DRZ553" s="39"/>
      <c r="DSA553" s="39"/>
      <c r="DSB553" s="39"/>
      <c r="DSC553" s="39"/>
      <c r="DSD553" s="39"/>
      <c r="DSE553" s="39"/>
      <c r="DSF553" s="39"/>
      <c r="DSG553" s="39"/>
      <c r="DSH553" s="39"/>
      <c r="DSI553" s="39"/>
      <c r="DSJ553" s="39"/>
      <c r="DSK553" s="39"/>
      <c r="DSL553" s="39"/>
      <c r="DSM553" s="39"/>
      <c r="DSN553" s="39"/>
      <c r="DSO553" s="39"/>
      <c r="DSP553" s="39"/>
      <c r="DSQ553" s="39"/>
      <c r="DSR553" s="39"/>
      <c r="DSS553" s="39"/>
      <c r="DST553" s="39"/>
      <c r="DSU553" s="39"/>
      <c r="DSV553" s="39"/>
      <c r="DSW553" s="39"/>
      <c r="DSX553" s="39"/>
      <c r="DSY553" s="39"/>
      <c r="DSZ553" s="39"/>
      <c r="DTA553" s="39"/>
      <c r="DTB553" s="39"/>
      <c r="DTC553" s="39"/>
      <c r="DTD553" s="39"/>
      <c r="DTE553" s="39"/>
      <c r="DTF553" s="39"/>
      <c r="DTG553" s="39"/>
      <c r="DTH553" s="39"/>
      <c r="DTI553" s="39"/>
      <c r="DTJ553" s="39"/>
      <c r="DTK553" s="39"/>
      <c r="DTL553" s="39"/>
      <c r="DTM553" s="39"/>
      <c r="DTN553" s="39"/>
      <c r="DTO553" s="39"/>
      <c r="DTP553" s="39"/>
      <c r="DTQ553" s="39"/>
      <c r="DTR553" s="39"/>
      <c r="DTS553" s="39"/>
      <c r="DTT553" s="39"/>
      <c r="DTU553" s="39"/>
      <c r="DTV553" s="39"/>
      <c r="DTW553" s="39"/>
      <c r="DTX553" s="39"/>
      <c r="DTY553" s="39"/>
      <c r="DTZ553" s="39"/>
      <c r="DUA553" s="39"/>
      <c r="DUB553" s="39"/>
      <c r="DUC553" s="39"/>
      <c r="DUD553" s="39"/>
      <c r="DUE553" s="39"/>
      <c r="DUF553" s="39"/>
      <c r="DUG553" s="39"/>
      <c r="DUH553" s="39"/>
      <c r="DUI553" s="39"/>
      <c r="DUJ553" s="39"/>
      <c r="DUK553" s="39"/>
      <c r="DUL553" s="39"/>
      <c r="DUM553" s="39"/>
      <c r="DUN553" s="39"/>
      <c r="DUO553" s="39"/>
      <c r="DUP553" s="39"/>
      <c r="DUQ553" s="39"/>
      <c r="DUR553" s="39"/>
      <c r="DUS553" s="39"/>
      <c r="DUT553" s="39"/>
      <c r="DUU553" s="39"/>
      <c r="DUV553" s="39"/>
      <c r="DUW553" s="39"/>
      <c r="DUX553" s="39"/>
      <c r="DUY553" s="39"/>
      <c r="DUZ553" s="39"/>
      <c r="DVA553" s="39"/>
      <c r="DVB553" s="39"/>
      <c r="DVC553" s="39"/>
      <c r="DVD553" s="39"/>
      <c r="DVE553" s="39"/>
      <c r="DVF553" s="39"/>
      <c r="DVG553" s="39"/>
      <c r="DVH553" s="39"/>
      <c r="DVI553" s="39"/>
      <c r="DVJ553" s="39"/>
      <c r="DVK553" s="39"/>
      <c r="DVL553" s="39"/>
      <c r="DVM553" s="39"/>
      <c r="DVN553" s="39"/>
      <c r="DVO553" s="39"/>
      <c r="DVP553" s="39"/>
      <c r="DVQ553" s="39"/>
      <c r="DVR553" s="39"/>
      <c r="DVS553" s="39"/>
      <c r="DVT553" s="39"/>
      <c r="DVU553" s="39"/>
      <c r="DVV553" s="39"/>
      <c r="DVW553" s="39"/>
      <c r="DVX553" s="39"/>
      <c r="DVY553" s="39"/>
      <c r="DVZ553" s="39"/>
      <c r="DWA553" s="39"/>
      <c r="DWB553" s="39"/>
      <c r="DWC553" s="39"/>
      <c r="DWD553" s="39"/>
      <c r="DWE553" s="39"/>
      <c r="DWF553" s="39"/>
      <c r="DWG553" s="39"/>
      <c r="DWH553" s="39"/>
      <c r="DWI553" s="39"/>
      <c r="DWJ553" s="39"/>
      <c r="DWK553" s="39"/>
      <c r="DWL553" s="39"/>
      <c r="DWM553" s="39"/>
      <c r="DWN553" s="39"/>
      <c r="DWO553" s="39"/>
      <c r="DWP553" s="39"/>
      <c r="DWQ553" s="39"/>
      <c r="DWR553" s="39"/>
      <c r="DWS553" s="39"/>
      <c r="DWT553" s="39"/>
      <c r="DWU553" s="39"/>
      <c r="DWV553" s="39"/>
      <c r="DWW553" s="39"/>
      <c r="DWX553" s="39"/>
      <c r="DWY553" s="39"/>
      <c r="DWZ553" s="39"/>
      <c r="DXA553" s="39"/>
      <c r="DXB553" s="39"/>
      <c r="DXC553" s="39"/>
      <c r="DXD553" s="39"/>
      <c r="DXE553" s="39"/>
      <c r="DXF553" s="39"/>
      <c r="DXG553" s="39"/>
      <c r="DXH553" s="39"/>
      <c r="DXI553" s="39"/>
      <c r="DXJ553" s="39"/>
      <c r="DXK553" s="39"/>
      <c r="DXL553" s="39"/>
      <c r="DXM553" s="39"/>
      <c r="DXN553" s="39"/>
      <c r="DXO553" s="39"/>
      <c r="DXP553" s="39"/>
      <c r="DXQ553" s="39"/>
      <c r="DXR553" s="39"/>
      <c r="DXS553" s="39"/>
      <c r="DXT553" s="39"/>
      <c r="DXU553" s="39"/>
      <c r="DXV553" s="39"/>
      <c r="DXW553" s="39"/>
      <c r="DXX553" s="39"/>
      <c r="DXY553" s="39"/>
      <c r="DXZ553" s="39"/>
      <c r="DYA553" s="39"/>
      <c r="DYB553" s="39"/>
      <c r="DYC553" s="39"/>
      <c r="DYD553" s="39"/>
      <c r="DYE553" s="39"/>
      <c r="DYF553" s="39"/>
      <c r="DYG553" s="39"/>
      <c r="DYH553" s="39"/>
      <c r="DYI553" s="39"/>
      <c r="DYJ553" s="39"/>
      <c r="DYK553" s="39"/>
      <c r="DYL553" s="39"/>
      <c r="DYM553" s="39"/>
      <c r="DYN553" s="39"/>
      <c r="DYO553" s="39"/>
      <c r="DYP553" s="39"/>
      <c r="DYQ553" s="39"/>
      <c r="DYR553" s="39"/>
      <c r="DYS553" s="39"/>
      <c r="DYT553" s="39"/>
      <c r="DYU553" s="39"/>
      <c r="DYV553" s="39"/>
      <c r="DYW553" s="39"/>
      <c r="DYX553" s="39"/>
      <c r="DYY553" s="39"/>
      <c r="DYZ553" s="39"/>
      <c r="DZA553" s="39"/>
      <c r="DZB553" s="39"/>
      <c r="DZC553" s="39"/>
      <c r="DZD553" s="39"/>
      <c r="DZE553" s="39"/>
      <c r="DZF553" s="39"/>
      <c r="DZG553" s="39"/>
      <c r="DZH553" s="39"/>
      <c r="DZI553" s="39"/>
      <c r="DZJ553" s="39"/>
      <c r="DZK553" s="39"/>
      <c r="DZL553" s="39"/>
      <c r="DZM553" s="39"/>
      <c r="DZN553" s="39"/>
      <c r="DZO553" s="39"/>
      <c r="DZP553" s="39"/>
      <c r="DZQ553" s="39"/>
      <c r="DZR553" s="39"/>
      <c r="DZS553" s="39"/>
      <c r="DZT553" s="39"/>
      <c r="DZU553" s="39"/>
      <c r="DZV553" s="39"/>
      <c r="DZW553" s="39"/>
      <c r="DZX553" s="39"/>
      <c r="DZY553" s="39"/>
      <c r="DZZ553" s="39"/>
      <c r="EAA553" s="39"/>
      <c r="EAB553" s="39"/>
      <c r="EAC553" s="39"/>
      <c r="EAD553" s="39"/>
      <c r="EAE553" s="39"/>
      <c r="EAF553" s="39"/>
      <c r="EAG553" s="39"/>
      <c r="EAH553" s="39"/>
      <c r="EAI553" s="39"/>
      <c r="EAJ553" s="39"/>
      <c r="EAK553" s="39"/>
      <c r="EAL553" s="39"/>
      <c r="EAM553" s="39"/>
      <c r="EAN553" s="39"/>
      <c r="EAO553" s="39"/>
      <c r="EAP553" s="39"/>
      <c r="EAQ553" s="39"/>
      <c r="EAR553" s="39"/>
      <c r="EAS553" s="39"/>
      <c r="EAT553" s="39"/>
      <c r="EAU553" s="39"/>
      <c r="EAV553" s="39"/>
      <c r="EAW553" s="39"/>
      <c r="EAX553" s="39"/>
      <c r="EAY553" s="39"/>
      <c r="EAZ553" s="39"/>
      <c r="EBA553" s="39"/>
      <c r="EBB553" s="39"/>
      <c r="EBC553" s="39"/>
      <c r="EBD553" s="39"/>
      <c r="EBE553" s="39"/>
      <c r="EBF553" s="39"/>
      <c r="EBG553" s="39"/>
      <c r="EBH553" s="39"/>
      <c r="EBI553" s="39"/>
      <c r="EBJ553" s="39"/>
      <c r="EBK553" s="39"/>
      <c r="EBL553" s="39"/>
      <c r="EBM553" s="39"/>
      <c r="EBN553" s="39"/>
      <c r="EBO553" s="39"/>
      <c r="EBP553" s="39"/>
      <c r="EBQ553" s="39"/>
      <c r="EBR553" s="39"/>
      <c r="EBS553" s="39"/>
      <c r="EBT553" s="39"/>
      <c r="EBU553" s="39"/>
      <c r="EBV553" s="39"/>
      <c r="EBW553" s="39"/>
      <c r="EBX553" s="39"/>
      <c r="EBY553" s="39"/>
      <c r="EBZ553" s="39"/>
      <c r="ECA553" s="39"/>
      <c r="ECB553" s="39"/>
      <c r="ECC553" s="39"/>
      <c r="ECD553" s="39"/>
      <c r="ECE553" s="39"/>
      <c r="ECF553" s="39"/>
      <c r="ECG553" s="39"/>
      <c r="ECH553" s="39"/>
      <c r="ECI553" s="39"/>
      <c r="ECJ553" s="39"/>
      <c r="ECK553" s="39"/>
      <c r="ECL553" s="39"/>
      <c r="ECM553" s="39"/>
      <c r="ECN553" s="39"/>
      <c r="ECO553" s="39"/>
      <c r="ECP553" s="39"/>
      <c r="ECQ553" s="39"/>
      <c r="ECR553" s="39"/>
      <c r="ECS553" s="39"/>
      <c r="ECT553" s="39"/>
      <c r="ECU553" s="39"/>
      <c r="ECV553" s="39"/>
      <c r="ECW553" s="39"/>
      <c r="ECX553" s="39"/>
      <c r="ECY553" s="39"/>
      <c r="ECZ553" s="39"/>
      <c r="EDA553" s="39"/>
      <c r="EDB553" s="39"/>
      <c r="EDC553" s="39"/>
      <c r="EDD553" s="39"/>
      <c r="EDE553" s="39"/>
      <c r="EDF553" s="39"/>
      <c r="EDG553" s="39"/>
      <c r="EDH553" s="39"/>
      <c r="EDI553" s="39"/>
      <c r="EDJ553" s="39"/>
      <c r="EDK553" s="39"/>
      <c r="EDL553" s="39"/>
      <c r="EDM553" s="39"/>
      <c r="EDN553" s="39"/>
      <c r="EDO553" s="39"/>
      <c r="EDP553" s="39"/>
      <c r="EDQ553" s="39"/>
      <c r="EDR553" s="39"/>
      <c r="EDS553" s="39"/>
      <c r="EDT553" s="39"/>
      <c r="EDU553" s="39"/>
      <c r="EDV553" s="39"/>
      <c r="EDW553" s="39"/>
      <c r="EDX553" s="39"/>
      <c r="EDY553" s="39"/>
      <c r="EDZ553" s="39"/>
      <c r="EEA553" s="39"/>
      <c r="EEB553" s="39"/>
      <c r="EEC553" s="39"/>
      <c r="EED553" s="39"/>
      <c r="EEE553" s="39"/>
      <c r="EEF553" s="39"/>
      <c r="EEG553" s="39"/>
      <c r="EEH553" s="39"/>
      <c r="EEI553" s="39"/>
      <c r="EEJ553" s="39"/>
      <c r="EEK553" s="39"/>
      <c r="EEL553" s="39"/>
      <c r="EEM553" s="39"/>
      <c r="EEN553" s="39"/>
      <c r="EEO553" s="39"/>
      <c r="EEP553" s="39"/>
      <c r="EEQ553" s="39"/>
      <c r="EER553" s="39"/>
      <c r="EES553" s="39"/>
      <c r="EET553" s="39"/>
      <c r="EEU553" s="39"/>
      <c r="EEV553" s="39"/>
      <c r="EEW553" s="39"/>
      <c r="EEX553" s="39"/>
      <c r="EEY553" s="39"/>
      <c r="EEZ553" s="39"/>
      <c r="EFA553" s="39"/>
      <c r="EFB553" s="39"/>
      <c r="EFC553" s="39"/>
      <c r="EFD553" s="39"/>
      <c r="EFE553" s="39"/>
      <c r="EFF553" s="39"/>
      <c r="EFG553" s="39"/>
      <c r="EFH553" s="39"/>
      <c r="EFI553" s="39"/>
      <c r="EFJ553" s="39"/>
      <c r="EFK553" s="39"/>
      <c r="EFL553" s="39"/>
      <c r="EFM553" s="39"/>
      <c r="EFN553" s="39"/>
      <c r="EFO553" s="39"/>
      <c r="EFP553" s="39"/>
      <c r="EFQ553" s="39"/>
      <c r="EFR553" s="39"/>
      <c r="EFS553" s="39"/>
      <c r="EFT553" s="39"/>
      <c r="EFU553" s="39"/>
      <c r="EFV553" s="39"/>
      <c r="EFW553" s="39"/>
      <c r="EFX553" s="39"/>
      <c r="EFY553" s="39"/>
      <c r="EFZ553" s="39"/>
      <c r="EGA553" s="39"/>
      <c r="EGB553" s="39"/>
      <c r="EGC553" s="39"/>
      <c r="EGD553" s="39"/>
      <c r="EGE553" s="39"/>
      <c r="EGF553" s="39"/>
      <c r="EGG553" s="39"/>
      <c r="EGH553" s="39"/>
      <c r="EGI553" s="39"/>
      <c r="EGJ553" s="39"/>
      <c r="EGK553" s="39"/>
      <c r="EGL553" s="39"/>
      <c r="EGM553" s="39"/>
      <c r="EGN553" s="39"/>
      <c r="EGO553" s="39"/>
      <c r="EGP553" s="39"/>
      <c r="EGQ553" s="39"/>
      <c r="EGR553" s="39"/>
      <c r="EGS553" s="39"/>
      <c r="EGT553" s="39"/>
      <c r="EGU553" s="39"/>
      <c r="EGV553" s="39"/>
      <c r="EGW553" s="39"/>
      <c r="EGX553" s="39"/>
      <c r="EGY553" s="39"/>
      <c r="EGZ553" s="39"/>
      <c r="EHA553" s="39"/>
      <c r="EHB553" s="39"/>
      <c r="EHC553" s="39"/>
      <c r="EHD553" s="39"/>
      <c r="EHE553" s="39"/>
      <c r="EHF553" s="39"/>
      <c r="EHG553" s="39"/>
      <c r="EHH553" s="39"/>
      <c r="EHI553" s="39"/>
      <c r="EHJ553" s="39"/>
      <c r="EHK553" s="39"/>
      <c r="EHL553" s="39"/>
      <c r="EHM553" s="39"/>
      <c r="EHN553" s="39"/>
      <c r="EHO553" s="39"/>
      <c r="EHP553" s="39"/>
      <c r="EHQ553" s="39"/>
      <c r="EHR553" s="39"/>
      <c r="EHS553" s="39"/>
      <c r="EHT553" s="39"/>
      <c r="EHU553" s="39"/>
      <c r="EHV553" s="39"/>
      <c r="EHW553" s="39"/>
      <c r="EHX553" s="39"/>
      <c r="EHY553" s="39"/>
      <c r="EHZ553" s="39"/>
      <c r="EIA553" s="39"/>
      <c r="EIB553" s="39"/>
      <c r="EIC553" s="39"/>
      <c r="EID553" s="39"/>
      <c r="EIE553" s="39"/>
      <c r="EIF553" s="39"/>
      <c r="EIG553" s="39"/>
      <c r="EIH553" s="39"/>
      <c r="EII553" s="39"/>
      <c r="EIJ553" s="39"/>
      <c r="EIK553" s="39"/>
      <c r="EIL553" s="39"/>
      <c r="EIM553" s="39"/>
      <c r="EIN553" s="39"/>
      <c r="EIO553" s="39"/>
      <c r="EIP553" s="39"/>
      <c r="EIQ553" s="39"/>
      <c r="EIR553" s="39"/>
      <c r="EIS553" s="39"/>
      <c r="EIT553" s="39"/>
      <c r="EIU553" s="39"/>
      <c r="EIV553" s="39"/>
      <c r="EIW553" s="39"/>
      <c r="EIX553" s="39"/>
      <c r="EIY553" s="39"/>
      <c r="EIZ553" s="39"/>
      <c r="EJA553" s="39"/>
      <c r="EJB553" s="39"/>
      <c r="EJC553" s="39"/>
      <c r="EJD553" s="39"/>
      <c r="EJE553" s="39"/>
      <c r="EJF553" s="39"/>
      <c r="EJG553" s="39"/>
      <c r="EJH553" s="39"/>
      <c r="EJI553" s="39"/>
      <c r="EJJ553" s="39"/>
      <c r="EJK553" s="39"/>
      <c r="EJL553" s="39"/>
      <c r="EJM553" s="39"/>
      <c r="EJN553" s="39"/>
      <c r="EJO553" s="39"/>
      <c r="EJP553" s="39"/>
      <c r="EJQ553" s="39"/>
      <c r="EJR553" s="39"/>
      <c r="EJS553" s="39"/>
      <c r="EJT553" s="39"/>
      <c r="EJU553" s="39"/>
      <c r="EJV553" s="39"/>
      <c r="EJW553" s="39"/>
      <c r="EJX553" s="39"/>
      <c r="EJY553" s="39"/>
      <c r="EJZ553" s="39"/>
      <c r="EKA553" s="39"/>
      <c r="EKB553" s="39"/>
      <c r="EKC553" s="39"/>
      <c r="EKD553" s="39"/>
      <c r="EKE553" s="39"/>
      <c r="EKF553" s="39"/>
      <c r="EKG553" s="39"/>
      <c r="EKH553" s="39"/>
      <c r="EKI553" s="39"/>
      <c r="EKJ553" s="39"/>
      <c r="EKK553" s="39"/>
      <c r="EKL553" s="39"/>
      <c r="EKM553" s="39"/>
      <c r="EKN553" s="39"/>
      <c r="EKO553" s="39"/>
      <c r="EKP553" s="39"/>
      <c r="EKQ553" s="39"/>
      <c r="EKR553" s="39"/>
      <c r="EKS553" s="39"/>
      <c r="EKT553" s="39"/>
      <c r="EKU553" s="39"/>
      <c r="EKV553" s="39"/>
      <c r="EKW553" s="39"/>
      <c r="EKX553" s="39"/>
      <c r="EKY553" s="39"/>
      <c r="EKZ553" s="39"/>
      <c r="ELA553" s="39"/>
      <c r="ELB553" s="39"/>
      <c r="ELC553" s="39"/>
      <c r="ELD553" s="39"/>
      <c r="ELE553" s="39"/>
      <c r="ELF553" s="39"/>
      <c r="ELG553" s="39"/>
      <c r="ELH553" s="39"/>
      <c r="ELI553" s="39"/>
      <c r="ELJ553" s="39"/>
      <c r="ELK553" s="39"/>
      <c r="ELL553" s="39"/>
      <c r="ELM553" s="39"/>
      <c r="ELN553" s="39"/>
      <c r="ELO553" s="39"/>
      <c r="ELP553" s="39"/>
      <c r="ELQ553" s="39"/>
      <c r="ELR553" s="39"/>
      <c r="ELS553" s="39"/>
      <c r="ELT553" s="39"/>
      <c r="ELU553" s="39"/>
      <c r="ELV553" s="39"/>
      <c r="ELW553" s="39"/>
      <c r="ELX553" s="39"/>
      <c r="ELY553" s="39"/>
      <c r="ELZ553" s="39"/>
      <c r="EMA553" s="39"/>
      <c r="EMB553" s="39"/>
      <c r="EMC553" s="39"/>
      <c r="EMD553" s="39"/>
      <c r="EME553" s="39"/>
      <c r="EMF553" s="39"/>
      <c r="EMG553" s="39"/>
      <c r="EMH553" s="39"/>
      <c r="EMI553" s="39"/>
      <c r="EMJ553" s="39"/>
      <c r="EMK553" s="39"/>
      <c r="EML553" s="39"/>
      <c r="EMM553" s="39"/>
      <c r="EMN553" s="39"/>
      <c r="EMO553" s="39"/>
      <c r="EMP553" s="39"/>
      <c r="EMQ553" s="39"/>
      <c r="EMR553" s="39"/>
      <c r="EMS553" s="39"/>
      <c r="EMT553" s="39"/>
      <c r="EMU553" s="39"/>
      <c r="EMV553" s="39"/>
      <c r="EMW553" s="39"/>
      <c r="EMX553" s="39"/>
      <c r="EMY553" s="39"/>
      <c r="EMZ553" s="39"/>
      <c r="ENA553" s="39"/>
      <c r="ENB553" s="39"/>
      <c r="ENC553" s="39"/>
      <c r="END553" s="39"/>
      <c r="ENE553" s="39"/>
      <c r="ENF553" s="39"/>
      <c r="ENG553" s="39"/>
      <c r="ENH553" s="39"/>
      <c r="ENI553" s="39"/>
      <c r="ENJ553" s="39"/>
      <c r="ENK553" s="39"/>
      <c r="ENL553" s="39"/>
      <c r="ENM553" s="39"/>
      <c r="ENN553" s="39"/>
      <c r="ENO553" s="39"/>
      <c r="ENP553" s="39"/>
      <c r="ENQ553" s="39"/>
      <c r="ENR553" s="39"/>
      <c r="ENS553" s="39"/>
      <c r="ENT553" s="39"/>
      <c r="ENU553" s="39"/>
      <c r="ENV553" s="39"/>
      <c r="ENW553" s="39"/>
      <c r="ENX553" s="39"/>
      <c r="ENY553" s="39"/>
      <c r="ENZ553" s="39"/>
      <c r="EOA553" s="39"/>
      <c r="EOB553" s="39"/>
      <c r="EOC553" s="39"/>
      <c r="EOD553" s="39"/>
      <c r="EOE553" s="39"/>
      <c r="EOF553" s="39"/>
      <c r="EOG553" s="39"/>
      <c r="EOH553" s="39"/>
      <c r="EOI553" s="39"/>
      <c r="EOJ553" s="39"/>
      <c r="EOK553" s="39"/>
      <c r="EOL553" s="39"/>
      <c r="EOM553" s="39"/>
      <c r="EON553" s="39"/>
      <c r="EOO553" s="39"/>
      <c r="EOP553" s="39"/>
      <c r="EOQ553" s="39"/>
      <c r="EOR553" s="39"/>
      <c r="EOS553" s="39"/>
      <c r="EOT553" s="39"/>
      <c r="EOU553" s="39"/>
      <c r="EOV553" s="39"/>
      <c r="EOW553" s="39"/>
      <c r="EOX553" s="39"/>
      <c r="EOY553" s="39"/>
      <c r="EOZ553" s="39"/>
      <c r="EPA553" s="39"/>
      <c r="EPB553" s="39"/>
      <c r="EPC553" s="39"/>
      <c r="EPD553" s="39"/>
      <c r="EPE553" s="39"/>
      <c r="EPF553" s="39"/>
      <c r="EPG553" s="39"/>
      <c r="EPH553" s="39"/>
      <c r="EPI553" s="39"/>
      <c r="EPJ553" s="39"/>
      <c r="EPK553" s="39"/>
      <c r="EPL553" s="39"/>
      <c r="EPM553" s="39"/>
      <c r="EPN553" s="39"/>
      <c r="EPO553" s="39"/>
      <c r="EPP553" s="39"/>
      <c r="EPQ553" s="39"/>
      <c r="EPR553" s="39"/>
      <c r="EPS553" s="39"/>
      <c r="EPT553" s="39"/>
      <c r="EPU553" s="39"/>
      <c r="EPV553" s="39"/>
      <c r="EPW553" s="39"/>
      <c r="EPX553" s="39"/>
      <c r="EPY553" s="39"/>
      <c r="EPZ553" s="39"/>
      <c r="EQA553" s="39"/>
      <c r="EQB553" s="39"/>
      <c r="EQC553" s="39"/>
      <c r="EQD553" s="39"/>
      <c r="EQE553" s="39"/>
      <c r="EQF553" s="39"/>
      <c r="EQG553" s="39"/>
      <c r="EQH553" s="39"/>
      <c r="EQI553" s="39"/>
      <c r="EQJ553" s="39"/>
      <c r="EQK553" s="39"/>
      <c r="EQL553" s="39"/>
      <c r="EQM553" s="39"/>
      <c r="EQN553" s="39"/>
      <c r="EQO553" s="39"/>
      <c r="EQP553" s="39"/>
      <c r="EQQ553" s="39"/>
      <c r="EQR553" s="39"/>
      <c r="EQS553" s="39"/>
      <c r="EQT553" s="39"/>
      <c r="EQU553" s="39"/>
      <c r="EQV553" s="39"/>
      <c r="EQW553" s="39"/>
      <c r="EQX553" s="39"/>
      <c r="EQY553" s="39"/>
      <c r="EQZ553" s="39"/>
      <c r="ERA553" s="39"/>
      <c r="ERB553" s="39"/>
      <c r="ERC553" s="39"/>
      <c r="ERD553" s="39"/>
      <c r="ERE553" s="39"/>
      <c r="ERF553" s="39"/>
      <c r="ERG553" s="39"/>
      <c r="ERH553" s="39"/>
      <c r="ERI553" s="39"/>
      <c r="ERJ553" s="39"/>
      <c r="ERK553" s="39"/>
      <c r="ERL553" s="39"/>
      <c r="ERM553" s="39"/>
      <c r="ERN553" s="39"/>
      <c r="ERO553" s="39"/>
      <c r="ERP553" s="39"/>
      <c r="ERQ553" s="39"/>
      <c r="ERR553" s="39"/>
      <c r="ERS553" s="39"/>
      <c r="ERT553" s="39"/>
      <c r="ERU553" s="39"/>
      <c r="ERV553" s="39"/>
      <c r="ERW553" s="39"/>
      <c r="ERX553" s="39"/>
      <c r="ERY553" s="39"/>
      <c r="ERZ553" s="39"/>
      <c r="ESA553" s="39"/>
      <c r="ESB553" s="39"/>
      <c r="ESC553" s="39"/>
      <c r="ESD553" s="39"/>
      <c r="ESE553" s="39"/>
      <c r="ESF553" s="39"/>
      <c r="ESG553" s="39"/>
      <c r="ESH553" s="39"/>
      <c r="ESI553" s="39"/>
      <c r="ESJ553" s="39"/>
      <c r="ESK553" s="39"/>
      <c r="ESL553" s="39"/>
      <c r="ESM553" s="39"/>
      <c r="ESN553" s="39"/>
      <c r="ESO553" s="39"/>
      <c r="ESP553" s="39"/>
      <c r="ESQ553" s="39"/>
      <c r="ESR553" s="39"/>
      <c r="ESS553" s="39"/>
      <c r="EST553" s="39"/>
      <c r="ESU553" s="39"/>
      <c r="ESV553" s="39"/>
      <c r="ESW553" s="39"/>
      <c r="ESX553" s="39"/>
      <c r="ESY553" s="39"/>
      <c r="ESZ553" s="39"/>
      <c r="ETA553" s="39"/>
      <c r="ETB553" s="39"/>
      <c r="ETC553" s="39"/>
      <c r="ETD553" s="39"/>
      <c r="ETE553" s="39"/>
      <c r="ETF553" s="39"/>
      <c r="ETG553" s="39"/>
      <c r="ETH553" s="39"/>
      <c r="ETI553" s="39"/>
      <c r="ETJ553" s="39"/>
      <c r="ETK553" s="39"/>
      <c r="ETL553" s="39"/>
      <c r="ETM553" s="39"/>
      <c r="ETN553" s="39"/>
      <c r="ETO553" s="39"/>
      <c r="ETP553" s="39"/>
      <c r="ETQ553" s="39"/>
      <c r="ETR553" s="39"/>
      <c r="ETS553" s="39"/>
      <c r="ETT553" s="39"/>
      <c r="ETU553" s="39"/>
      <c r="ETV553" s="39"/>
      <c r="ETW553" s="39"/>
      <c r="ETX553" s="39"/>
      <c r="ETY553" s="39"/>
      <c r="ETZ553" s="39"/>
      <c r="EUA553" s="39"/>
      <c r="EUB553" s="39"/>
      <c r="EUC553" s="39"/>
      <c r="EUD553" s="39"/>
      <c r="EUE553" s="39"/>
      <c r="EUF553" s="39"/>
      <c r="EUG553" s="39"/>
      <c r="EUH553" s="39"/>
      <c r="EUI553" s="39"/>
      <c r="EUJ553" s="39"/>
      <c r="EUK553" s="39"/>
      <c r="EUL553" s="39"/>
      <c r="EUM553" s="39"/>
      <c r="EUN553" s="39"/>
      <c r="EUO553" s="39"/>
      <c r="EUP553" s="39"/>
      <c r="EUQ553" s="39"/>
      <c r="EUR553" s="39"/>
      <c r="EUS553" s="39"/>
      <c r="EUT553" s="39"/>
      <c r="EUU553" s="39"/>
      <c r="EUV553" s="39"/>
      <c r="EUW553" s="39"/>
      <c r="EUX553" s="39"/>
      <c r="EUY553" s="39"/>
      <c r="EUZ553" s="39"/>
      <c r="EVA553" s="39"/>
      <c r="EVB553" s="39"/>
      <c r="EVC553" s="39"/>
      <c r="EVD553" s="39"/>
      <c r="EVE553" s="39"/>
      <c r="EVF553" s="39"/>
      <c r="EVG553" s="39"/>
      <c r="EVH553" s="39"/>
      <c r="EVI553" s="39"/>
      <c r="EVJ553" s="39"/>
      <c r="EVK553" s="39"/>
      <c r="EVL553" s="39"/>
      <c r="EVM553" s="39"/>
      <c r="EVN553" s="39"/>
      <c r="EVO553" s="39"/>
      <c r="EVP553" s="39"/>
      <c r="EVQ553" s="39"/>
      <c r="EVR553" s="39"/>
      <c r="EVS553" s="39"/>
      <c r="EVT553" s="39"/>
      <c r="EVU553" s="39"/>
      <c r="EVV553" s="39"/>
      <c r="EVW553" s="39"/>
      <c r="EVX553" s="39"/>
      <c r="EVY553" s="39"/>
      <c r="EVZ553" s="39"/>
      <c r="EWA553" s="39"/>
      <c r="EWB553" s="39"/>
      <c r="EWC553" s="39"/>
      <c r="EWD553" s="39"/>
      <c r="EWE553" s="39"/>
      <c r="EWF553" s="39"/>
      <c r="EWG553" s="39"/>
      <c r="EWH553" s="39"/>
      <c r="EWI553" s="39"/>
      <c r="EWJ553" s="39"/>
      <c r="EWK553" s="39"/>
      <c r="EWL553" s="39"/>
      <c r="EWM553" s="39"/>
      <c r="EWN553" s="39"/>
      <c r="EWO553" s="39"/>
      <c r="EWP553" s="39"/>
      <c r="EWQ553" s="39"/>
      <c r="EWR553" s="39"/>
      <c r="EWS553" s="39"/>
      <c r="EWT553" s="39"/>
      <c r="EWU553" s="39"/>
      <c r="EWV553" s="39"/>
      <c r="EWW553" s="39"/>
      <c r="EWX553" s="39"/>
      <c r="EWY553" s="39"/>
      <c r="EWZ553" s="39"/>
      <c r="EXA553" s="39"/>
      <c r="EXB553" s="39"/>
      <c r="EXC553" s="39"/>
      <c r="EXD553" s="39"/>
      <c r="EXE553" s="39"/>
      <c r="EXF553" s="39"/>
      <c r="EXG553" s="39"/>
      <c r="EXH553" s="39"/>
      <c r="EXI553" s="39"/>
      <c r="EXJ553" s="39"/>
      <c r="EXK553" s="39"/>
      <c r="EXL553" s="39"/>
      <c r="EXM553" s="39"/>
      <c r="EXN553" s="39"/>
      <c r="EXO553" s="39"/>
      <c r="EXP553" s="39"/>
      <c r="EXQ553" s="39"/>
      <c r="EXR553" s="39"/>
      <c r="EXS553" s="39"/>
      <c r="EXT553" s="39"/>
      <c r="EXU553" s="39"/>
      <c r="EXV553" s="39"/>
      <c r="EXW553" s="39"/>
      <c r="EXX553" s="39"/>
      <c r="EXY553" s="39"/>
      <c r="EXZ553" s="39"/>
      <c r="EYA553" s="39"/>
      <c r="EYB553" s="39"/>
      <c r="EYC553" s="39"/>
      <c r="EYD553" s="39"/>
      <c r="EYE553" s="39"/>
      <c r="EYF553" s="39"/>
      <c r="EYG553" s="39"/>
      <c r="EYH553" s="39"/>
      <c r="EYI553" s="39"/>
      <c r="EYJ553" s="39"/>
      <c r="EYK553" s="39"/>
      <c r="EYL553" s="39"/>
      <c r="EYM553" s="39"/>
      <c r="EYN553" s="39"/>
      <c r="EYO553" s="39"/>
      <c r="EYP553" s="39"/>
      <c r="EYQ553" s="39"/>
      <c r="EYR553" s="39"/>
      <c r="EYS553" s="39"/>
      <c r="EYT553" s="39"/>
      <c r="EYU553" s="39"/>
      <c r="EYV553" s="39"/>
      <c r="EYW553" s="39"/>
      <c r="EYX553" s="39"/>
      <c r="EYY553" s="39"/>
      <c r="EYZ553" s="39"/>
      <c r="EZA553" s="39"/>
      <c r="EZB553" s="39"/>
      <c r="EZC553" s="39"/>
      <c r="EZD553" s="39"/>
      <c r="EZE553" s="39"/>
      <c r="EZF553" s="39"/>
      <c r="EZG553" s="39"/>
      <c r="EZH553" s="39"/>
      <c r="EZI553" s="39"/>
      <c r="EZJ553" s="39"/>
      <c r="EZK553" s="39"/>
      <c r="EZL553" s="39"/>
      <c r="EZM553" s="39"/>
      <c r="EZN553" s="39"/>
      <c r="EZO553" s="39"/>
      <c r="EZP553" s="39"/>
      <c r="EZQ553" s="39"/>
      <c r="EZR553" s="39"/>
      <c r="EZS553" s="39"/>
      <c r="EZT553" s="39"/>
      <c r="EZU553" s="39"/>
      <c r="EZV553" s="39"/>
      <c r="EZW553" s="39"/>
      <c r="EZX553" s="39"/>
      <c r="EZY553" s="39"/>
      <c r="EZZ553" s="39"/>
      <c r="FAA553" s="39"/>
      <c r="FAB553" s="39"/>
      <c r="FAC553" s="39"/>
      <c r="FAD553" s="39"/>
      <c r="FAE553" s="39"/>
      <c r="FAF553" s="39"/>
      <c r="FAG553" s="39"/>
      <c r="FAH553" s="39"/>
      <c r="FAI553" s="39"/>
      <c r="FAJ553" s="39"/>
      <c r="FAK553" s="39"/>
      <c r="FAL553" s="39"/>
      <c r="FAM553" s="39"/>
      <c r="FAN553" s="39"/>
      <c r="FAO553" s="39"/>
      <c r="FAP553" s="39"/>
      <c r="FAQ553" s="39"/>
      <c r="FAR553" s="39"/>
      <c r="FAS553" s="39"/>
      <c r="FAT553" s="39"/>
      <c r="FAU553" s="39"/>
      <c r="FAV553" s="39"/>
      <c r="FAW553" s="39"/>
      <c r="FAX553" s="39"/>
      <c r="FAY553" s="39"/>
      <c r="FAZ553" s="39"/>
      <c r="FBA553" s="39"/>
      <c r="FBB553" s="39"/>
      <c r="FBC553" s="39"/>
      <c r="FBD553" s="39"/>
      <c r="FBE553" s="39"/>
      <c r="FBF553" s="39"/>
      <c r="FBG553" s="39"/>
      <c r="FBH553" s="39"/>
      <c r="FBI553" s="39"/>
      <c r="FBJ553" s="39"/>
      <c r="FBK553" s="39"/>
      <c r="FBL553" s="39"/>
      <c r="FBM553" s="39"/>
      <c r="FBN553" s="39"/>
      <c r="FBO553" s="39"/>
      <c r="FBP553" s="39"/>
      <c r="FBQ553" s="39"/>
      <c r="FBR553" s="39"/>
      <c r="FBS553" s="39"/>
      <c r="FBT553" s="39"/>
      <c r="FBU553" s="39"/>
      <c r="FBV553" s="39"/>
      <c r="FBW553" s="39"/>
      <c r="FBX553" s="39"/>
      <c r="FBY553" s="39"/>
      <c r="FBZ553" s="39"/>
      <c r="FCA553" s="39"/>
      <c r="FCB553" s="39"/>
      <c r="FCC553" s="39"/>
      <c r="FCD553" s="39"/>
      <c r="FCE553" s="39"/>
      <c r="FCF553" s="39"/>
      <c r="FCG553" s="39"/>
      <c r="FCH553" s="39"/>
      <c r="FCI553" s="39"/>
      <c r="FCJ553" s="39"/>
      <c r="FCK553" s="39"/>
      <c r="FCL553" s="39"/>
      <c r="FCM553" s="39"/>
      <c r="FCN553" s="39"/>
      <c r="FCO553" s="39"/>
      <c r="FCP553" s="39"/>
      <c r="FCQ553" s="39"/>
      <c r="FCR553" s="39"/>
      <c r="FCS553" s="39"/>
      <c r="FCT553" s="39"/>
      <c r="FCU553" s="39"/>
      <c r="FCV553" s="39"/>
      <c r="FCW553" s="39"/>
      <c r="FCX553" s="39"/>
      <c r="FCY553" s="39"/>
      <c r="FCZ553" s="39"/>
      <c r="FDA553" s="39"/>
      <c r="FDB553" s="39"/>
      <c r="FDC553" s="39"/>
      <c r="FDD553" s="39"/>
      <c r="FDE553" s="39"/>
      <c r="FDF553" s="39"/>
      <c r="FDG553" s="39"/>
      <c r="FDH553" s="39"/>
      <c r="FDI553" s="39"/>
      <c r="FDJ553" s="39"/>
      <c r="FDK553" s="39"/>
      <c r="FDL553" s="39"/>
      <c r="FDM553" s="39"/>
      <c r="FDN553" s="39"/>
      <c r="FDO553" s="39"/>
      <c r="FDP553" s="39"/>
      <c r="FDQ553" s="39"/>
      <c r="FDR553" s="39"/>
      <c r="FDS553" s="39"/>
      <c r="FDT553" s="39"/>
      <c r="FDU553" s="39"/>
      <c r="FDV553" s="39"/>
      <c r="FDW553" s="39"/>
      <c r="FDX553" s="39"/>
      <c r="FDY553" s="39"/>
      <c r="FDZ553" s="39"/>
      <c r="FEA553" s="39"/>
      <c r="FEB553" s="39"/>
      <c r="FEC553" s="39"/>
      <c r="FED553" s="39"/>
      <c r="FEE553" s="39"/>
      <c r="FEF553" s="39"/>
      <c r="FEG553" s="39"/>
      <c r="FEH553" s="39"/>
      <c r="FEI553" s="39"/>
      <c r="FEJ553" s="39"/>
      <c r="FEK553" s="39"/>
      <c r="FEL553" s="39"/>
      <c r="FEM553" s="39"/>
      <c r="FEN553" s="39"/>
      <c r="FEO553" s="39"/>
      <c r="FEP553" s="39"/>
      <c r="FEQ553" s="39"/>
      <c r="FER553" s="39"/>
      <c r="FES553" s="39"/>
      <c r="FET553" s="39"/>
      <c r="FEU553" s="39"/>
      <c r="FEV553" s="39"/>
      <c r="FEW553" s="39"/>
      <c r="FEX553" s="39"/>
      <c r="FEY553" s="39"/>
      <c r="FEZ553" s="39"/>
      <c r="FFA553" s="39"/>
      <c r="FFB553" s="39"/>
      <c r="FFC553" s="39"/>
      <c r="FFD553" s="39"/>
      <c r="FFE553" s="39"/>
      <c r="FFF553" s="39"/>
      <c r="FFG553" s="39"/>
      <c r="FFH553" s="39"/>
      <c r="FFI553" s="39"/>
      <c r="FFJ553" s="39"/>
      <c r="FFK553" s="39"/>
      <c r="FFL553" s="39"/>
      <c r="FFM553" s="39"/>
      <c r="FFN553" s="39"/>
      <c r="FFO553" s="39"/>
      <c r="FFP553" s="39"/>
      <c r="FFQ553" s="39"/>
      <c r="FFR553" s="39"/>
      <c r="FFS553" s="39"/>
      <c r="FFT553" s="39"/>
      <c r="FFU553" s="39"/>
      <c r="FFV553" s="39"/>
      <c r="FFW553" s="39"/>
      <c r="FFX553" s="39"/>
      <c r="FFY553" s="39"/>
      <c r="FFZ553" s="39"/>
      <c r="FGA553" s="39"/>
      <c r="FGB553" s="39"/>
      <c r="FGC553" s="39"/>
      <c r="FGD553" s="39"/>
      <c r="FGE553" s="39"/>
      <c r="FGF553" s="39"/>
      <c r="FGG553" s="39"/>
      <c r="FGH553" s="39"/>
      <c r="FGI553" s="39"/>
      <c r="FGJ553" s="39"/>
      <c r="FGK553" s="39"/>
      <c r="FGL553" s="39"/>
      <c r="FGM553" s="39"/>
      <c r="FGN553" s="39"/>
      <c r="FGO553" s="39"/>
      <c r="FGP553" s="39"/>
      <c r="FGQ553" s="39"/>
      <c r="FGR553" s="39"/>
      <c r="FGS553" s="39"/>
      <c r="FGT553" s="39"/>
      <c r="FGU553" s="39"/>
      <c r="FGV553" s="39"/>
      <c r="FGW553" s="39"/>
      <c r="FGX553" s="39"/>
      <c r="FGY553" s="39"/>
      <c r="FGZ553" s="39"/>
      <c r="FHA553" s="39"/>
      <c r="FHB553" s="39"/>
      <c r="FHC553" s="39"/>
      <c r="FHD553" s="39"/>
      <c r="FHE553" s="39"/>
      <c r="FHF553" s="39"/>
      <c r="FHG553" s="39"/>
      <c r="FHH553" s="39"/>
      <c r="FHI553" s="39"/>
      <c r="FHJ553" s="39"/>
      <c r="FHK553" s="39"/>
      <c r="FHL553" s="39"/>
      <c r="FHM553" s="39"/>
      <c r="FHN553" s="39"/>
      <c r="FHO553" s="39"/>
      <c r="FHP553" s="39"/>
      <c r="FHQ553" s="39"/>
      <c r="FHR553" s="39"/>
      <c r="FHS553" s="39"/>
      <c r="FHT553" s="39"/>
      <c r="FHU553" s="39"/>
      <c r="FHV553" s="39"/>
      <c r="FHW553" s="39"/>
      <c r="FHX553" s="39"/>
      <c r="FHY553" s="39"/>
      <c r="FHZ553" s="39"/>
      <c r="FIA553" s="39"/>
      <c r="FIB553" s="39"/>
      <c r="FIC553" s="39"/>
      <c r="FID553" s="39"/>
      <c r="FIE553" s="39"/>
      <c r="FIF553" s="39"/>
      <c r="FIG553" s="39"/>
      <c r="FIH553" s="39"/>
      <c r="FII553" s="39"/>
      <c r="FIJ553" s="39"/>
      <c r="FIK553" s="39"/>
      <c r="FIL553" s="39"/>
      <c r="FIM553" s="39"/>
      <c r="FIN553" s="39"/>
      <c r="FIO553" s="39"/>
      <c r="FIP553" s="39"/>
      <c r="FIQ553" s="39"/>
      <c r="FIR553" s="39"/>
      <c r="FIS553" s="39"/>
      <c r="FIT553" s="39"/>
      <c r="FIU553" s="39"/>
      <c r="FIV553" s="39"/>
      <c r="FIW553" s="39"/>
      <c r="FIX553" s="39"/>
      <c r="FIY553" s="39"/>
      <c r="FIZ553" s="39"/>
      <c r="FJA553" s="39"/>
      <c r="FJB553" s="39"/>
      <c r="FJC553" s="39"/>
      <c r="FJD553" s="39"/>
      <c r="FJE553" s="39"/>
      <c r="FJF553" s="39"/>
      <c r="FJG553" s="39"/>
      <c r="FJH553" s="39"/>
      <c r="FJI553" s="39"/>
      <c r="FJJ553" s="39"/>
      <c r="FJK553" s="39"/>
      <c r="FJL553" s="39"/>
      <c r="FJM553" s="39"/>
      <c r="FJN553" s="39"/>
      <c r="FJO553" s="39"/>
      <c r="FJP553" s="39"/>
      <c r="FJQ553" s="39"/>
      <c r="FJR553" s="39"/>
      <c r="FJS553" s="39"/>
      <c r="FJT553" s="39"/>
      <c r="FJU553" s="39"/>
      <c r="FJV553" s="39"/>
      <c r="FJW553" s="39"/>
      <c r="FJX553" s="39"/>
      <c r="FJY553" s="39"/>
      <c r="FJZ553" s="39"/>
      <c r="FKA553" s="39"/>
      <c r="FKB553" s="39"/>
      <c r="FKC553" s="39"/>
      <c r="FKD553" s="39"/>
      <c r="FKE553" s="39"/>
      <c r="FKF553" s="39"/>
      <c r="FKG553" s="39"/>
      <c r="FKH553" s="39"/>
      <c r="FKI553" s="39"/>
      <c r="FKJ553" s="39"/>
      <c r="FKK553" s="39"/>
      <c r="FKL553" s="39"/>
      <c r="FKM553" s="39"/>
      <c r="FKN553" s="39"/>
      <c r="FKO553" s="39"/>
      <c r="FKP553" s="39"/>
      <c r="FKQ553" s="39"/>
      <c r="FKR553" s="39"/>
      <c r="FKS553" s="39"/>
      <c r="FKT553" s="39"/>
      <c r="FKU553" s="39"/>
      <c r="FKV553" s="39"/>
      <c r="FKW553" s="39"/>
      <c r="FKX553" s="39"/>
      <c r="FKY553" s="39"/>
      <c r="FKZ553" s="39"/>
      <c r="FLA553" s="39"/>
      <c r="FLB553" s="39"/>
      <c r="FLC553" s="39"/>
      <c r="FLD553" s="39"/>
      <c r="FLE553" s="39"/>
      <c r="FLF553" s="39"/>
      <c r="FLG553" s="39"/>
      <c r="FLH553" s="39"/>
      <c r="FLI553" s="39"/>
      <c r="FLJ553" s="39"/>
      <c r="FLK553" s="39"/>
      <c r="FLL553" s="39"/>
      <c r="FLM553" s="39"/>
      <c r="FLN553" s="39"/>
      <c r="FLO553" s="39"/>
      <c r="FLP553" s="39"/>
      <c r="FLQ553" s="39"/>
      <c r="FLR553" s="39"/>
      <c r="FLS553" s="39"/>
      <c r="FLT553" s="39"/>
      <c r="FLU553" s="39"/>
      <c r="FLV553" s="39"/>
      <c r="FLW553" s="39"/>
      <c r="FLX553" s="39"/>
      <c r="FLY553" s="39"/>
      <c r="FLZ553" s="39"/>
      <c r="FMA553" s="39"/>
      <c r="FMB553" s="39"/>
      <c r="FMC553" s="39"/>
      <c r="FMD553" s="39"/>
      <c r="FME553" s="39"/>
      <c r="FMF553" s="39"/>
      <c r="FMG553" s="39"/>
      <c r="FMH553" s="39"/>
      <c r="FMI553" s="39"/>
      <c r="FMJ553" s="39"/>
      <c r="FMK553" s="39"/>
      <c r="FML553" s="39"/>
      <c r="FMM553" s="39"/>
      <c r="FMN553" s="39"/>
      <c r="FMO553" s="39"/>
      <c r="FMP553" s="39"/>
      <c r="FMQ553" s="39"/>
      <c r="FMR553" s="39"/>
      <c r="FMS553" s="39"/>
      <c r="FMT553" s="39"/>
      <c r="FMU553" s="39"/>
      <c r="FMV553" s="39"/>
      <c r="FMW553" s="39"/>
      <c r="FMX553" s="39"/>
      <c r="FMY553" s="39"/>
      <c r="FMZ553" s="39"/>
      <c r="FNA553" s="39"/>
      <c r="FNB553" s="39"/>
      <c r="FNC553" s="39"/>
      <c r="FND553" s="39"/>
      <c r="FNE553" s="39"/>
      <c r="FNF553" s="39"/>
      <c r="FNG553" s="39"/>
      <c r="FNH553" s="39"/>
      <c r="FNI553" s="39"/>
      <c r="FNJ553" s="39"/>
      <c r="FNK553" s="39"/>
      <c r="FNL553" s="39"/>
      <c r="FNM553" s="39"/>
      <c r="FNN553" s="39"/>
      <c r="FNO553" s="39"/>
      <c r="FNP553" s="39"/>
      <c r="FNQ553" s="39"/>
      <c r="FNR553" s="39"/>
      <c r="FNS553" s="39"/>
      <c r="FNT553" s="39"/>
      <c r="FNU553" s="39"/>
      <c r="FNV553" s="39"/>
      <c r="FNW553" s="39"/>
      <c r="FNX553" s="39"/>
      <c r="FNY553" s="39"/>
      <c r="FNZ553" s="39"/>
      <c r="FOA553" s="39"/>
      <c r="FOB553" s="39"/>
      <c r="FOC553" s="39"/>
      <c r="FOD553" s="39"/>
      <c r="FOE553" s="39"/>
      <c r="FOF553" s="39"/>
      <c r="FOG553" s="39"/>
      <c r="FOH553" s="39"/>
      <c r="FOI553" s="39"/>
      <c r="FOJ553" s="39"/>
      <c r="FOK553" s="39"/>
      <c r="FOL553" s="39"/>
      <c r="FOM553" s="39"/>
      <c r="FON553" s="39"/>
      <c r="FOO553" s="39"/>
      <c r="FOP553" s="39"/>
      <c r="FOQ553" s="39"/>
      <c r="FOR553" s="39"/>
      <c r="FOS553" s="39"/>
      <c r="FOT553" s="39"/>
      <c r="FOU553" s="39"/>
      <c r="FOV553" s="39"/>
      <c r="FOW553" s="39"/>
      <c r="FOX553" s="39"/>
      <c r="FOY553" s="39"/>
      <c r="FOZ553" s="39"/>
      <c r="FPA553" s="39"/>
      <c r="FPB553" s="39"/>
      <c r="FPC553" s="39"/>
      <c r="FPD553" s="39"/>
      <c r="FPE553" s="39"/>
      <c r="FPF553" s="39"/>
      <c r="FPG553" s="39"/>
      <c r="FPH553" s="39"/>
      <c r="FPI553" s="39"/>
      <c r="FPJ553" s="39"/>
      <c r="FPK553" s="39"/>
      <c r="FPL553" s="39"/>
      <c r="FPM553" s="39"/>
      <c r="FPN553" s="39"/>
      <c r="FPO553" s="39"/>
      <c r="FPP553" s="39"/>
      <c r="FPQ553" s="39"/>
      <c r="FPR553" s="39"/>
      <c r="FPS553" s="39"/>
      <c r="FPT553" s="39"/>
      <c r="FPU553" s="39"/>
      <c r="FPV553" s="39"/>
      <c r="FPW553" s="39"/>
      <c r="FPX553" s="39"/>
      <c r="FPY553" s="39"/>
      <c r="FPZ553" s="39"/>
      <c r="FQA553" s="39"/>
      <c r="FQB553" s="39"/>
      <c r="FQC553" s="39"/>
      <c r="FQD553" s="39"/>
      <c r="FQE553" s="39"/>
      <c r="FQF553" s="39"/>
      <c r="FQG553" s="39"/>
      <c r="FQH553" s="39"/>
      <c r="FQI553" s="39"/>
      <c r="FQJ553" s="39"/>
      <c r="FQK553" s="39"/>
      <c r="FQL553" s="39"/>
      <c r="FQM553" s="39"/>
      <c r="FQN553" s="39"/>
      <c r="FQO553" s="39"/>
      <c r="FQP553" s="39"/>
      <c r="FQQ553" s="39"/>
      <c r="FQR553" s="39"/>
      <c r="FQS553" s="39"/>
      <c r="FQT553" s="39"/>
      <c r="FQU553" s="39"/>
      <c r="FQV553" s="39"/>
      <c r="FQW553" s="39"/>
      <c r="FQX553" s="39"/>
      <c r="FQY553" s="39"/>
      <c r="FQZ553" s="39"/>
      <c r="FRA553" s="39"/>
      <c r="FRB553" s="39"/>
      <c r="FRC553" s="39"/>
      <c r="FRD553" s="39"/>
      <c r="FRE553" s="39"/>
      <c r="FRF553" s="39"/>
      <c r="FRG553" s="39"/>
      <c r="FRH553" s="39"/>
      <c r="FRI553" s="39"/>
      <c r="FRJ553" s="39"/>
      <c r="FRK553" s="39"/>
      <c r="FRL553" s="39"/>
      <c r="FRM553" s="39"/>
      <c r="FRN553" s="39"/>
      <c r="FRO553" s="39"/>
      <c r="FRP553" s="39"/>
      <c r="FRQ553" s="39"/>
      <c r="FRR553" s="39"/>
      <c r="FRS553" s="39"/>
      <c r="FRT553" s="39"/>
      <c r="FRU553" s="39"/>
      <c r="FRV553" s="39"/>
      <c r="FRW553" s="39"/>
      <c r="FRX553" s="39"/>
      <c r="FRY553" s="39"/>
      <c r="FRZ553" s="39"/>
      <c r="FSA553" s="39"/>
      <c r="FSB553" s="39"/>
      <c r="FSC553" s="39"/>
      <c r="FSD553" s="39"/>
      <c r="FSE553" s="39"/>
      <c r="FSF553" s="39"/>
      <c r="FSG553" s="39"/>
      <c r="FSH553" s="39"/>
      <c r="FSI553" s="39"/>
      <c r="FSJ553" s="39"/>
      <c r="FSK553" s="39"/>
      <c r="FSL553" s="39"/>
      <c r="FSM553" s="39"/>
      <c r="FSN553" s="39"/>
      <c r="FSO553" s="39"/>
      <c r="FSP553" s="39"/>
      <c r="FSQ553" s="39"/>
      <c r="FSR553" s="39"/>
      <c r="FSS553" s="39"/>
      <c r="FST553" s="39"/>
      <c r="FSU553" s="39"/>
      <c r="FSV553" s="39"/>
      <c r="FSW553" s="39"/>
      <c r="FSX553" s="39"/>
      <c r="FSY553" s="39"/>
      <c r="FSZ553" s="39"/>
      <c r="FTA553" s="39"/>
      <c r="FTB553" s="39"/>
      <c r="FTC553" s="39"/>
      <c r="FTD553" s="39"/>
      <c r="FTE553" s="39"/>
      <c r="FTF553" s="39"/>
      <c r="FTG553" s="39"/>
      <c r="FTH553" s="39"/>
      <c r="FTI553" s="39"/>
      <c r="FTJ553" s="39"/>
      <c r="FTK553" s="39"/>
      <c r="FTL553" s="39"/>
      <c r="FTM553" s="39"/>
      <c r="FTN553" s="39"/>
      <c r="FTO553" s="39"/>
      <c r="FTP553" s="39"/>
      <c r="FTQ553" s="39"/>
      <c r="FTR553" s="39"/>
      <c r="FTS553" s="39"/>
      <c r="FTT553" s="39"/>
      <c r="FTU553" s="39"/>
      <c r="FTV553" s="39"/>
      <c r="FTW553" s="39"/>
      <c r="FTX553" s="39"/>
      <c r="FTY553" s="39"/>
      <c r="FTZ553" s="39"/>
      <c r="FUA553" s="39"/>
      <c r="FUB553" s="39"/>
      <c r="FUC553" s="39"/>
      <c r="FUD553" s="39"/>
      <c r="FUE553" s="39"/>
      <c r="FUF553" s="39"/>
      <c r="FUG553" s="39"/>
      <c r="FUH553" s="39"/>
      <c r="FUI553" s="39"/>
      <c r="FUJ553" s="39"/>
      <c r="FUK553" s="39"/>
      <c r="FUL553" s="39"/>
      <c r="FUM553" s="39"/>
      <c r="FUN553" s="39"/>
      <c r="FUO553" s="39"/>
      <c r="FUP553" s="39"/>
      <c r="FUQ553" s="39"/>
      <c r="FUR553" s="39"/>
      <c r="FUS553" s="39"/>
      <c r="FUT553" s="39"/>
      <c r="FUU553" s="39"/>
      <c r="FUV553" s="39"/>
      <c r="FUW553" s="39"/>
      <c r="FUX553" s="39"/>
      <c r="FUY553" s="39"/>
      <c r="FUZ553" s="39"/>
      <c r="FVA553" s="39"/>
      <c r="FVB553" s="39"/>
      <c r="FVC553" s="39"/>
      <c r="FVD553" s="39"/>
      <c r="FVE553" s="39"/>
      <c r="FVF553" s="39"/>
      <c r="FVG553" s="39"/>
      <c r="FVH553" s="39"/>
      <c r="FVI553" s="39"/>
      <c r="FVJ553" s="39"/>
      <c r="FVK553" s="39"/>
      <c r="FVL553" s="39"/>
      <c r="FVM553" s="39"/>
      <c r="FVN553" s="39"/>
      <c r="FVO553" s="39"/>
      <c r="FVP553" s="39"/>
      <c r="FVQ553" s="39"/>
      <c r="FVR553" s="39"/>
      <c r="FVS553" s="39"/>
      <c r="FVT553" s="39"/>
      <c r="FVU553" s="39"/>
      <c r="FVV553" s="39"/>
      <c r="FVW553" s="39"/>
      <c r="FVX553" s="39"/>
      <c r="FVY553" s="39"/>
      <c r="FVZ553" s="39"/>
      <c r="FWA553" s="39"/>
      <c r="FWB553" s="39"/>
      <c r="FWC553" s="39"/>
      <c r="FWD553" s="39"/>
      <c r="FWE553" s="39"/>
      <c r="FWF553" s="39"/>
      <c r="FWG553" s="39"/>
      <c r="FWH553" s="39"/>
      <c r="FWI553" s="39"/>
      <c r="FWJ553" s="39"/>
      <c r="FWK553" s="39"/>
      <c r="FWL553" s="39"/>
      <c r="FWM553" s="39"/>
      <c r="FWN553" s="39"/>
      <c r="FWO553" s="39"/>
      <c r="FWP553" s="39"/>
      <c r="FWQ553" s="39"/>
      <c r="FWR553" s="39"/>
      <c r="FWS553" s="39"/>
      <c r="FWT553" s="39"/>
      <c r="FWU553" s="39"/>
      <c r="FWV553" s="39"/>
      <c r="FWW553" s="39"/>
      <c r="FWX553" s="39"/>
      <c r="FWY553" s="39"/>
      <c r="FWZ553" s="39"/>
      <c r="FXA553" s="39"/>
      <c r="FXB553" s="39"/>
      <c r="FXC553" s="39"/>
      <c r="FXD553" s="39"/>
      <c r="FXE553" s="39"/>
      <c r="FXF553" s="39"/>
      <c r="FXG553" s="39"/>
      <c r="FXH553" s="39"/>
      <c r="FXI553" s="39"/>
      <c r="FXJ553" s="39"/>
      <c r="FXK553" s="39"/>
      <c r="FXL553" s="39"/>
      <c r="FXM553" s="39"/>
      <c r="FXN553" s="39"/>
      <c r="FXO553" s="39"/>
      <c r="FXP553" s="39"/>
      <c r="FXQ553" s="39"/>
      <c r="FXR553" s="39"/>
      <c r="FXS553" s="39"/>
      <c r="FXT553" s="39"/>
      <c r="FXU553" s="39"/>
      <c r="FXV553" s="39"/>
      <c r="FXW553" s="39"/>
      <c r="FXX553" s="39"/>
      <c r="FXY553" s="39"/>
      <c r="FXZ553" s="39"/>
      <c r="FYA553" s="39"/>
      <c r="FYB553" s="39"/>
      <c r="FYC553" s="39"/>
      <c r="FYD553" s="39"/>
      <c r="FYE553" s="39"/>
      <c r="FYF553" s="39"/>
      <c r="FYG553" s="39"/>
      <c r="FYH553" s="39"/>
      <c r="FYI553" s="39"/>
      <c r="FYJ553" s="39"/>
      <c r="FYK553" s="39"/>
      <c r="FYL553" s="39"/>
      <c r="FYM553" s="39"/>
      <c r="FYN553" s="39"/>
      <c r="FYO553" s="39"/>
      <c r="FYP553" s="39"/>
      <c r="FYQ553" s="39"/>
      <c r="FYR553" s="39"/>
      <c r="FYS553" s="39"/>
      <c r="FYT553" s="39"/>
      <c r="FYU553" s="39"/>
      <c r="FYV553" s="39"/>
      <c r="FYW553" s="39"/>
      <c r="FYX553" s="39"/>
      <c r="FYY553" s="39"/>
      <c r="FYZ553" s="39"/>
      <c r="FZA553" s="39"/>
      <c r="FZB553" s="39"/>
      <c r="FZC553" s="39"/>
      <c r="FZD553" s="39"/>
      <c r="FZE553" s="39"/>
      <c r="FZF553" s="39"/>
      <c r="FZG553" s="39"/>
      <c r="FZH553" s="39"/>
      <c r="FZI553" s="39"/>
      <c r="FZJ553" s="39"/>
      <c r="FZK553" s="39"/>
      <c r="FZL553" s="39"/>
      <c r="FZM553" s="39"/>
      <c r="FZN553" s="39"/>
      <c r="FZO553" s="39"/>
      <c r="FZP553" s="39"/>
      <c r="FZQ553" s="39"/>
      <c r="FZR553" s="39"/>
      <c r="FZS553" s="39"/>
      <c r="FZT553" s="39"/>
      <c r="FZU553" s="39"/>
      <c r="FZV553" s="39"/>
      <c r="FZW553" s="39"/>
      <c r="FZX553" s="39"/>
      <c r="FZY553" s="39"/>
      <c r="FZZ553" s="39"/>
      <c r="GAA553" s="39"/>
      <c r="GAB553" s="39"/>
      <c r="GAC553" s="39"/>
      <c r="GAD553" s="39"/>
      <c r="GAE553" s="39"/>
      <c r="GAF553" s="39"/>
      <c r="GAG553" s="39"/>
      <c r="GAH553" s="39"/>
      <c r="GAI553" s="39"/>
      <c r="GAJ553" s="39"/>
      <c r="GAK553" s="39"/>
      <c r="GAL553" s="39"/>
      <c r="GAM553" s="39"/>
      <c r="GAN553" s="39"/>
      <c r="GAO553" s="39"/>
      <c r="GAP553" s="39"/>
      <c r="GAQ553" s="39"/>
      <c r="GAR553" s="39"/>
      <c r="GAS553" s="39"/>
      <c r="GAT553" s="39"/>
      <c r="GAU553" s="39"/>
      <c r="GAV553" s="39"/>
      <c r="GAW553" s="39"/>
      <c r="GAX553" s="39"/>
      <c r="GAY553" s="39"/>
      <c r="GAZ553" s="39"/>
      <c r="GBA553" s="39"/>
      <c r="GBB553" s="39"/>
      <c r="GBC553" s="39"/>
      <c r="GBD553" s="39"/>
      <c r="GBE553" s="39"/>
      <c r="GBF553" s="39"/>
      <c r="GBG553" s="39"/>
      <c r="GBH553" s="39"/>
      <c r="GBI553" s="39"/>
      <c r="GBJ553" s="39"/>
      <c r="GBK553" s="39"/>
      <c r="GBL553" s="39"/>
      <c r="GBM553" s="39"/>
      <c r="GBN553" s="39"/>
      <c r="GBO553" s="39"/>
      <c r="GBP553" s="39"/>
      <c r="GBQ553" s="39"/>
      <c r="GBR553" s="39"/>
      <c r="GBS553" s="39"/>
      <c r="GBT553" s="39"/>
      <c r="GBU553" s="39"/>
      <c r="GBV553" s="39"/>
      <c r="GBW553" s="39"/>
      <c r="GBX553" s="39"/>
      <c r="GBY553" s="39"/>
      <c r="GBZ553" s="39"/>
      <c r="GCA553" s="39"/>
      <c r="GCB553" s="39"/>
      <c r="GCC553" s="39"/>
      <c r="GCD553" s="39"/>
      <c r="GCE553" s="39"/>
      <c r="GCF553" s="39"/>
      <c r="GCG553" s="39"/>
      <c r="GCH553" s="39"/>
      <c r="GCI553" s="39"/>
      <c r="GCJ553" s="39"/>
      <c r="GCK553" s="39"/>
      <c r="GCL553" s="39"/>
      <c r="GCM553" s="39"/>
      <c r="GCN553" s="39"/>
      <c r="GCO553" s="39"/>
      <c r="GCP553" s="39"/>
      <c r="GCQ553" s="39"/>
      <c r="GCR553" s="39"/>
      <c r="GCS553" s="39"/>
      <c r="GCT553" s="39"/>
      <c r="GCU553" s="39"/>
      <c r="GCV553" s="39"/>
      <c r="GCW553" s="39"/>
      <c r="GCX553" s="39"/>
      <c r="GCY553" s="39"/>
      <c r="GCZ553" s="39"/>
      <c r="GDA553" s="39"/>
      <c r="GDB553" s="39"/>
      <c r="GDC553" s="39"/>
      <c r="GDD553" s="39"/>
      <c r="GDE553" s="39"/>
      <c r="GDF553" s="39"/>
      <c r="GDG553" s="39"/>
      <c r="GDH553" s="39"/>
      <c r="GDI553" s="39"/>
      <c r="GDJ553" s="39"/>
      <c r="GDK553" s="39"/>
      <c r="GDL553" s="39"/>
      <c r="GDM553" s="39"/>
      <c r="GDN553" s="39"/>
      <c r="GDO553" s="39"/>
      <c r="GDP553" s="39"/>
      <c r="GDQ553" s="39"/>
      <c r="GDR553" s="39"/>
      <c r="GDS553" s="39"/>
      <c r="GDT553" s="39"/>
      <c r="GDU553" s="39"/>
      <c r="GDV553" s="39"/>
      <c r="GDW553" s="39"/>
      <c r="GDX553" s="39"/>
      <c r="GDY553" s="39"/>
      <c r="GDZ553" s="39"/>
      <c r="GEA553" s="39"/>
      <c r="GEB553" s="39"/>
      <c r="GEC553" s="39"/>
      <c r="GED553" s="39"/>
      <c r="GEE553" s="39"/>
      <c r="GEF553" s="39"/>
      <c r="GEG553" s="39"/>
      <c r="GEH553" s="39"/>
      <c r="GEI553" s="39"/>
      <c r="GEJ553" s="39"/>
      <c r="GEK553" s="39"/>
      <c r="GEL553" s="39"/>
      <c r="GEM553" s="39"/>
      <c r="GEN553" s="39"/>
      <c r="GEO553" s="39"/>
      <c r="GEP553" s="39"/>
      <c r="GEQ553" s="39"/>
      <c r="GER553" s="39"/>
      <c r="GES553" s="39"/>
      <c r="GET553" s="39"/>
      <c r="GEU553" s="39"/>
      <c r="GEV553" s="39"/>
      <c r="GEW553" s="39"/>
      <c r="GEX553" s="39"/>
      <c r="GEY553" s="39"/>
      <c r="GEZ553" s="39"/>
      <c r="GFA553" s="39"/>
      <c r="GFB553" s="39"/>
      <c r="GFC553" s="39"/>
      <c r="GFD553" s="39"/>
      <c r="GFE553" s="39"/>
      <c r="GFF553" s="39"/>
      <c r="GFG553" s="39"/>
      <c r="GFH553" s="39"/>
      <c r="GFI553" s="39"/>
      <c r="GFJ553" s="39"/>
      <c r="GFK553" s="39"/>
      <c r="GFL553" s="39"/>
      <c r="GFM553" s="39"/>
      <c r="GFN553" s="39"/>
      <c r="GFO553" s="39"/>
      <c r="GFP553" s="39"/>
      <c r="GFQ553" s="39"/>
      <c r="GFR553" s="39"/>
      <c r="GFS553" s="39"/>
      <c r="GFT553" s="39"/>
      <c r="GFU553" s="39"/>
      <c r="GFV553" s="39"/>
      <c r="GFW553" s="39"/>
      <c r="GFX553" s="39"/>
      <c r="GFY553" s="39"/>
      <c r="GFZ553" s="39"/>
      <c r="GGA553" s="39"/>
      <c r="GGB553" s="39"/>
      <c r="GGC553" s="39"/>
      <c r="GGD553" s="39"/>
      <c r="GGE553" s="39"/>
      <c r="GGF553" s="39"/>
      <c r="GGG553" s="39"/>
      <c r="GGH553" s="39"/>
      <c r="GGI553" s="39"/>
      <c r="GGJ553" s="39"/>
      <c r="GGK553" s="39"/>
      <c r="GGL553" s="39"/>
      <c r="GGM553" s="39"/>
      <c r="GGN553" s="39"/>
      <c r="GGO553" s="39"/>
      <c r="GGP553" s="39"/>
      <c r="GGQ553" s="39"/>
      <c r="GGR553" s="39"/>
      <c r="GGS553" s="39"/>
      <c r="GGT553" s="39"/>
      <c r="GGU553" s="39"/>
      <c r="GGV553" s="39"/>
      <c r="GGW553" s="39"/>
      <c r="GGX553" s="39"/>
      <c r="GGY553" s="39"/>
      <c r="GGZ553" s="39"/>
      <c r="GHA553" s="39"/>
      <c r="GHB553" s="39"/>
      <c r="GHC553" s="39"/>
      <c r="GHD553" s="39"/>
      <c r="GHE553" s="39"/>
      <c r="GHF553" s="39"/>
      <c r="GHG553" s="39"/>
      <c r="GHH553" s="39"/>
      <c r="GHI553" s="39"/>
      <c r="GHJ553" s="39"/>
      <c r="GHK553" s="39"/>
      <c r="GHL553" s="39"/>
      <c r="GHM553" s="39"/>
      <c r="GHN553" s="39"/>
      <c r="GHO553" s="39"/>
      <c r="GHP553" s="39"/>
      <c r="GHQ553" s="39"/>
      <c r="GHR553" s="39"/>
      <c r="GHS553" s="39"/>
      <c r="GHT553" s="39"/>
      <c r="GHU553" s="39"/>
      <c r="GHV553" s="39"/>
      <c r="GHW553" s="39"/>
      <c r="GHX553" s="39"/>
      <c r="GHY553" s="39"/>
      <c r="GHZ553" s="39"/>
      <c r="GIA553" s="39"/>
      <c r="GIB553" s="39"/>
      <c r="GIC553" s="39"/>
      <c r="GID553" s="39"/>
      <c r="GIE553" s="39"/>
      <c r="GIF553" s="39"/>
      <c r="GIG553" s="39"/>
      <c r="GIH553" s="39"/>
      <c r="GII553" s="39"/>
      <c r="GIJ553" s="39"/>
      <c r="GIK553" s="39"/>
      <c r="GIL553" s="39"/>
      <c r="GIM553" s="39"/>
      <c r="GIN553" s="39"/>
      <c r="GIO553" s="39"/>
      <c r="GIP553" s="39"/>
      <c r="GIQ553" s="39"/>
      <c r="GIR553" s="39"/>
      <c r="GIS553" s="39"/>
      <c r="GIT553" s="39"/>
      <c r="GIU553" s="39"/>
      <c r="GIV553" s="39"/>
      <c r="GIW553" s="39"/>
      <c r="GIX553" s="39"/>
      <c r="GIY553" s="39"/>
      <c r="GIZ553" s="39"/>
      <c r="GJA553" s="39"/>
      <c r="GJB553" s="39"/>
      <c r="GJC553" s="39"/>
      <c r="GJD553" s="39"/>
      <c r="GJE553" s="39"/>
      <c r="GJF553" s="39"/>
      <c r="GJG553" s="39"/>
      <c r="GJH553" s="39"/>
      <c r="GJI553" s="39"/>
      <c r="GJJ553" s="39"/>
      <c r="GJK553" s="39"/>
      <c r="GJL553" s="39"/>
      <c r="GJM553" s="39"/>
      <c r="GJN553" s="39"/>
      <c r="GJO553" s="39"/>
      <c r="GJP553" s="39"/>
      <c r="GJQ553" s="39"/>
      <c r="GJR553" s="39"/>
      <c r="GJS553" s="39"/>
      <c r="GJT553" s="39"/>
      <c r="GJU553" s="39"/>
      <c r="GJV553" s="39"/>
      <c r="GJW553" s="39"/>
      <c r="GJX553" s="39"/>
      <c r="GJY553" s="39"/>
      <c r="GJZ553" s="39"/>
      <c r="GKA553" s="39"/>
      <c r="GKB553" s="39"/>
      <c r="GKC553" s="39"/>
      <c r="GKD553" s="39"/>
      <c r="GKE553" s="39"/>
      <c r="GKF553" s="39"/>
      <c r="GKG553" s="39"/>
      <c r="GKH553" s="39"/>
      <c r="GKI553" s="39"/>
      <c r="GKJ553" s="39"/>
      <c r="GKK553" s="39"/>
      <c r="GKL553" s="39"/>
      <c r="GKM553" s="39"/>
      <c r="GKN553" s="39"/>
      <c r="GKO553" s="39"/>
      <c r="GKP553" s="39"/>
      <c r="GKQ553" s="39"/>
      <c r="GKR553" s="39"/>
      <c r="GKS553" s="39"/>
      <c r="GKT553" s="39"/>
      <c r="GKU553" s="39"/>
      <c r="GKV553" s="39"/>
      <c r="GKW553" s="39"/>
      <c r="GKX553" s="39"/>
      <c r="GKY553" s="39"/>
      <c r="GKZ553" s="39"/>
      <c r="GLA553" s="39"/>
      <c r="GLB553" s="39"/>
      <c r="GLC553" s="39"/>
      <c r="GLD553" s="39"/>
      <c r="GLE553" s="39"/>
      <c r="GLF553" s="39"/>
      <c r="GLG553" s="39"/>
      <c r="GLH553" s="39"/>
      <c r="GLI553" s="39"/>
      <c r="GLJ553" s="39"/>
      <c r="GLK553" s="39"/>
      <c r="GLL553" s="39"/>
      <c r="GLM553" s="39"/>
      <c r="GLN553" s="39"/>
      <c r="GLO553" s="39"/>
      <c r="GLP553" s="39"/>
      <c r="GLQ553" s="39"/>
      <c r="GLR553" s="39"/>
      <c r="GLS553" s="39"/>
      <c r="GLT553" s="39"/>
      <c r="GLU553" s="39"/>
      <c r="GLV553" s="39"/>
      <c r="GLW553" s="39"/>
      <c r="GLX553" s="39"/>
      <c r="GLY553" s="39"/>
      <c r="GLZ553" s="39"/>
      <c r="GMA553" s="39"/>
      <c r="GMB553" s="39"/>
      <c r="GMC553" s="39"/>
      <c r="GMD553" s="39"/>
      <c r="GME553" s="39"/>
      <c r="GMF553" s="39"/>
      <c r="GMG553" s="39"/>
      <c r="GMH553" s="39"/>
      <c r="GMI553" s="39"/>
      <c r="GMJ553" s="39"/>
      <c r="GMK553" s="39"/>
      <c r="GML553" s="39"/>
      <c r="GMM553" s="39"/>
      <c r="GMN553" s="39"/>
      <c r="GMO553" s="39"/>
      <c r="GMP553" s="39"/>
      <c r="GMQ553" s="39"/>
      <c r="GMR553" s="39"/>
      <c r="GMS553" s="39"/>
      <c r="GMT553" s="39"/>
      <c r="GMU553" s="39"/>
      <c r="GMV553" s="39"/>
      <c r="GMW553" s="39"/>
      <c r="GMX553" s="39"/>
      <c r="GMY553" s="39"/>
      <c r="GMZ553" s="39"/>
      <c r="GNA553" s="39"/>
      <c r="GNB553" s="39"/>
      <c r="GNC553" s="39"/>
      <c r="GND553" s="39"/>
      <c r="GNE553" s="39"/>
      <c r="GNF553" s="39"/>
      <c r="GNG553" s="39"/>
      <c r="GNH553" s="39"/>
      <c r="GNI553" s="39"/>
      <c r="GNJ553" s="39"/>
      <c r="GNK553" s="39"/>
      <c r="GNL553" s="39"/>
      <c r="GNM553" s="39"/>
      <c r="GNN553" s="39"/>
      <c r="GNO553" s="39"/>
      <c r="GNP553" s="39"/>
      <c r="GNQ553" s="39"/>
      <c r="GNR553" s="39"/>
      <c r="GNS553" s="39"/>
      <c r="GNT553" s="39"/>
      <c r="GNU553" s="39"/>
      <c r="GNV553" s="39"/>
      <c r="GNW553" s="39"/>
      <c r="GNX553" s="39"/>
      <c r="GNY553" s="39"/>
      <c r="GNZ553" s="39"/>
      <c r="GOA553" s="39"/>
      <c r="GOB553" s="39"/>
      <c r="GOC553" s="39"/>
      <c r="GOD553" s="39"/>
      <c r="GOE553" s="39"/>
      <c r="GOF553" s="39"/>
      <c r="GOG553" s="39"/>
      <c r="GOH553" s="39"/>
      <c r="GOI553" s="39"/>
      <c r="GOJ553" s="39"/>
      <c r="GOK553" s="39"/>
      <c r="GOL553" s="39"/>
      <c r="GOM553" s="39"/>
      <c r="GON553" s="39"/>
      <c r="GOO553" s="39"/>
      <c r="GOP553" s="39"/>
      <c r="GOQ553" s="39"/>
      <c r="GOR553" s="39"/>
      <c r="GOS553" s="39"/>
      <c r="GOT553" s="39"/>
      <c r="GOU553" s="39"/>
      <c r="GOV553" s="39"/>
      <c r="GOW553" s="39"/>
      <c r="GOX553" s="39"/>
      <c r="GOY553" s="39"/>
      <c r="GOZ553" s="39"/>
      <c r="GPA553" s="39"/>
      <c r="GPB553" s="39"/>
      <c r="GPC553" s="39"/>
      <c r="GPD553" s="39"/>
      <c r="GPE553" s="39"/>
      <c r="GPF553" s="39"/>
      <c r="GPG553" s="39"/>
      <c r="GPH553" s="39"/>
      <c r="GPI553" s="39"/>
      <c r="GPJ553" s="39"/>
      <c r="GPK553" s="39"/>
      <c r="GPL553" s="39"/>
      <c r="GPM553" s="39"/>
      <c r="GPN553" s="39"/>
      <c r="GPO553" s="39"/>
      <c r="GPP553" s="39"/>
      <c r="GPQ553" s="39"/>
      <c r="GPR553" s="39"/>
      <c r="GPS553" s="39"/>
      <c r="GPT553" s="39"/>
      <c r="GPU553" s="39"/>
      <c r="GPV553" s="39"/>
      <c r="GPW553" s="39"/>
      <c r="GPX553" s="39"/>
      <c r="GPY553" s="39"/>
      <c r="GPZ553" s="39"/>
      <c r="GQA553" s="39"/>
      <c r="GQB553" s="39"/>
      <c r="GQC553" s="39"/>
      <c r="GQD553" s="39"/>
      <c r="GQE553" s="39"/>
      <c r="GQF553" s="39"/>
      <c r="GQG553" s="39"/>
      <c r="GQH553" s="39"/>
      <c r="GQI553" s="39"/>
      <c r="GQJ553" s="39"/>
      <c r="GQK553" s="39"/>
      <c r="GQL553" s="39"/>
      <c r="GQM553" s="39"/>
      <c r="GQN553" s="39"/>
      <c r="GQO553" s="39"/>
      <c r="GQP553" s="39"/>
      <c r="GQQ553" s="39"/>
      <c r="GQR553" s="39"/>
      <c r="GQS553" s="39"/>
      <c r="GQT553" s="39"/>
      <c r="GQU553" s="39"/>
      <c r="GQV553" s="39"/>
      <c r="GQW553" s="39"/>
      <c r="GQX553" s="39"/>
      <c r="GQY553" s="39"/>
      <c r="GQZ553" s="39"/>
      <c r="GRA553" s="39"/>
      <c r="GRB553" s="39"/>
      <c r="GRC553" s="39"/>
      <c r="GRD553" s="39"/>
      <c r="GRE553" s="39"/>
      <c r="GRF553" s="39"/>
      <c r="GRG553" s="39"/>
      <c r="GRH553" s="39"/>
      <c r="GRI553" s="39"/>
      <c r="GRJ553" s="39"/>
      <c r="GRK553" s="39"/>
      <c r="GRL553" s="39"/>
      <c r="GRM553" s="39"/>
      <c r="GRN553" s="39"/>
      <c r="GRO553" s="39"/>
      <c r="GRP553" s="39"/>
      <c r="GRQ553" s="39"/>
      <c r="GRR553" s="39"/>
      <c r="GRS553" s="39"/>
      <c r="GRT553" s="39"/>
      <c r="GRU553" s="39"/>
      <c r="GRV553" s="39"/>
      <c r="GRW553" s="39"/>
      <c r="GRX553" s="39"/>
      <c r="GRY553" s="39"/>
      <c r="GRZ553" s="39"/>
      <c r="GSA553" s="39"/>
      <c r="GSB553" s="39"/>
      <c r="GSC553" s="39"/>
      <c r="GSD553" s="39"/>
      <c r="GSE553" s="39"/>
      <c r="GSF553" s="39"/>
      <c r="GSG553" s="39"/>
      <c r="GSH553" s="39"/>
      <c r="GSI553" s="39"/>
      <c r="GSJ553" s="39"/>
      <c r="GSK553" s="39"/>
      <c r="GSL553" s="39"/>
      <c r="GSM553" s="39"/>
      <c r="GSN553" s="39"/>
      <c r="GSO553" s="39"/>
      <c r="GSP553" s="39"/>
      <c r="GSQ553" s="39"/>
      <c r="GSR553" s="39"/>
      <c r="GSS553" s="39"/>
      <c r="GST553" s="39"/>
      <c r="GSU553" s="39"/>
      <c r="GSV553" s="39"/>
      <c r="GSW553" s="39"/>
      <c r="GSX553" s="39"/>
      <c r="GSY553" s="39"/>
      <c r="GSZ553" s="39"/>
      <c r="GTA553" s="39"/>
      <c r="GTB553" s="39"/>
      <c r="GTC553" s="39"/>
      <c r="GTD553" s="39"/>
      <c r="GTE553" s="39"/>
      <c r="GTF553" s="39"/>
      <c r="GTG553" s="39"/>
      <c r="GTH553" s="39"/>
      <c r="GTI553" s="39"/>
      <c r="GTJ553" s="39"/>
      <c r="GTK553" s="39"/>
      <c r="GTL553" s="39"/>
      <c r="GTM553" s="39"/>
      <c r="GTN553" s="39"/>
      <c r="GTO553" s="39"/>
      <c r="GTP553" s="39"/>
      <c r="GTQ553" s="39"/>
      <c r="GTR553" s="39"/>
      <c r="GTS553" s="39"/>
      <c r="GTT553" s="39"/>
      <c r="GTU553" s="39"/>
      <c r="GTV553" s="39"/>
      <c r="GTW553" s="39"/>
      <c r="GTX553" s="39"/>
      <c r="GTY553" s="39"/>
      <c r="GTZ553" s="39"/>
      <c r="GUA553" s="39"/>
      <c r="GUB553" s="39"/>
      <c r="GUC553" s="39"/>
      <c r="GUD553" s="39"/>
      <c r="GUE553" s="39"/>
      <c r="GUF553" s="39"/>
      <c r="GUG553" s="39"/>
      <c r="GUH553" s="39"/>
      <c r="GUI553" s="39"/>
      <c r="GUJ553" s="39"/>
      <c r="GUK553" s="39"/>
      <c r="GUL553" s="39"/>
      <c r="GUM553" s="39"/>
      <c r="GUN553" s="39"/>
      <c r="GUO553" s="39"/>
      <c r="GUP553" s="39"/>
      <c r="GUQ553" s="39"/>
      <c r="GUR553" s="39"/>
      <c r="GUS553" s="39"/>
      <c r="GUT553" s="39"/>
      <c r="GUU553" s="39"/>
      <c r="GUV553" s="39"/>
      <c r="GUW553" s="39"/>
      <c r="GUX553" s="39"/>
      <c r="GUY553" s="39"/>
      <c r="GUZ553" s="39"/>
      <c r="GVA553" s="39"/>
      <c r="GVB553" s="39"/>
      <c r="GVC553" s="39"/>
      <c r="GVD553" s="39"/>
      <c r="GVE553" s="39"/>
      <c r="GVF553" s="39"/>
      <c r="GVG553" s="39"/>
      <c r="GVH553" s="39"/>
      <c r="GVI553" s="39"/>
      <c r="GVJ553" s="39"/>
      <c r="GVK553" s="39"/>
      <c r="GVL553" s="39"/>
      <c r="GVM553" s="39"/>
      <c r="GVN553" s="39"/>
      <c r="GVO553" s="39"/>
      <c r="GVP553" s="39"/>
      <c r="GVQ553" s="39"/>
      <c r="GVR553" s="39"/>
      <c r="GVS553" s="39"/>
      <c r="GVT553" s="39"/>
      <c r="GVU553" s="39"/>
      <c r="GVV553" s="39"/>
      <c r="GVW553" s="39"/>
      <c r="GVX553" s="39"/>
      <c r="GVY553" s="39"/>
      <c r="GVZ553" s="39"/>
      <c r="GWA553" s="39"/>
      <c r="GWB553" s="39"/>
      <c r="GWC553" s="39"/>
      <c r="GWD553" s="39"/>
      <c r="GWE553" s="39"/>
      <c r="GWF553" s="39"/>
      <c r="GWG553" s="39"/>
      <c r="GWH553" s="39"/>
      <c r="GWI553" s="39"/>
      <c r="GWJ553" s="39"/>
      <c r="GWK553" s="39"/>
      <c r="GWL553" s="39"/>
      <c r="GWM553" s="39"/>
      <c r="GWN553" s="39"/>
      <c r="GWO553" s="39"/>
      <c r="GWP553" s="39"/>
      <c r="GWQ553" s="39"/>
      <c r="GWR553" s="39"/>
      <c r="GWS553" s="39"/>
      <c r="GWT553" s="39"/>
      <c r="GWU553" s="39"/>
      <c r="GWV553" s="39"/>
      <c r="GWW553" s="39"/>
      <c r="GWX553" s="39"/>
      <c r="GWY553" s="39"/>
      <c r="GWZ553" s="39"/>
      <c r="GXA553" s="39"/>
      <c r="GXB553" s="39"/>
      <c r="GXC553" s="39"/>
      <c r="GXD553" s="39"/>
      <c r="GXE553" s="39"/>
      <c r="GXF553" s="39"/>
      <c r="GXG553" s="39"/>
      <c r="GXH553" s="39"/>
      <c r="GXI553" s="39"/>
      <c r="GXJ553" s="39"/>
      <c r="GXK553" s="39"/>
      <c r="GXL553" s="39"/>
      <c r="GXM553" s="39"/>
      <c r="GXN553" s="39"/>
      <c r="GXO553" s="39"/>
      <c r="GXP553" s="39"/>
      <c r="GXQ553" s="39"/>
      <c r="GXR553" s="39"/>
      <c r="GXS553" s="39"/>
      <c r="GXT553" s="39"/>
      <c r="GXU553" s="39"/>
      <c r="GXV553" s="39"/>
      <c r="GXW553" s="39"/>
      <c r="GXX553" s="39"/>
      <c r="GXY553" s="39"/>
      <c r="GXZ553" s="39"/>
      <c r="GYA553" s="39"/>
      <c r="GYB553" s="39"/>
      <c r="GYC553" s="39"/>
      <c r="GYD553" s="39"/>
      <c r="GYE553" s="39"/>
      <c r="GYF553" s="39"/>
      <c r="GYG553" s="39"/>
      <c r="GYH553" s="39"/>
      <c r="GYI553" s="39"/>
      <c r="GYJ553" s="39"/>
      <c r="GYK553" s="39"/>
      <c r="GYL553" s="39"/>
      <c r="GYM553" s="39"/>
      <c r="GYN553" s="39"/>
      <c r="GYO553" s="39"/>
      <c r="GYP553" s="39"/>
      <c r="GYQ553" s="39"/>
      <c r="GYR553" s="39"/>
      <c r="GYS553" s="39"/>
      <c r="GYT553" s="39"/>
      <c r="GYU553" s="39"/>
      <c r="GYV553" s="39"/>
      <c r="GYW553" s="39"/>
      <c r="GYX553" s="39"/>
      <c r="GYY553" s="39"/>
      <c r="GYZ553" s="39"/>
      <c r="GZA553" s="39"/>
      <c r="GZB553" s="39"/>
      <c r="GZC553" s="39"/>
      <c r="GZD553" s="39"/>
      <c r="GZE553" s="39"/>
      <c r="GZF553" s="39"/>
      <c r="GZG553" s="39"/>
      <c r="GZH553" s="39"/>
      <c r="GZI553" s="39"/>
      <c r="GZJ553" s="39"/>
      <c r="GZK553" s="39"/>
      <c r="GZL553" s="39"/>
      <c r="GZM553" s="39"/>
      <c r="GZN553" s="39"/>
      <c r="GZO553" s="39"/>
      <c r="GZP553" s="39"/>
      <c r="GZQ553" s="39"/>
      <c r="GZR553" s="39"/>
      <c r="GZS553" s="39"/>
      <c r="GZT553" s="39"/>
      <c r="GZU553" s="39"/>
      <c r="GZV553" s="39"/>
      <c r="GZW553" s="39"/>
      <c r="GZX553" s="39"/>
      <c r="GZY553" s="39"/>
      <c r="GZZ553" s="39"/>
      <c r="HAA553" s="39"/>
      <c r="HAB553" s="39"/>
      <c r="HAC553" s="39"/>
      <c r="HAD553" s="39"/>
      <c r="HAE553" s="39"/>
      <c r="HAF553" s="39"/>
      <c r="HAG553" s="39"/>
      <c r="HAH553" s="39"/>
      <c r="HAI553" s="39"/>
      <c r="HAJ553" s="39"/>
      <c r="HAK553" s="39"/>
      <c r="HAL553" s="39"/>
      <c r="HAM553" s="39"/>
      <c r="HAN553" s="39"/>
      <c r="HAO553" s="39"/>
      <c r="HAP553" s="39"/>
      <c r="HAQ553" s="39"/>
      <c r="HAR553" s="39"/>
      <c r="HAS553" s="39"/>
      <c r="HAT553" s="39"/>
      <c r="HAU553" s="39"/>
      <c r="HAV553" s="39"/>
      <c r="HAW553" s="39"/>
      <c r="HAX553" s="39"/>
      <c r="HAY553" s="39"/>
      <c r="HAZ553" s="39"/>
      <c r="HBA553" s="39"/>
      <c r="HBB553" s="39"/>
      <c r="HBC553" s="39"/>
      <c r="HBD553" s="39"/>
      <c r="HBE553" s="39"/>
      <c r="HBF553" s="39"/>
      <c r="HBG553" s="39"/>
      <c r="HBH553" s="39"/>
      <c r="HBI553" s="39"/>
      <c r="HBJ553" s="39"/>
      <c r="HBK553" s="39"/>
      <c r="HBL553" s="39"/>
      <c r="HBM553" s="39"/>
      <c r="HBN553" s="39"/>
      <c r="HBO553" s="39"/>
      <c r="HBP553" s="39"/>
      <c r="HBQ553" s="39"/>
      <c r="HBR553" s="39"/>
      <c r="HBS553" s="39"/>
      <c r="HBT553" s="39"/>
      <c r="HBU553" s="39"/>
      <c r="HBV553" s="39"/>
      <c r="HBW553" s="39"/>
      <c r="HBX553" s="39"/>
      <c r="HBY553" s="39"/>
      <c r="HBZ553" s="39"/>
      <c r="HCA553" s="39"/>
      <c r="HCB553" s="39"/>
      <c r="HCC553" s="39"/>
      <c r="HCD553" s="39"/>
      <c r="HCE553" s="39"/>
      <c r="HCF553" s="39"/>
      <c r="HCG553" s="39"/>
      <c r="HCH553" s="39"/>
      <c r="HCI553" s="39"/>
      <c r="HCJ553" s="39"/>
      <c r="HCK553" s="39"/>
      <c r="HCL553" s="39"/>
      <c r="HCM553" s="39"/>
      <c r="HCN553" s="39"/>
      <c r="HCO553" s="39"/>
      <c r="HCP553" s="39"/>
      <c r="HCQ553" s="39"/>
      <c r="HCR553" s="39"/>
      <c r="HCS553" s="39"/>
      <c r="HCT553" s="39"/>
      <c r="HCU553" s="39"/>
      <c r="HCV553" s="39"/>
      <c r="HCW553" s="39"/>
      <c r="HCX553" s="39"/>
      <c r="HCY553" s="39"/>
      <c r="HCZ553" s="39"/>
      <c r="HDA553" s="39"/>
      <c r="HDB553" s="39"/>
      <c r="HDC553" s="39"/>
      <c r="HDD553" s="39"/>
      <c r="HDE553" s="39"/>
      <c r="HDF553" s="39"/>
      <c r="HDG553" s="39"/>
      <c r="HDH553" s="39"/>
      <c r="HDI553" s="39"/>
      <c r="HDJ553" s="39"/>
      <c r="HDK553" s="39"/>
      <c r="HDL553" s="39"/>
      <c r="HDM553" s="39"/>
      <c r="HDN553" s="39"/>
      <c r="HDO553" s="39"/>
      <c r="HDP553" s="39"/>
      <c r="HDQ553" s="39"/>
      <c r="HDR553" s="39"/>
      <c r="HDS553" s="39"/>
      <c r="HDT553" s="39"/>
      <c r="HDU553" s="39"/>
      <c r="HDV553" s="39"/>
      <c r="HDW553" s="39"/>
      <c r="HDX553" s="39"/>
      <c r="HDY553" s="39"/>
      <c r="HDZ553" s="39"/>
      <c r="HEA553" s="39"/>
      <c r="HEB553" s="39"/>
      <c r="HEC553" s="39"/>
      <c r="HED553" s="39"/>
      <c r="HEE553" s="39"/>
      <c r="HEF553" s="39"/>
      <c r="HEG553" s="39"/>
      <c r="HEH553" s="39"/>
      <c r="HEI553" s="39"/>
      <c r="HEJ553" s="39"/>
      <c r="HEK553" s="39"/>
      <c r="HEL553" s="39"/>
      <c r="HEM553" s="39"/>
      <c r="HEN553" s="39"/>
      <c r="HEO553" s="39"/>
      <c r="HEP553" s="39"/>
      <c r="HEQ553" s="39"/>
      <c r="HER553" s="39"/>
      <c r="HES553" s="39"/>
      <c r="HET553" s="39"/>
      <c r="HEU553" s="39"/>
      <c r="HEV553" s="39"/>
      <c r="HEW553" s="39"/>
      <c r="HEX553" s="39"/>
      <c r="HEY553" s="39"/>
      <c r="HEZ553" s="39"/>
      <c r="HFA553" s="39"/>
      <c r="HFB553" s="39"/>
      <c r="HFC553" s="39"/>
      <c r="HFD553" s="39"/>
      <c r="HFE553" s="39"/>
      <c r="HFF553" s="39"/>
      <c r="HFG553" s="39"/>
      <c r="HFH553" s="39"/>
      <c r="HFI553" s="39"/>
      <c r="HFJ553" s="39"/>
      <c r="HFK553" s="39"/>
      <c r="HFL553" s="39"/>
      <c r="HFM553" s="39"/>
      <c r="HFN553" s="39"/>
      <c r="HFO553" s="39"/>
      <c r="HFP553" s="39"/>
      <c r="HFQ553" s="39"/>
      <c r="HFR553" s="39"/>
      <c r="HFS553" s="39"/>
      <c r="HFT553" s="39"/>
      <c r="HFU553" s="39"/>
      <c r="HFV553" s="39"/>
      <c r="HFW553" s="39"/>
      <c r="HFX553" s="39"/>
      <c r="HFY553" s="39"/>
      <c r="HFZ553" s="39"/>
      <c r="HGA553" s="39"/>
      <c r="HGB553" s="39"/>
      <c r="HGC553" s="39"/>
      <c r="HGD553" s="39"/>
      <c r="HGE553" s="39"/>
      <c r="HGF553" s="39"/>
      <c r="HGG553" s="39"/>
      <c r="HGH553" s="39"/>
      <c r="HGI553" s="39"/>
      <c r="HGJ553" s="39"/>
      <c r="HGK553" s="39"/>
      <c r="HGL553" s="39"/>
      <c r="HGM553" s="39"/>
      <c r="HGN553" s="39"/>
      <c r="HGO553" s="39"/>
      <c r="HGP553" s="39"/>
      <c r="HGQ553" s="39"/>
      <c r="HGR553" s="39"/>
      <c r="HGS553" s="39"/>
      <c r="HGT553" s="39"/>
      <c r="HGU553" s="39"/>
      <c r="HGV553" s="39"/>
      <c r="HGW553" s="39"/>
      <c r="HGX553" s="39"/>
      <c r="HGY553" s="39"/>
      <c r="HGZ553" s="39"/>
      <c r="HHA553" s="39"/>
      <c r="HHB553" s="39"/>
      <c r="HHC553" s="39"/>
      <c r="HHD553" s="39"/>
      <c r="HHE553" s="39"/>
      <c r="HHF553" s="39"/>
      <c r="HHG553" s="39"/>
      <c r="HHH553" s="39"/>
      <c r="HHI553" s="39"/>
      <c r="HHJ553" s="39"/>
      <c r="HHK553" s="39"/>
      <c r="HHL553" s="39"/>
      <c r="HHM553" s="39"/>
      <c r="HHN553" s="39"/>
      <c r="HHO553" s="39"/>
      <c r="HHP553" s="39"/>
      <c r="HHQ553" s="39"/>
      <c r="HHR553" s="39"/>
      <c r="HHS553" s="39"/>
      <c r="HHT553" s="39"/>
      <c r="HHU553" s="39"/>
      <c r="HHV553" s="39"/>
      <c r="HHW553" s="39"/>
      <c r="HHX553" s="39"/>
      <c r="HHY553" s="39"/>
      <c r="HHZ553" s="39"/>
      <c r="HIA553" s="39"/>
      <c r="HIB553" s="39"/>
      <c r="HIC553" s="39"/>
      <c r="HID553" s="39"/>
      <c r="HIE553" s="39"/>
      <c r="HIF553" s="39"/>
      <c r="HIG553" s="39"/>
      <c r="HIH553" s="39"/>
      <c r="HII553" s="39"/>
      <c r="HIJ553" s="39"/>
      <c r="HIK553" s="39"/>
      <c r="HIL553" s="39"/>
      <c r="HIM553" s="39"/>
      <c r="HIN553" s="39"/>
      <c r="HIO553" s="39"/>
      <c r="HIP553" s="39"/>
      <c r="HIQ553" s="39"/>
      <c r="HIR553" s="39"/>
      <c r="HIS553" s="39"/>
      <c r="HIT553" s="39"/>
      <c r="HIU553" s="39"/>
      <c r="HIV553" s="39"/>
      <c r="HIW553" s="39"/>
      <c r="HIX553" s="39"/>
      <c r="HIY553" s="39"/>
      <c r="HIZ553" s="39"/>
      <c r="HJA553" s="39"/>
      <c r="HJB553" s="39"/>
      <c r="HJC553" s="39"/>
      <c r="HJD553" s="39"/>
      <c r="HJE553" s="39"/>
      <c r="HJF553" s="39"/>
      <c r="HJG553" s="39"/>
      <c r="HJH553" s="39"/>
      <c r="HJI553" s="39"/>
      <c r="HJJ553" s="39"/>
      <c r="HJK553" s="39"/>
      <c r="HJL553" s="39"/>
      <c r="HJM553" s="39"/>
      <c r="HJN553" s="39"/>
      <c r="HJO553" s="39"/>
      <c r="HJP553" s="39"/>
      <c r="HJQ553" s="39"/>
      <c r="HJR553" s="39"/>
      <c r="HJS553" s="39"/>
      <c r="HJT553" s="39"/>
      <c r="HJU553" s="39"/>
      <c r="HJV553" s="39"/>
      <c r="HJW553" s="39"/>
      <c r="HJX553" s="39"/>
      <c r="HJY553" s="39"/>
      <c r="HJZ553" s="39"/>
      <c r="HKA553" s="39"/>
      <c r="HKB553" s="39"/>
      <c r="HKC553" s="39"/>
      <c r="HKD553" s="39"/>
      <c r="HKE553" s="39"/>
      <c r="HKF553" s="39"/>
      <c r="HKG553" s="39"/>
      <c r="HKH553" s="39"/>
      <c r="HKI553" s="39"/>
      <c r="HKJ553" s="39"/>
      <c r="HKK553" s="39"/>
      <c r="HKL553" s="39"/>
      <c r="HKM553" s="39"/>
      <c r="HKN553" s="39"/>
      <c r="HKO553" s="39"/>
      <c r="HKP553" s="39"/>
      <c r="HKQ553" s="39"/>
      <c r="HKR553" s="39"/>
      <c r="HKS553" s="39"/>
      <c r="HKT553" s="39"/>
      <c r="HKU553" s="39"/>
      <c r="HKV553" s="39"/>
      <c r="HKW553" s="39"/>
      <c r="HKX553" s="39"/>
      <c r="HKY553" s="39"/>
      <c r="HKZ553" s="39"/>
      <c r="HLA553" s="39"/>
      <c r="HLB553" s="39"/>
      <c r="HLC553" s="39"/>
      <c r="HLD553" s="39"/>
      <c r="HLE553" s="39"/>
      <c r="HLF553" s="39"/>
      <c r="HLG553" s="39"/>
      <c r="HLH553" s="39"/>
      <c r="HLI553" s="39"/>
      <c r="HLJ553" s="39"/>
      <c r="HLK553" s="39"/>
      <c r="HLL553" s="39"/>
      <c r="HLM553" s="39"/>
      <c r="HLN553" s="39"/>
      <c r="HLO553" s="39"/>
      <c r="HLP553" s="39"/>
      <c r="HLQ553" s="39"/>
      <c r="HLR553" s="39"/>
      <c r="HLS553" s="39"/>
      <c r="HLT553" s="39"/>
      <c r="HLU553" s="39"/>
      <c r="HLV553" s="39"/>
      <c r="HLW553" s="39"/>
      <c r="HLX553" s="39"/>
      <c r="HLY553" s="39"/>
      <c r="HLZ553" s="39"/>
      <c r="HMA553" s="39"/>
      <c r="HMB553" s="39"/>
      <c r="HMC553" s="39"/>
      <c r="HMD553" s="39"/>
      <c r="HME553" s="39"/>
      <c r="HMF553" s="39"/>
      <c r="HMG553" s="39"/>
      <c r="HMH553" s="39"/>
      <c r="HMI553" s="39"/>
      <c r="HMJ553" s="39"/>
      <c r="HMK553" s="39"/>
      <c r="HML553" s="39"/>
      <c r="HMM553" s="39"/>
      <c r="HMN553" s="39"/>
      <c r="HMO553" s="39"/>
      <c r="HMP553" s="39"/>
      <c r="HMQ553" s="39"/>
      <c r="HMR553" s="39"/>
      <c r="HMS553" s="39"/>
      <c r="HMT553" s="39"/>
      <c r="HMU553" s="39"/>
      <c r="HMV553" s="39"/>
      <c r="HMW553" s="39"/>
      <c r="HMX553" s="39"/>
      <c r="HMY553" s="39"/>
      <c r="HMZ553" s="39"/>
      <c r="HNA553" s="39"/>
      <c r="HNB553" s="39"/>
      <c r="HNC553" s="39"/>
      <c r="HND553" s="39"/>
      <c r="HNE553" s="39"/>
      <c r="HNF553" s="39"/>
      <c r="HNG553" s="39"/>
      <c r="HNH553" s="39"/>
      <c r="HNI553" s="39"/>
      <c r="HNJ553" s="39"/>
      <c r="HNK553" s="39"/>
      <c r="HNL553" s="39"/>
      <c r="HNM553" s="39"/>
      <c r="HNN553" s="39"/>
      <c r="HNO553" s="39"/>
      <c r="HNP553" s="39"/>
      <c r="HNQ553" s="39"/>
      <c r="HNR553" s="39"/>
      <c r="HNS553" s="39"/>
      <c r="HNT553" s="39"/>
      <c r="HNU553" s="39"/>
      <c r="HNV553" s="39"/>
      <c r="HNW553" s="39"/>
      <c r="HNX553" s="39"/>
      <c r="HNY553" s="39"/>
      <c r="HNZ553" s="39"/>
      <c r="HOA553" s="39"/>
      <c r="HOB553" s="39"/>
      <c r="HOC553" s="39"/>
      <c r="HOD553" s="39"/>
      <c r="HOE553" s="39"/>
      <c r="HOF553" s="39"/>
      <c r="HOG553" s="39"/>
      <c r="HOH553" s="39"/>
      <c r="HOI553" s="39"/>
      <c r="HOJ553" s="39"/>
      <c r="HOK553" s="39"/>
      <c r="HOL553" s="39"/>
      <c r="HOM553" s="39"/>
      <c r="HON553" s="39"/>
      <c r="HOO553" s="39"/>
      <c r="HOP553" s="39"/>
      <c r="HOQ553" s="39"/>
      <c r="HOR553" s="39"/>
      <c r="HOS553" s="39"/>
      <c r="HOT553" s="39"/>
      <c r="HOU553" s="39"/>
      <c r="HOV553" s="39"/>
      <c r="HOW553" s="39"/>
      <c r="HOX553" s="39"/>
      <c r="HOY553" s="39"/>
      <c r="HOZ553" s="39"/>
      <c r="HPA553" s="39"/>
      <c r="HPB553" s="39"/>
      <c r="HPC553" s="39"/>
      <c r="HPD553" s="39"/>
      <c r="HPE553" s="39"/>
      <c r="HPF553" s="39"/>
      <c r="HPG553" s="39"/>
      <c r="HPH553" s="39"/>
      <c r="HPI553" s="39"/>
      <c r="HPJ553" s="39"/>
      <c r="HPK553" s="39"/>
      <c r="HPL553" s="39"/>
      <c r="HPM553" s="39"/>
      <c r="HPN553" s="39"/>
      <c r="HPO553" s="39"/>
      <c r="HPP553" s="39"/>
      <c r="HPQ553" s="39"/>
      <c r="HPR553" s="39"/>
      <c r="HPS553" s="39"/>
      <c r="HPT553" s="39"/>
      <c r="HPU553" s="39"/>
      <c r="HPV553" s="39"/>
      <c r="HPW553" s="39"/>
      <c r="HPX553" s="39"/>
      <c r="HPY553" s="39"/>
      <c r="HPZ553" s="39"/>
      <c r="HQA553" s="39"/>
      <c r="HQB553" s="39"/>
      <c r="HQC553" s="39"/>
      <c r="HQD553" s="39"/>
      <c r="HQE553" s="39"/>
      <c r="HQF553" s="39"/>
      <c r="HQG553" s="39"/>
      <c r="HQH553" s="39"/>
      <c r="HQI553" s="39"/>
      <c r="HQJ553" s="39"/>
      <c r="HQK553" s="39"/>
      <c r="HQL553" s="39"/>
      <c r="HQM553" s="39"/>
      <c r="HQN553" s="39"/>
      <c r="HQO553" s="39"/>
      <c r="HQP553" s="39"/>
      <c r="HQQ553" s="39"/>
      <c r="HQR553" s="39"/>
      <c r="HQS553" s="39"/>
      <c r="HQT553" s="39"/>
      <c r="HQU553" s="39"/>
      <c r="HQV553" s="39"/>
      <c r="HQW553" s="39"/>
      <c r="HQX553" s="39"/>
      <c r="HQY553" s="39"/>
      <c r="HQZ553" s="39"/>
      <c r="HRA553" s="39"/>
      <c r="HRB553" s="39"/>
      <c r="HRC553" s="39"/>
      <c r="HRD553" s="39"/>
      <c r="HRE553" s="39"/>
      <c r="HRF553" s="39"/>
      <c r="HRG553" s="39"/>
      <c r="HRH553" s="39"/>
      <c r="HRI553" s="39"/>
      <c r="HRJ553" s="39"/>
      <c r="HRK553" s="39"/>
      <c r="HRL553" s="39"/>
      <c r="HRM553" s="39"/>
      <c r="HRN553" s="39"/>
      <c r="HRO553" s="39"/>
      <c r="HRP553" s="39"/>
      <c r="HRQ553" s="39"/>
      <c r="HRR553" s="39"/>
      <c r="HRS553" s="39"/>
      <c r="HRT553" s="39"/>
      <c r="HRU553" s="39"/>
      <c r="HRV553" s="39"/>
      <c r="HRW553" s="39"/>
      <c r="HRX553" s="39"/>
      <c r="HRY553" s="39"/>
      <c r="HRZ553" s="39"/>
      <c r="HSA553" s="39"/>
      <c r="HSB553" s="39"/>
      <c r="HSC553" s="39"/>
      <c r="HSD553" s="39"/>
      <c r="HSE553" s="39"/>
      <c r="HSF553" s="39"/>
      <c r="HSG553" s="39"/>
      <c r="HSH553" s="39"/>
      <c r="HSI553" s="39"/>
      <c r="HSJ553" s="39"/>
      <c r="HSK553" s="39"/>
      <c r="HSL553" s="39"/>
      <c r="HSM553" s="39"/>
      <c r="HSN553" s="39"/>
      <c r="HSO553" s="39"/>
      <c r="HSP553" s="39"/>
      <c r="HSQ553" s="39"/>
      <c r="HSR553" s="39"/>
      <c r="HSS553" s="39"/>
      <c r="HST553" s="39"/>
      <c r="HSU553" s="39"/>
      <c r="HSV553" s="39"/>
      <c r="HSW553" s="39"/>
      <c r="HSX553" s="39"/>
      <c r="HSY553" s="39"/>
      <c r="HSZ553" s="39"/>
      <c r="HTA553" s="39"/>
      <c r="HTB553" s="39"/>
      <c r="HTC553" s="39"/>
      <c r="HTD553" s="39"/>
      <c r="HTE553" s="39"/>
      <c r="HTF553" s="39"/>
      <c r="HTG553" s="39"/>
      <c r="HTH553" s="39"/>
      <c r="HTI553" s="39"/>
      <c r="HTJ553" s="39"/>
      <c r="HTK553" s="39"/>
      <c r="HTL553" s="39"/>
      <c r="HTM553" s="39"/>
      <c r="HTN553" s="39"/>
      <c r="HTO553" s="39"/>
      <c r="HTP553" s="39"/>
      <c r="HTQ553" s="39"/>
      <c r="HTR553" s="39"/>
      <c r="HTS553" s="39"/>
      <c r="HTT553" s="39"/>
      <c r="HTU553" s="39"/>
      <c r="HTV553" s="39"/>
      <c r="HTW553" s="39"/>
      <c r="HTX553" s="39"/>
      <c r="HTY553" s="39"/>
      <c r="HTZ553" s="39"/>
      <c r="HUA553" s="39"/>
      <c r="HUB553" s="39"/>
      <c r="HUC553" s="39"/>
      <c r="HUD553" s="39"/>
      <c r="HUE553" s="39"/>
      <c r="HUF553" s="39"/>
      <c r="HUG553" s="39"/>
      <c r="HUH553" s="39"/>
      <c r="HUI553" s="39"/>
      <c r="HUJ553" s="39"/>
      <c r="HUK553" s="39"/>
      <c r="HUL553" s="39"/>
      <c r="HUM553" s="39"/>
      <c r="HUN553" s="39"/>
      <c r="HUO553" s="39"/>
      <c r="HUP553" s="39"/>
      <c r="HUQ553" s="39"/>
      <c r="HUR553" s="39"/>
      <c r="HUS553" s="39"/>
      <c r="HUT553" s="39"/>
      <c r="HUU553" s="39"/>
      <c r="HUV553" s="39"/>
      <c r="HUW553" s="39"/>
      <c r="HUX553" s="39"/>
      <c r="HUY553" s="39"/>
      <c r="HUZ553" s="39"/>
      <c r="HVA553" s="39"/>
      <c r="HVB553" s="39"/>
      <c r="HVC553" s="39"/>
      <c r="HVD553" s="39"/>
      <c r="HVE553" s="39"/>
      <c r="HVF553" s="39"/>
      <c r="HVG553" s="39"/>
      <c r="HVH553" s="39"/>
      <c r="HVI553" s="39"/>
      <c r="HVJ553" s="39"/>
      <c r="HVK553" s="39"/>
      <c r="HVL553" s="39"/>
      <c r="HVM553" s="39"/>
      <c r="HVN553" s="39"/>
      <c r="HVO553" s="39"/>
      <c r="HVP553" s="39"/>
      <c r="HVQ553" s="39"/>
      <c r="HVR553" s="39"/>
      <c r="HVS553" s="39"/>
      <c r="HVT553" s="39"/>
      <c r="HVU553" s="39"/>
      <c r="HVV553" s="39"/>
      <c r="HVW553" s="39"/>
      <c r="HVX553" s="39"/>
      <c r="HVY553" s="39"/>
      <c r="HVZ553" s="39"/>
      <c r="HWA553" s="39"/>
      <c r="HWB553" s="39"/>
      <c r="HWC553" s="39"/>
      <c r="HWD553" s="39"/>
      <c r="HWE553" s="39"/>
      <c r="HWF553" s="39"/>
      <c r="HWG553" s="39"/>
      <c r="HWH553" s="39"/>
      <c r="HWI553" s="39"/>
      <c r="HWJ553" s="39"/>
      <c r="HWK553" s="39"/>
      <c r="HWL553" s="39"/>
      <c r="HWM553" s="39"/>
      <c r="HWN553" s="39"/>
      <c r="HWO553" s="39"/>
      <c r="HWP553" s="39"/>
      <c r="HWQ553" s="39"/>
      <c r="HWR553" s="39"/>
      <c r="HWS553" s="39"/>
      <c r="HWT553" s="39"/>
      <c r="HWU553" s="39"/>
      <c r="HWV553" s="39"/>
      <c r="HWW553" s="39"/>
      <c r="HWX553" s="39"/>
      <c r="HWY553" s="39"/>
      <c r="HWZ553" s="39"/>
      <c r="HXA553" s="39"/>
      <c r="HXB553" s="39"/>
      <c r="HXC553" s="39"/>
      <c r="HXD553" s="39"/>
      <c r="HXE553" s="39"/>
      <c r="HXF553" s="39"/>
      <c r="HXG553" s="39"/>
      <c r="HXH553" s="39"/>
      <c r="HXI553" s="39"/>
      <c r="HXJ553" s="39"/>
      <c r="HXK553" s="39"/>
      <c r="HXL553" s="39"/>
      <c r="HXM553" s="39"/>
      <c r="HXN553" s="39"/>
      <c r="HXO553" s="39"/>
      <c r="HXP553" s="39"/>
      <c r="HXQ553" s="39"/>
      <c r="HXR553" s="39"/>
      <c r="HXS553" s="39"/>
      <c r="HXT553" s="39"/>
      <c r="HXU553" s="39"/>
      <c r="HXV553" s="39"/>
      <c r="HXW553" s="39"/>
      <c r="HXX553" s="39"/>
      <c r="HXY553" s="39"/>
      <c r="HXZ553" s="39"/>
      <c r="HYA553" s="39"/>
      <c r="HYB553" s="39"/>
      <c r="HYC553" s="39"/>
      <c r="HYD553" s="39"/>
      <c r="HYE553" s="39"/>
      <c r="HYF553" s="39"/>
      <c r="HYG553" s="39"/>
      <c r="HYH553" s="39"/>
      <c r="HYI553" s="39"/>
      <c r="HYJ553" s="39"/>
      <c r="HYK553" s="39"/>
      <c r="HYL553" s="39"/>
      <c r="HYM553" s="39"/>
      <c r="HYN553" s="39"/>
      <c r="HYO553" s="39"/>
      <c r="HYP553" s="39"/>
      <c r="HYQ553" s="39"/>
      <c r="HYR553" s="39"/>
      <c r="HYS553" s="39"/>
      <c r="HYT553" s="39"/>
      <c r="HYU553" s="39"/>
      <c r="HYV553" s="39"/>
      <c r="HYW553" s="39"/>
      <c r="HYX553" s="39"/>
      <c r="HYY553" s="39"/>
      <c r="HYZ553" s="39"/>
      <c r="HZA553" s="39"/>
      <c r="HZB553" s="39"/>
      <c r="HZC553" s="39"/>
      <c r="HZD553" s="39"/>
      <c r="HZE553" s="39"/>
      <c r="HZF553" s="39"/>
      <c r="HZG553" s="39"/>
      <c r="HZH553" s="39"/>
      <c r="HZI553" s="39"/>
      <c r="HZJ553" s="39"/>
      <c r="HZK553" s="39"/>
      <c r="HZL553" s="39"/>
      <c r="HZM553" s="39"/>
      <c r="HZN553" s="39"/>
      <c r="HZO553" s="39"/>
      <c r="HZP553" s="39"/>
      <c r="HZQ553" s="39"/>
      <c r="HZR553" s="39"/>
      <c r="HZS553" s="39"/>
      <c r="HZT553" s="39"/>
      <c r="HZU553" s="39"/>
      <c r="HZV553" s="39"/>
      <c r="HZW553" s="39"/>
      <c r="HZX553" s="39"/>
      <c r="HZY553" s="39"/>
      <c r="HZZ553" s="39"/>
      <c r="IAA553" s="39"/>
      <c r="IAB553" s="39"/>
      <c r="IAC553" s="39"/>
      <c r="IAD553" s="39"/>
      <c r="IAE553" s="39"/>
      <c r="IAF553" s="39"/>
      <c r="IAG553" s="39"/>
      <c r="IAH553" s="39"/>
      <c r="IAI553" s="39"/>
      <c r="IAJ553" s="39"/>
      <c r="IAK553" s="39"/>
      <c r="IAL553" s="39"/>
      <c r="IAM553" s="39"/>
      <c r="IAN553" s="39"/>
      <c r="IAO553" s="39"/>
      <c r="IAP553" s="39"/>
      <c r="IAQ553" s="39"/>
      <c r="IAR553" s="39"/>
      <c r="IAS553" s="39"/>
      <c r="IAT553" s="39"/>
      <c r="IAU553" s="39"/>
      <c r="IAV553" s="39"/>
      <c r="IAW553" s="39"/>
      <c r="IAX553" s="39"/>
      <c r="IAY553" s="39"/>
      <c r="IAZ553" s="39"/>
      <c r="IBA553" s="39"/>
      <c r="IBB553" s="39"/>
      <c r="IBC553" s="39"/>
      <c r="IBD553" s="39"/>
      <c r="IBE553" s="39"/>
      <c r="IBF553" s="39"/>
      <c r="IBG553" s="39"/>
      <c r="IBH553" s="39"/>
      <c r="IBI553" s="39"/>
      <c r="IBJ553" s="39"/>
      <c r="IBK553" s="39"/>
      <c r="IBL553" s="39"/>
      <c r="IBM553" s="39"/>
      <c r="IBN553" s="39"/>
      <c r="IBO553" s="39"/>
      <c r="IBP553" s="39"/>
      <c r="IBQ553" s="39"/>
      <c r="IBR553" s="39"/>
      <c r="IBS553" s="39"/>
      <c r="IBT553" s="39"/>
      <c r="IBU553" s="39"/>
      <c r="IBV553" s="39"/>
      <c r="IBW553" s="39"/>
      <c r="IBX553" s="39"/>
      <c r="IBY553" s="39"/>
      <c r="IBZ553" s="39"/>
      <c r="ICA553" s="39"/>
      <c r="ICB553" s="39"/>
      <c r="ICC553" s="39"/>
      <c r="ICD553" s="39"/>
      <c r="ICE553" s="39"/>
      <c r="ICF553" s="39"/>
      <c r="ICG553" s="39"/>
      <c r="ICH553" s="39"/>
      <c r="ICI553" s="39"/>
      <c r="ICJ553" s="39"/>
      <c r="ICK553" s="39"/>
      <c r="ICL553" s="39"/>
      <c r="ICM553" s="39"/>
      <c r="ICN553" s="39"/>
      <c r="ICO553" s="39"/>
      <c r="ICP553" s="39"/>
      <c r="ICQ553" s="39"/>
      <c r="ICR553" s="39"/>
      <c r="ICS553" s="39"/>
      <c r="ICT553" s="39"/>
      <c r="ICU553" s="39"/>
      <c r="ICV553" s="39"/>
      <c r="ICW553" s="39"/>
      <c r="ICX553" s="39"/>
      <c r="ICY553" s="39"/>
      <c r="ICZ553" s="39"/>
      <c r="IDA553" s="39"/>
      <c r="IDB553" s="39"/>
      <c r="IDC553" s="39"/>
      <c r="IDD553" s="39"/>
      <c r="IDE553" s="39"/>
      <c r="IDF553" s="39"/>
      <c r="IDG553" s="39"/>
      <c r="IDH553" s="39"/>
      <c r="IDI553" s="39"/>
      <c r="IDJ553" s="39"/>
      <c r="IDK553" s="39"/>
      <c r="IDL553" s="39"/>
      <c r="IDM553" s="39"/>
      <c r="IDN553" s="39"/>
      <c r="IDO553" s="39"/>
      <c r="IDP553" s="39"/>
      <c r="IDQ553" s="39"/>
      <c r="IDR553" s="39"/>
      <c r="IDS553" s="39"/>
      <c r="IDT553" s="39"/>
      <c r="IDU553" s="39"/>
      <c r="IDV553" s="39"/>
      <c r="IDW553" s="39"/>
      <c r="IDX553" s="39"/>
      <c r="IDY553" s="39"/>
      <c r="IDZ553" s="39"/>
      <c r="IEA553" s="39"/>
      <c r="IEB553" s="39"/>
      <c r="IEC553" s="39"/>
      <c r="IED553" s="39"/>
      <c r="IEE553" s="39"/>
      <c r="IEF553" s="39"/>
      <c r="IEG553" s="39"/>
      <c r="IEH553" s="39"/>
      <c r="IEI553" s="39"/>
      <c r="IEJ553" s="39"/>
      <c r="IEK553" s="39"/>
      <c r="IEL553" s="39"/>
      <c r="IEM553" s="39"/>
      <c r="IEN553" s="39"/>
      <c r="IEO553" s="39"/>
      <c r="IEP553" s="39"/>
      <c r="IEQ553" s="39"/>
      <c r="IER553" s="39"/>
      <c r="IES553" s="39"/>
      <c r="IET553" s="39"/>
      <c r="IEU553" s="39"/>
      <c r="IEV553" s="39"/>
      <c r="IEW553" s="39"/>
      <c r="IEX553" s="39"/>
      <c r="IEY553" s="39"/>
      <c r="IEZ553" s="39"/>
      <c r="IFA553" s="39"/>
      <c r="IFB553" s="39"/>
      <c r="IFC553" s="39"/>
      <c r="IFD553" s="39"/>
      <c r="IFE553" s="39"/>
      <c r="IFF553" s="39"/>
      <c r="IFG553" s="39"/>
      <c r="IFH553" s="39"/>
      <c r="IFI553" s="39"/>
      <c r="IFJ553" s="39"/>
      <c r="IFK553" s="39"/>
      <c r="IFL553" s="39"/>
      <c r="IFM553" s="39"/>
      <c r="IFN553" s="39"/>
      <c r="IFO553" s="39"/>
      <c r="IFP553" s="39"/>
      <c r="IFQ553" s="39"/>
      <c r="IFR553" s="39"/>
      <c r="IFS553" s="39"/>
      <c r="IFT553" s="39"/>
      <c r="IFU553" s="39"/>
      <c r="IFV553" s="39"/>
      <c r="IFW553" s="39"/>
      <c r="IFX553" s="39"/>
      <c r="IFY553" s="39"/>
      <c r="IFZ553" s="39"/>
      <c r="IGA553" s="39"/>
      <c r="IGB553" s="39"/>
      <c r="IGC553" s="39"/>
      <c r="IGD553" s="39"/>
      <c r="IGE553" s="39"/>
      <c r="IGF553" s="39"/>
      <c r="IGG553" s="39"/>
      <c r="IGH553" s="39"/>
      <c r="IGI553" s="39"/>
      <c r="IGJ553" s="39"/>
      <c r="IGK553" s="39"/>
      <c r="IGL553" s="39"/>
      <c r="IGM553" s="39"/>
      <c r="IGN553" s="39"/>
      <c r="IGO553" s="39"/>
      <c r="IGP553" s="39"/>
      <c r="IGQ553" s="39"/>
      <c r="IGR553" s="39"/>
      <c r="IGS553" s="39"/>
      <c r="IGT553" s="39"/>
      <c r="IGU553" s="39"/>
      <c r="IGV553" s="39"/>
      <c r="IGW553" s="39"/>
      <c r="IGX553" s="39"/>
      <c r="IGY553" s="39"/>
      <c r="IGZ553" s="39"/>
      <c r="IHA553" s="39"/>
      <c r="IHB553" s="39"/>
      <c r="IHC553" s="39"/>
      <c r="IHD553" s="39"/>
      <c r="IHE553" s="39"/>
      <c r="IHF553" s="39"/>
      <c r="IHG553" s="39"/>
      <c r="IHH553" s="39"/>
      <c r="IHI553" s="39"/>
      <c r="IHJ553" s="39"/>
      <c r="IHK553" s="39"/>
      <c r="IHL553" s="39"/>
      <c r="IHM553" s="39"/>
      <c r="IHN553" s="39"/>
      <c r="IHO553" s="39"/>
      <c r="IHP553" s="39"/>
      <c r="IHQ553" s="39"/>
      <c r="IHR553" s="39"/>
      <c r="IHS553" s="39"/>
      <c r="IHT553" s="39"/>
      <c r="IHU553" s="39"/>
      <c r="IHV553" s="39"/>
      <c r="IHW553" s="39"/>
      <c r="IHX553" s="39"/>
      <c r="IHY553" s="39"/>
      <c r="IHZ553" s="39"/>
      <c r="IIA553" s="39"/>
      <c r="IIB553" s="39"/>
      <c r="IIC553" s="39"/>
      <c r="IID553" s="39"/>
      <c r="IIE553" s="39"/>
      <c r="IIF553" s="39"/>
      <c r="IIG553" s="39"/>
      <c r="IIH553" s="39"/>
      <c r="III553" s="39"/>
      <c r="IIJ553" s="39"/>
      <c r="IIK553" s="39"/>
      <c r="IIL553" s="39"/>
      <c r="IIM553" s="39"/>
      <c r="IIN553" s="39"/>
      <c r="IIO553" s="39"/>
      <c r="IIP553" s="39"/>
      <c r="IIQ553" s="39"/>
      <c r="IIR553" s="39"/>
      <c r="IIS553" s="39"/>
      <c r="IIT553" s="39"/>
      <c r="IIU553" s="39"/>
      <c r="IIV553" s="39"/>
      <c r="IIW553" s="39"/>
      <c r="IIX553" s="39"/>
      <c r="IIY553" s="39"/>
      <c r="IIZ553" s="39"/>
      <c r="IJA553" s="39"/>
      <c r="IJB553" s="39"/>
      <c r="IJC553" s="39"/>
      <c r="IJD553" s="39"/>
      <c r="IJE553" s="39"/>
      <c r="IJF553" s="39"/>
      <c r="IJG553" s="39"/>
      <c r="IJH553" s="39"/>
      <c r="IJI553" s="39"/>
      <c r="IJJ553" s="39"/>
      <c r="IJK553" s="39"/>
      <c r="IJL553" s="39"/>
      <c r="IJM553" s="39"/>
      <c r="IJN553" s="39"/>
      <c r="IJO553" s="39"/>
      <c r="IJP553" s="39"/>
      <c r="IJQ553" s="39"/>
      <c r="IJR553" s="39"/>
      <c r="IJS553" s="39"/>
      <c r="IJT553" s="39"/>
      <c r="IJU553" s="39"/>
      <c r="IJV553" s="39"/>
      <c r="IJW553" s="39"/>
      <c r="IJX553" s="39"/>
      <c r="IJY553" s="39"/>
      <c r="IJZ553" s="39"/>
      <c r="IKA553" s="39"/>
      <c r="IKB553" s="39"/>
      <c r="IKC553" s="39"/>
      <c r="IKD553" s="39"/>
      <c r="IKE553" s="39"/>
      <c r="IKF553" s="39"/>
      <c r="IKG553" s="39"/>
      <c r="IKH553" s="39"/>
      <c r="IKI553" s="39"/>
      <c r="IKJ553" s="39"/>
      <c r="IKK553" s="39"/>
      <c r="IKL553" s="39"/>
      <c r="IKM553" s="39"/>
      <c r="IKN553" s="39"/>
      <c r="IKO553" s="39"/>
      <c r="IKP553" s="39"/>
      <c r="IKQ553" s="39"/>
      <c r="IKR553" s="39"/>
      <c r="IKS553" s="39"/>
      <c r="IKT553" s="39"/>
      <c r="IKU553" s="39"/>
      <c r="IKV553" s="39"/>
      <c r="IKW553" s="39"/>
      <c r="IKX553" s="39"/>
      <c r="IKY553" s="39"/>
      <c r="IKZ553" s="39"/>
      <c r="ILA553" s="39"/>
      <c r="ILB553" s="39"/>
      <c r="ILC553" s="39"/>
      <c r="ILD553" s="39"/>
      <c r="ILE553" s="39"/>
      <c r="ILF553" s="39"/>
      <c r="ILG553" s="39"/>
      <c r="ILH553" s="39"/>
      <c r="ILI553" s="39"/>
      <c r="ILJ553" s="39"/>
      <c r="ILK553" s="39"/>
      <c r="ILL553" s="39"/>
      <c r="ILM553" s="39"/>
      <c r="ILN553" s="39"/>
      <c r="ILO553" s="39"/>
      <c r="ILP553" s="39"/>
      <c r="ILQ553" s="39"/>
      <c r="ILR553" s="39"/>
      <c r="ILS553" s="39"/>
      <c r="ILT553" s="39"/>
      <c r="ILU553" s="39"/>
      <c r="ILV553" s="39"/>
      <c r="ILW553" s="39"/>
      <c r="ILX553" s="39"/>
      <c r="ILY553" s="39"/>
      <c r="ILZ553" s="39"/>
      <c r="IMA553" s="39"/>
      <c r="IMB553" s="39"/>
      <c r="IMC553" s="39"/>
      <c r="IMD553" s="39"/>
      <c r="IME553" s="39"/>
      <c r="IMF553" s="39"/>
      <c r="IMG553" s="39"/>
      <c r="IMH553" s="39"/>
      <c r="IMI553" s="39"/>
      <c r="IMJ553" s="39"/>
      <c r="IMK553" s="39"/>
      <c r="IML553" s="39"/>
      <c r="IMM553" s="39"/>
      <c r="IMN553" s="39"/>
      <c r="IMO553" s="39"/>
      <c r="IMP553" s="39"/>
      <c r="IMQ553" s="39"/>
      <c r="IMR553" s="39"/>
      <c r="IMS553" s="39"/>
      <c r="IMT553" s="39"/>
      <c r="IMU553" s="39"/>
      <c r="IMV553" s="39"/>
      <c r="IMW553" s="39"/>
      <c r="IMX553" s="39"/>
      <c r="IMY553" s="39"/>
      <c r="IMZ553" s="39"/>
      <c r="INA553" s="39"/>
      <c r="INB553" s="39"/>
      <c r="INC553" s="39"/>
      <c r="IND553" s="39"/>
      <c r="INE553" s="39"/>
      <c r="INF553" s="39"/>
      <c r="ING553" s="39"/>
      <c r="INH553" s="39"/>
      <c r="INI553" s="39"/>
      <c r="INJ553" s="39"/>
      <c r="INK553" s="39"/>
      <c r="INL553" s="39"/>
      <c r="INM553" s="39"/>
      <c r="INN553" s="39"/>
      <c r="INO553" s="39"/>
      <c r="INP553" s="39"/>
      <c r="INQ553" s="39"/>
      <c r="INR553" s="39"/>
      <c r="INS553" s="39"/>
      <c r="INT553" s="39"/>
      <c r="INU553" s="39"/>
      <c r="INV553" s="39"/>
      <c r="INW553" s="39"/>
      <c r="INX553" s="39"/>
      <c r="INY553" s="39"/>
      <c r="INZ553" s="39"/>
      <c r="IOA553" s="39"/>
      <c r="IOB553" s="39"/>
      <c r="IOC553" s="39"/>
      <c r="IOD553" s="39"/>
      <c r="IOE553" s="39"/>
      <c r="IOF553" s="39"/>
      <c r="IOG553" s="39"/>
      <c r="IOH553" s="39"/>
      <c r="IOI553" s="39"/>
      <c r="IOJ553" s="39"/>
      <c r="IOK553" s="39"/>
      <c r="IOL553" s="39"/>
      <c r="IOM553" s="39"/>
      <c r="ION553" s="39"/>
      <c r="IOO553" s="39"/>
      <c r="IOP553" s="39"/>
      <c r="IOQ553" s="39"/>
      <c r="IOR553" s="39"/>
      <c r="IOS553" s="39"/>
      <c r="IOT553" s="39"/>
      <c r="IOU553" s="39"/>
      <c r="IOV553" s="39"/>
      <c r="IOW553" s="39"/>
      <c r="IOX553" s="39"/>
      <c r="IOY553" s="39"/>
      <c r="IOZ553" s="39"/>
      <c r="IPA553" s="39"/>
      <c r="IPB553" s="39"/>
      <c r="IPC553" s="39"/>
      <c r="IPD553" s="39"/>
      <c r="IPE553" s="39"/>
      <c r="IPF553" s="39"/>
      <c r="IPG553" s="39"/>
      <c r="IPH553" s="39"/>
      <c r="IPI553" s="39"/>
      <c r="IPJ553" s="39"/>
      <c r="IPK553" s="39"/>
      <c r="IPL553" s="39"/>
      <c r="IPM553" s="39"/>
      <c r="IPN553" s="39"/>
      <c r="IPO553" s="39"/>
      <c r="IPP553" s="39"/>
      <c r="IPQ553" s="39"/>
      <c r="IPR553" s="39"/>
      <c r="IPS553" s="39"/>
      <c r="IPT553" s="39"/>
      <c r="IPU553" s="39"/>
      <c r="IPV553" s="39"/>
      <c r="IPW553" s="39"/>
      <c r="IPX553" s="39"/>
      <c r="IPY553" s="39"/>
      <c r="IPZ553" s="39"/>
      <c r="IQA553" s="39"/>
      <c r="IQB553" s="39"/>
      <c r="IQC553" s="39"/>
      <c r="IQD553" s="39"/>
      <c r="IQE553" s="39"/>
      <c r="IQF553" s="39"/>
      <c r="IQG553" s="39"/>
      <c r="IQH553" s="39"/>
      <c r="IQI553" s="39"/>
      <c r="IQJ553" s="39"/>
      <c r="IQK553" s="39"/>
      <c r="IQL553" s="39"/>
      <c r="IQM553" s="39"/>
      <c r="IQN553" s="39"/>
      <c r="IQO553" s="39"/>
      <c r="IQP553" s="39"/>
      <c r="IQQ553" s="39"/>
      <c r="IQR553" s="39"/>
      <c r="IQS553" s="39"/>
      <c r="IQT553" s="39"/>
      <c r="IQU553" s="39"/>
      <c r="IQV553" s="39"/>
      <c r="IQW553" s="39"/>
      <c r="IQX553" s="39"/>
      <c r="IQY553" s="39"/>
      <c r="IQZ553" s="39"/>
      <c r="IRA553" s="39"/>
      <c r="IRB553" s="39"/>
      <c r="IRC553" s="39"/>
      <c r="IRD553" s="39"/>
      <c r="IRE553" s="39"/>
      <c r="IRF553" s="39"/>
      <c r="IRG553" s="39"/>
      <c r="IRH553" s="39"/>
      <c r="IRI553" s="39"/>
      <c r="IRJ553" s="39"/>
      <c r="IRK553" s="39"/>
      <c r="IRL553" s="39"/>
      <c r="IRM553" s="39"/>
      <c r="IRN553" s="39"/>
      <c r="IRO553" s="39"/>
      <c r="IRP553" s="39"/>
      <c r="IRQ553" s="39"/>
      <c r="IRR553" s="39"/>
      <c r="IRS553" s="39"/>
      <c r="IRT553" s="39"/>
      <c r="IRU553" s="39"/>
      <c r="IRV553" s="39"/>
      <c r="IRW553" s="39"/>
      <c r="IRX553" s="39"/>
      <c r="IRY553" s="39"/>
      <c r="IRZ553" s="39"/>
      <c r="ISA553" s="39"/>
      <c r="ISB553" s="39"/>
      <c r="ISC553" s="39"/>
      <c r="ISD553" s="39"/>
      <c r="ISE553" s="39"/>
      <c r="ISF553" s="39"/>
      <c r="ISG553" s="39"/>
      <c r="ISH553" s="39"/>
      <c r="ISI553" s="39"/>
      <c r="ISJ553" s="39"/>
      <c r="ISK553" s="39"/>
      <c r="ISL553" s="39"/>
      <c r="ISM553" s="39"/>
      <c r="ISN553" s="39"/>
      <c r="ISO553" s="39"/>
      <c r="ISP553" s="39"/>
      <c r="ISQ553" s="39"/>
      <c r="ISR553" s="39"/>
      <c r="ISS553" s="39"/>
      <c r="IST553" s="39"/>
      <c r="ISU553" s="39"/>
      <c r="ISV553" s="39"/>
      <c r="ISW553" s="39"/>
      <c r="ISX553" s="39"/>
      <c r="ISY553" s="39"/>
      <c r="ISZ553" s="39"/>
      <c r="ITA553" s="39"/>
      <c r="ITB553" s="39"/>
      <c r="ITC553" s="39"/>
      <c r="ITD553" s="39"/>
      <c r="ITE553" s="39"/>
      <c r="ITF553" s="39"/>
      <c r="ITG553" s="39"/>
      <c r="ITH553" s="39"/>
      <c r="ITI553" s="39"/>
      <c r="ITJ553" s="39"/>
      <c r="ITK553" s="39"/>
      <c r="ITL553" s="39"/>
      <c r="ITM553" s="39"/>
      <c r="ITN553" s="39"/>
      <c r="ITO553" s="39"/>
      <c r="ITP553" s="39"/>
      <c r="ITQ553" s="39"/>
      <c r="ITR553" s="39"/>
      <c r="ITS553" s="39"/>
      <c r="ITT553" s="39"/>
      <c r="ITU553" s="39"/>
      <c r="ITV553" s="39"/>
      <c r="ITW553" s="39"/>
      <c r="ITX553" s="39"/>
      <c r="ITY553" s="39"/>
      <c r="ITZ553" s="39"/>
      <c r="IUA553" s="39"/>
      <c r="IUB553" s="39"/>
      <c r="IUC553" s="39"/>
      <c r="IUD553" s="39"/>
      <c r="IUE553" s="39"/>
      <c r="IUF553" s="39"/>
      <c r="IUG553" s="39"/>
      <c r="IUH553" s="39"/>
      <c r="IUI553" s="39"/>
      <c r="IUJ553" s="39"/>
      <c r="IUK553" s="39"/>
      <c r="IUL553" s="39"/>
      <c r="IUM553" s="39"/>
      <c r="IUN553" s="39"/>
      <c r="IUO553" s="39"/>
      <c r="IUP553" s="39"/>
      <c r="IUQ553" s="39"/>
      <c r="IUR553" s="39"/>
      <c r="IUS553" s="39"/>
      <c r="IUT553" s="39"/>
      <c r="IUU553" s="39"/>
      <c r="IUV553" s="39"/>
      <c r="IUW553" s="39"/>
      <c r="IUX553" s="39"/>
      <c r="IUY553" s="39"/>
      <c r="IUZ553" s="39"/>
      <c r="IVA553" s="39"/>
      <c r="IVB553" s="39"/>
      <c r="IVC553" s="39"/>
      <c r="IVD553" s="39"/>
      <c r="IVE553" s="39"/>
      <c r="IVF553" s="39"/>
      <c r="IVG553" s="39"/>
      <c r="IVH553" s="39"/>
      <c r="IVI553" s="39"/>
      <c r="IVJ553" s="39"/>
      <c r="IVK553" s="39"/>
      <c r="IVL553" s="39"/>
      <c r="IVM553" s="39"/>
      <c r="IVN553" s="39"/>
      <c r="IVO553" s="39"/>
      <c r="IVP553" s="39"/>
      <c r="IVQ553" s="39"/>
      <c r="IVR553" s="39"/>
      <c r="IVS553" s="39"/>
      <c r="IVT553" s="39"/>
      <c r="IVU553" s="39"/>
      <c r="IVV553" s="39"/>
      <c r="IVW553" s="39"/>
      <c r="IVX553" s="39"/>
      <c r="IVY553" s="39"/>
      <c r="IVZ553" s="39"/>
      <c r="IWA553" s="39"/>
      <c r="IWB553" s="39"/>
      <c r="IWC553" s="39"/>
      <c r="IWD553" s="39"/>
      <c r="IWE553" s="39"/>
      <c r="IWF553" s="39"/>
      <c r="IWG553" s="39"/>
      <c r="IWH553" s="39"/>
      <c r="IWI553" s="39"/>
      <c r="IWJ553" s="39"/>
      <c r="IWK553" s="39"/>
      <c r="IWL553" s="39"/>
      <c r="IWM553" s="39"/>
      <c r="IWN553" s="39"/>
      <c r="IWO553" s="39"/>
      <c r="IWP553" s="39"/>
      <c r="IWQ553" s="39"/>
      <c r="IWR553" s="39"/>
      <c r="IWS553" s="39"/>
      <c r="IWT553" s="39"/>
      <c r="IWU553" s="39"/>
      <c r="IWV553" s="39"/>
      <c r="IWW553" s="39"/>
      <c r="IWX553" s="39"/>
      <c r="IWY553" s="39"/>
      <c r="IWZ553" s="39"/>
      <c r="IXA553" s="39"/>
      <c r="IXB553" s="39"/>
      <c r="IXC553" s="39"/>
      <c r="IXD553" s="39"/>
      <c r="IXE553" s="39"/>
      <c r="IXF553" s="39"/>
      <c r="IXG553" s="39"/>
      <c r="IXH553" s="39"/>
      <c r="IXI553" s="39"/>
      <c r="IXJ553" s="39"/>
      <c r="IXK553" s="39"/>
      <c r="IXL553" s="39"/>
      <c r="IXM553" s="39"/>
      <c r="IXN553" s="39"/>
      <c r="IXO553" s="39"/>
      <c r="IXP553" s="39"/>
      <c r="IXQ553" s="39"/>
      <c r="IXR553" s="39"/>
      <c r="IXS553" s="39"/>
      <c r="IXT553" s="39"/>
      <c r="IXU553" s="39"/>
      <c r="IXV553" s="39"/>
      <c r="IXW553" s="39"/>
      <c r="IXX553" s="39"/>
      <c r="IXY553" s="39"/>
      <c r="IXZ553" s="39"/>
      <c r="IYA553" s="39"/>
      <c r="IYB553" s="39"/>
      <c r="IYC553" s="39"/>
      <c r="IYD553" s="39"/>
      <c r="IYE553" s="39"/>
      <c r="IYF553" s="39"/>
      <c r="IYG553" s="39"/>
      <c r="IYH553" s="39"/>
      <c r="IYI553" s="39"/>
      <c r="IYJ553" s="39"/>
      <c r="IYK553" s="39"/>
      <c r="IYL553" s="39"/>
      <c r="IYM553" s="39"/>
      <c r="IYN553" s="39"/>
      <c r="IYO553" s="39"/>
      <c r="IYP553" s="39"/>
      <c r="IYQ553" s="39"/>
      <c r="IYR553" s="39"/>
      <c r="IYS553" s="39"/>
      <c r="IYT553" s="39"/>
      <c r="IYU553" s="39"/>
      <c r="IYV553" s="39"/>
      <c r="IYW553" s="39"/>
      <c r="IYX553" s="39"/>
      <c r="IYY553" s="39"/>
      <c r="IYZ553" s="39"/>
      <c r="IZA553" s="39"/>
      <c r="IZB553" s="39"/>
      <c r="IZC553" s="39"/>
      <c r="IZD553" s="39"/>
      <c r="IZE553" s="39"/>
      <c r="IZF553" s="39"/>
      <c r="IZG553" s="39"/>
      <c r="IZH553" s="39"/>
      <c r="IZI553" s="39"/>
      <c r="IZJ553" s="39"/>
      <c r="IZK553" s="39"/>
      <c r="IZL553" s="39"/>
      <c r="IZM553" s="39"/>
      <c r="IZN553" s="39"/>
      <c r="IZO553" s="39"/>
      <c r="IZP553" s="39"/>
      <c r="IZQ553" s="39"/>
      <c r="IZR553" s="39"/>
      <c r="IZS553" s="39"/>
      <c r="IZT553" s="39"/>
      <c r="IZU553" s="39"/>
      <c r="IZV553" s="39"/>
      <c r="IZW553" s="39"/>
      <c r="IZX553" s="39"/>
      <c r="IZY553" s="39"/>
      <c r="IZZ553" s="39"/>
      <c r="JAA553" s="39"/>
      <c r="JAB553" s="39"/>
      <c r="JAC553" s="39"/>
      <c r="JAD553" s="39"/>
      <c r="JAE553" s="39"/>
      <c r="JAF553" s="39"/>
      <c r="JAG553" s="39"/>
      <c r="JAH553" s="39"/>
      <c r="JAI553" s="39"/>
      <c r="JAJ553" s="39"/>
      <c r="JAK553" s="39"/>
      <c r="JAL553" s="39"/>
      <c r="JAM553" s="39"/>
      <c r="JAN553" s="39"/>
      <c r="JAO553" s="39"/>
      <c r="JAP553" s="39"/>
      <c r="JAQ553" s="39"/>
      <c r="JAR553" s="39"/>
      <c r="JAS553" s="39"/>
      <c r="JAT553" s="39"/>
      <c r="JAU553" s="39"/>
      <c r="JAV553" s="39"/>
      <c r="JAW553" s="39"/>
      <c r="JAX553" s="39"/>
      <c r="JAY553" s="39"/>
      <c r="JAZ553" s="39"/>
      <c r="JBA553" s="39"/>
      <c r="JBB553" s="39"/>
      <c r="JBC553" s="39"/>
      <c r="JBD553" s="39"/>
      <c r="JBE553" s="39"/>
      <c r="JBF553" s="39"/>
      <c r="JBG553" s="39"/>
      <c r="JBH553" s="39"/>
      <c r="JBI553" s="39"/>
      <c r="JBJ553" s="39"/>
      <c r="JBK553" s="39"/>
      <c r="JBL553" s="39"/>
      <c r="JBM553" s="39"/>
      <c r="JBN553" s="39"/>
      <c r="JBO553" s="39"/>
      <c r="JBP553" s="39"/>
      <c r="JBQ553" s="39"/>
      <c r="JBR553" s="39"/>
      <c r="JBS553" s="39"/>
      <c r="JBT553" s="39"/>
      <c r="JBU553" s="39"/>
      <c r="JBV553" s="39"/>
      <c r="JBW553" s="39"/>
      <c r="JBX553" s="39"/>
      <c r="JBY553" s="39"/>
      <c r="JBZ553" s="39"/>
      <c r="JCA553" s="39"/>
      <c r="JCB553" s="39"/>
      <c r="JCC553" s="39"/>
      <c r="JCD553" s="39"/>
      <c r="JCE553" s="39"/>
      <c r="JCF553" s="39"/>
      <c r="JCG553" s="39"/>
      <c r="JCH553" s="39"/>
      <c r="JCI553" s="39"/>
      <c r="JCJ553" s="39"/>
      <c r="JCK553" s="39"/>
      <c r="JCL553" s="39"/>
      <c r="JCM553" s="39"/>
      <c r="JCN553" s="39"/>
      <c r="JCO553" s="39"/>
      <c r="JCP553" s="39"/>
      <c r="JCQ553" s="39"/>
      <c r="JCR553" s="39"/>
      <c r="JCS553" s="39"/>
      <c r="JCT553" s="39"/>
      <c r="JCU553" s="39"/>
      <c r="JCV553" s="39"/>
      <c r="JCW553" s="39"/>
      <c r="JCX553" s="39"/>
      <c r="JCY553" s="39"/>
      <c r="JCZ553" s="39"/>
      <c r="JDA553" s="39"/>
      <c r="JDB553" s="39"/>
      <c r="JDC553" s="39"/>
      <c r="JDD553" s="39"/>
      <c r="JDE553" s="39"/>
      <c r="JDF553" s="39"/>
      <c r="JDG553" s="39"/>
      <c r="JDH553" s="39"/>
      <c r="JDI553" s="39"/>
      <c r="JDJ553" s="39"/>
      <c r="JDK553" s="39"/>
      <c r="JDL553" s="39"/>
      <c r="JDM553" s="39"/>
      <c r="JDN553" s="39"/>
      <c r="JDO553" s="39"/>
      <c r="JDP553" s="39"/>
      <c r="JDQ553" s="39"/>
      <c r="JDR553" s="39"/>
      <c r="JDS553" s="39"/>
      <c r="JDT553" s="39"/>
      <c r="JDU553" s="39"/>
      <c r="JDV553" s="39"/>
      <c r="JDW553" s="39"/>
      <c r="JDX553" s="39"/>
      <c r="JDY553" s="39"/>
      <c r="JDZ553" s="39"/>
      <c r="JEA553" s="39"/>
      <c r="JEB553" s="39"/>
      <c r="JEC553" s="39"/>
      <c r="JED553" s="39"/>
      <c r="JEE553" s="39"/>
      <c r="JEF553" s="39"/>
      <c r="JEG553" s="39"/>
      <c r="JEH553" s="39"/>
      <c r="JEI553" s="39"/>
      <c r="JEJ553" s="39"/>
      <c r="JEK553" s="39"/>
      <c r="JEL553" s="39"/>
      <c r="JEM553" s="39"/>
      <c r="JEN553" s="39"/>
      <c r="JEO553" s="39"/>
      <c r="JEP553" s="39"/>
      <c r="JEQ553" s="39"/>
      <c r="JER553" s="39"/>
      <c r="JES553" s="39"/>
      <c r="JET553" s="39"/>
      <c r="JEU553" s="39"/>
      <c r="JEV553" s="39"/>
      <c r="JEW553" s="39"/>
      <c r="JEX553" s="39"/>
      <c r="JEY553" s="39"/>
      <c r="JEZ553" s="39"/>
      <c r="JFA553" s="39"/>
      <c r="JFB553" s="39"/>
      <c r="JFC553" s="39"/>
      <c r="JFD553" s="39"/>
      <c r="JFE553" s="39"/>
      <c r="JFF553" s="39"/>
      <c r="JFG553" s="39"/>
      <c r="JFH553" s="39"/>
      <c r="JFI553" s="39"/>
      <c r="JFJ553" s="39"/>
      <c r="JFK553" s="39"/>
      <c r="JFL553" s="39"/>
      <c r="JFM553" s="39"/>
      <c r="JFN553" s="39"/>
      <c r="JFO553" s="39"/>
      <c r="JFP553" s="39"/>
      <c r="JFQ553" s="39"/>
      <c r="JFR553" s="39"/>
      <c r="JFS553" s="39"/>
      <c r="JFT553" s="39"/>
      <c r="JFU553" s="39"/>
      <c r="JFV553" s="39"/>
      <c r="JFW553" s="39"/>
      <c r="JFX553" s="39"/>
      <c r="JFY553" s="39"/>
      <c r="JFZ553" s="39"/>
      <c r="JGA553" s="39"/>
      <c r="JGB553" s="39"/>
      <c r="JGC553" s="39"/>
      <c r="JGD553" s="39"/>
      <c r="JGE553" s="39"/>
      <c r="JGF553" s="39"/>
      <c r="JGG553" s="39"/>
      <c r="JGH553" s="39"/>
      <c r="JGI553" s="39"/>
      <c r="JGJ553" s="39"/>
      <c r="JGK553" s="39"/>
      <c r="JGL553" s="39"/>
      <c r="JGM553" s="39"/>
      <c r="JGN553" s="39"/>
      <c r="JGO553" s="39"/>
      <c r="JGP553" s="39"/>
      <c r="JGQ553" s="39"/>
      <c r="JGR553" s="39"/>
      <c r="JGS553" s="39"/>
      <c r="JGT553" s="39"/>
      <c r="JGU553" s="39"/>
      <c r="JGV553" s="39"/>
      <c r="JGW553" s="39"/>
      <c r="JGX553" s="39"/>
      <c r="JGY553" s="39"/>
      <c r="JGZ553" s="39"/>
      <c r="JHA553" s="39"/>
      <c r="JHB553" s="39"/>
      <c r="JHC553" s="39"/>
      <c r="JHD553" s="39"/>
      <c r="JHE553" s="39"/>
      <c r="JHF553" s="39"/>
      <c r="JHG553" s="39"/>
      <c r="JHH553" s="39"/>
      <c r="JHI553" s="39"/>
      <c r="JHJ553" s="39"/>
      <c r="JHK553" s="39"/>
      <c r="JHL553" s="39"/>
      <c r="JHM553" s="39"/>
      <c r="JHN553" s="39"/>
      <c r="JHO553" s="39"/>
      <c r="JHP553" s="39"/>
      <c r="JHQ553" s="39"/>
      <c r="JHR553" s="39"/>
      <c r="JHS553" s="39"/>
      <c r="JHT553" s="39"/>
      <c r="JHU553" s="39"/>
      <c r="JHV553" s="39"/>
      <c r="JHW553" s="39"/>
      <c r="JHX553" s="39"/>
      <c r="JHY553" s="39"/>
      <c r="JHZ553" s="39"/>
      <c r="JIA553" s="39"/>
      <c r="JIB553" s="39"/>
      <c r="JIC553" s="39"/>
      <c r="JID553" s="39"/>
      <c r="JIE553" s="39"/>
      <c r="JIF553" s="39"/>
      <c r="JIG553" s="39"/>
      <c r="JIH553" s="39"/>
      <c r="JII553" s="39"/>
      <c r="JIJ553" s="39"/>
      <c r="JIK553" s="39"/>
      <c r="JIL553" s="39"/>
      <c r="JIM553" s="39"/>
      <c r="JIN553" s="39"/>
      <c r="JIO553" s="39"/>
      <c r="JIP553" s="39"/>
      <c r="JIQ553" s="39"/>
      <c r="JIR553" s="39"/>
      <c r="JIS553" s="39"/>
      <c r="JIT553" s="39"/>
      <c r="JIU553" s="39"/>
      <c r="JIV553" s="39"/>
      <c r="JIW553" s="39"/>
      <c r="JIX553" s="39"/>
      <c r="JIY553" s="39"/>
      <c r="JIZ553" s="39"/>
      <c r="JJA553" s="39"/>
      <c r="JJB553" s="39"/>
      <c r="JJC553" s="39"/>
      <c r="JJD553" s="39"/>
      <c r="JJE553" s="39"/>
      <c r="JJF553" s="39"/>
      <c r="JJG553" s="39"/>
      <c r="JJH553" s="39"/>
      <c r="JJI553" s="39"/>
      <c r="JJJ553" s="39"/>
      <c r="JJK553" s="39"/>
      <c r="JJL553" s="39"/>
      <c r="JJM553" s="39"/>
      <c r="JJN553" s="39"/>
      <c r="JJO553" s="39"/>
      <c r="JJP553" s="39"/>
      <c r="JJQ553" s="39"/>
      <c r="JJR553" s="39"/>
      <c r="JJS553" s="39"/>
      <c r="JJT553" s="39"/>
      <c r="JJU553" s="39"/>
      <c r="JJV553" s="39"/>
      <c r="JJW553" s="39"/>
      <c r="JJX553" s="39"/>
      <c r="JJY553" s="39"/>
      <c r="JJZ553" s="39"/>
      <c r="JKA553" s="39"/>
      <c r="JKB553" s="39"/>
      <c r="JKC553" s="39"/>
      <c r="JKD553" s="39"/>
      <c r="JKE553" s="39"/>
      <c r="JKF553" s="39"/>
      <c r="JKG553" s="39"/>
      <c r="JKH553" s="39"/>
      <c r="JKI553" s="39"/>
      <c r="JKJ553" s="39"/>
      <c r="JKK553" s="39"/>
      <c r="JKL553" s="39"/>
      <c r="JKM553" s="39"/>
      <c r="JKN553" s="39"/>
      <c r="JKO553" s="39"/>
      <c r="JKP553" s="39"/>
      <c r="JKQ553" s="39"/>
      <c r="JKR553" s="39"/>
      <c r="JKS553" s="39"/>
      <c r="JKT553" s="39"/>
      <c r="JKU553" s="39"/>
      <c r="JKV553" s="39"/>
      <c r="JKW553" s="39"/>
      <c r="JKX553" s="39"/>
      <c r="JKY553" s="39"/>
      <c r="JKZ553" s="39"/>
      <c r="JLA553" s="39"/>
      <c r="JLB553" s="39"/>
      <c r="JLC553" s="39"/>
      <c r="JLD553" s="39"/>
      <c r="JLE553" s="39"/>
      <c r="JLF553" s="39"/>
      <c r="JLG553" s="39"/>
      <c r="JLH553" s="39"/>
      <c r="JLI553" s="39"/>
      <c r="JLJ553" s="39"/>
      <c r="JLK553" s="39"/>
      <c r="JLL553" s="39"/>
      <c r="JLM553" s="39"/>
      <c r="JLN553" s="39"/>
      <c r="JLO553" s="39"/>
      <c r="JLP553" s="39"/>
      <c r="JLQ553" s="39"/>
      <c r="JLR553" s="39"/>
      <c r="JLS553" s="39"/>
      <c r="JLT553" s="39"/>
      <c r="JLU553" s="39"/>
      <c r="JLV553" s="39"/>
      <c r="JLW553" s="39"/>
      <c r="JLX553" s="39"/>
      <c r="JLY553" s="39"/>
      <c r="JLZ553" s="39"/>
      <c r="JMA553" s="39"/>
      <c r="JMB553" s="39"/>
      <c r="JMC553" s="39"/>
      <c r="JMD553" s="39"/>
      <c r="JME553" s="39"/>
      <c r="JMF553" s="39"/>
      <c r="JMG553" s="39"/>
      <c r="JMH553" s="39"/>
      <c r="JMI553" s="39"/>
      <c r="JMJ553" s="39"/>
      <c r="JMK553" s="39"/>
      <c r="JML553" s="39"/>
      <c r="JMM553" s="39"/>
      <c r="JMN553" s="39"/>
      <c r="JMO553" s="39"/>
      <c r="JMP553" s="39"/>
      <c r="JMQ553" s="39"/>
      <c r="JMR553" s="39"/>
      <c r="JMS553" s="39"/>
      <c r="JMT553" s="39"/>
      <c r="JMU553" s="39"/>
      <c r="JMV553" s="39"/>
      <c r="JMW553" s="39"/>
      <c r="JMX553" s="39"/>
      <c r="JMY553" s="39"/>
      <c r="JMZ553" s="39"/>
      <c r="JNA553" s="39"/>
      <c r="JNB553" s="39"/>
      <c r="JNC553" s="39"/>
      <c r="JND553" s="39"/>
      <c r="JNE553" s="39"/>
      <c r="JNF553" s="39"/>
      <c r="JNG553" s="39"/>
      <c r="JNH553" s="39"/>
      <c r="JNI553" s="39"/>
      <c r="JNJ553" s="39"/>
      <c r="JNK553" s="39"/>
      <c r="JNL553" s="39"/>
      <c r="JNM553" s="39"/>
      <c r="JNN553" s="39"/>
      <c r="JNO553" s="39"/>
      <c r="JNP553" s="39"/>
      <c r="JNQ553" s="39"/>
      <c r="JNR553" s="39"/>
      <c r="JNS553" s="39"/>
      <c r="JNT553" s="39"/>
      <c r="JNU553" s="39"/>
      <c r="JNV553" s="39"/>
      <c r="JNW553" s="39"/>
      <c r="JNX553" s="39"/>
      <c r="JNY553" s="39"/>
      <c r="JNZ553" s="39"/>
      <c r="JOA553" s="39"/>
      <c r="JOB553" s="39"/>
      <c r="JOC553" s="39"/>
      <c r="JOD553" s="39"/>
      <c r="JOE553" s="39"/>
      <c r="JOF553" s="39"/>
      <c r="JOG553" s="39"/>
      <c r="JOH553" s="39"/>
      <c r="JOI553" s="39"/>
      <c r="JOJ553" s="39"/>
      <c r="JOK553" s="39"/>
      <c r="JOL553" s="39"/>
      <c r="JOM553" s="39"/>
      <c r="JON553" s="39"/>
      <c r="JOO553" s="39"/>
      <c r="JOP553" s="39"/>
      <c r="JOQ553" s="39"/>
      <c r="JOR553" s="39"/>
      <c r="JOS553" s="39"/>
      <c r="JOT553" s="39"/>
      <c r="JOU553" s="39"/>
      <c r="JOV553" s="39"/>
      <c r="JOW553" s="39"/>
      <c r="JOX553" s="39"/>
      <c r="JOY553" s="39"/>
      <c r="JOZ553" s="39"/>
      <c r="JPA553" s="39"/>
      <c r="JPB553" s="39"/>
      <c r="JPC553" s="39"/>
      <c r="JPD553" s="39"/>
      <c r="JPE553" s="39"/>
      <c r="JPF553" s="39"/>
      <c r="JPG553" s="39"/>
      <c r="JPH553" s="39"/>
      <c r="JPI553" s="39"/>
      <c r="JPJ553" s="39"/>
      <c r="JPK553" s="39"/>
      <c r="JPL553" s="39"/>
      <c r="JPM553" s="39"/>
      <c r="JPN553" s="39"/>
      <c r="JPO553" s="39"/>
      <c r="JPP553" s="39"/>
      <c r="JPQ553" s="39"/>
      <c r="JPR553" s="39"/>
      <c r="JPS553" s="39"/>
      <c r="JPT553" s="39"/>
      <c r="JPU553" s="39"/>
      <c r="JPV553" s="39"/>
      <c r="JPW553" s="39"/>
      <c r="JPX553" s="39"/>
      <c r="JPY553" s="39"/>
      <c r="JPZ553" s="39"/>
      <c r="JQA553" s="39"/>
      <c r="JQB553" s="39"/>
      <c r="JQC553" s="39"/>
      <c r="JQD553" s="39"/>
      <c r="JQE553" s="39"/>
      <c r="JQF553" s="39"/>
      <c r="JQG553" s="39"/>
      <c r="JQH553" s="39"/>
      <c r="JQI553" s="39"/>
      <c r="JQJ553" s="39"/>
      <c r="JQK553" s="39"/>
      <c r="JQL553" s="39"/>
      <c r="JQM553" s="39"/>
      <c r="JQN553" s="39"/>
      <c r="JQO553" s="39"/>
      <c r="JQP553" s="39"/>
      <c r="JQQ553" s="39"/>
      <c r="JQR553" s="39"/>
      <c r="JQS553" s="39"/>
      <c r="JQT553" s="39"/>
      <c r="JQU553" s="39"/>
      <c r="JQV553" s="39"/>
      <c r="JQW553" s="39"/>
      <c r="JQX553" s="39"/>
      <c r="JQY553" s="39"/>
      <c r="JQZ553" s="39"/>
      <c r="JRA553" s="39"/>
      <c r="JRB553" s="39"/>
      <c r="JRC553" s="39"/>
      <c r="JRD553" s="39"/>
      <c r="JRE553" s="39"/>
      <c r="JRF553" s="39"/>
      <c r="JRG553" s="39"/>
      <c r="JRH553" s="39"/>
      <c r="JRI553" s="39"/>
      <c r="JRJ553" s="39"/>
      <c r="JRK553" s="39"/>
      <c r="JRL553" s="39"/>
      <c r="JRM553" s="39"/>
      <c r="JRN553" s="39"/>
      <c r="JRO553" s="39"/>
      <c r="JRP553" s="39"/>
      <c r="JRQ553" s="39"/>
      <c r="JRR553" s="39"/>
      <c r="JRS553" s="39"/>
      <c r="JRT553" s="39"/>
      <c r="JRU553" s="39"/>
      <c r="JRV553" s="39"/>
      <c r="JRW553" s="39"/>
      <c r="JRX553" s="39"/>
      <c r="JRY553" s="39"/>
      <c r="JRZ553" s="39"/>
      <c r="JSA553" s="39"/>
      <c r="JSB553" s="39"/>
      <c r="JSC553" s="39"/>
      <c r="JSD553" s="39"/>
      <c r="JSE553" s="39"/>
      <c r="JSF553" s="39"/>
      <c r="JSG553" s="39"/>
      <c r="JSH553" s="39"/>
      <c r="JSI553" s="39"/>
      <c r="JSJ553" s="39"/>
      <c r="JSK553" s="39"/>
      <c r="JSL553" s="39"/>
      <c r="JSM553" s="39"/>
      <c r="JSN553" s="39"/>
      <c r="JSO553" s="39"/>
      <c r="JSP553" s="39"/>
      <c r="JSQ553" s="39"/>
      <c r="JSR553" s="39"/>
      <c r="JSS553" s="39"/>
      <c r="JST553" s="39"/>
      <c r="JSU553" s="39"/>
      <c r="JSV553" s="39"/>
      <c r="JSW553" s="39"/>
      <c r="JSX553" s="39"/>
      <c r="JSY553" s="39"/>
      <c r="JSZ553" s="39"/>
      <c r="JTA553" s="39"/>
      <c r="JTB553" s="39"/>
      <c r="JTC553" s="39"/>
      <c r="JTD553" s="39"/>
      <c r="JTE553" s="39"/>
      <c r="JTF553" s="39"/>
      <c r="JTG553" s="39"/>
      <c r="JTH553" s="39"/>
      <c r="JTI553" s="39"/>
      <c r="JTJ553" s="39"/>
      <c r="JTK553" s="39"/>
      <c r="JTL553" s="39"/>
      <c r="JTM553" s="39"/>
      <c r="JTN553" s="39"/>
      <c r="JTO553" s="39"/>
      <c r="JTP553" s="39"/>
      <c r="JTQ553" s="39"/>
      <c r="JTR553" s="39"/>
      <c r="JTS553" s="39"/>
      <c r="JTT553" s="39"/>
      <c r="JTU553" s="39"/>
      <c r="JTV553" s="39"/>
      <c r="JTW553" s="39"/>
      <c r="JTX553" s="39"/>
      <c r="JTY553" s="39"/>
      <c r="JTZ553" s="39"/>
      <c r="JUA553" s="39"/>
      <c r="JUB553" s="39"/>
      <c r="JUC553" s="39"/>
      <c r="JUD553" s="39"/>
      <c r="JUE553" s="39"/>
      <c r="JUF553" s="39"/>
      <c r="JUG553" s="39"/>
      <c r="JUH553" s="39"/>
      <c r="JUI553" s="39"/>
      <c r="JUJ553" s="39"/>
      <c r="JUK553" s="39"/>
      <c r="JUL553" s="39"/>
      <c r="JUM553" s="39"/>
      <c r="JUN553" s="39"/>
      <c r="JUO553" s="39"/>
      <c r="JUP553" s="39"/>
      <c r="JUQ553" s="39"/>
      <c r="JUR553" s="39"/>
      <c r="JUS553" s="39"/>
      <c r="JUT553" s="39"/>
      <c r="JUU553" s="39"/>
      <c r="JUV553" s="39"/>
      <c r="JUW553" s="39"/>
      <c r="JUX553" s="39"/>
      <c r="JUY553" s="39"/>
      <c r="JUZ553" s="39"/>
      <c r="JVA553" s="39"/>
      <c r="JVB553" s="39"/>
      <c r="JVC553" s="39"/>
      <c r="JVD553" s="39"/>
      <c r="JVE553" s="39"/>
      <c r="JVF553" s="39"/>
      <c r="JVG553" s="39"/>
      <c r="JVH553" s="39"/>
      <c r="JVI553" s="39"/>
      <c r="JVJ553" s="39"/>
      <c r="JVK553" s="39"/>
      <c r="JVL553" s="39"/>
      <c r="JVM553" s="39"/>
      <c r="JVN553" s="39"/>
      <c r="JVO553" s="39"/>
      <c r="JVP553" s="39"/>
      <c r="JVQ553" s="39"/>
      <c r="JVR553" s="39"/>
      <c r="JVS553" s="39"/>
      <c r="JVT553" s="39"/>
      <c r="JVU553" s="39"/>
      <c r="JVV553" s="39"/>
      <c r="JVW553" s="39"/>
      <c r="JVX553" s="39"/>
      <c r="JVY553" s="39"/>
      <c r="JVZ553" s="39"/>
      <c r="JWA553" s="39"/>
      <c r="JWB553" s="39"/>
      <c r="JWC553" s="39"/>
      <c r="JWD553" s="39"/>
      <c r="JWE553" s="39"/>
      <c r="JWF553" s="39"/>
      <c r="JWG553" s="39"/>
      <c r="JWH553" s="39"/>
      <c r="JWI553" s="39"/>
      <c r="JWJ553" s="39"/>
      <c r="JWK553" s="39"/>
      <c r="JWL553" s="39"/>
      <c r="JWM553" s="39"/>
      <c r="JWN553" s="39"/>
      <c r="JWO553" s="39"/>
      <c r="JWP553" s="39"/>
      <c r="JWQ553" s="39"/>
      <c r="JWR553" s="39"/>
      <c r="JWS553" s="39"/>
      <c r="JWT553" s="39"/>
      <c r="JWU553" s="39"/>
      <c r="JWV553" s="39"/>
      <c r="JWW553" s="39"/>
      <c r="JWX553" s="39"/>
      <c r="JWY553" s="39"/>
      <c r="JWZ553" s="39"/>
      <c r="JXA553" s="39"/>
      <c r="JXB553" s="39"/>
      <c r="JXC553" s="39"/>
      <c r="JXD553" s="39"/>
      <c r="JXE553" s="39"/>
      <c r="JXF553" s="39"/>
      <c r="JXG553" s="39"/>
      <c r="JXH553" s="39"/>
      <c r="JXI553" s="39"/>
      <c r="JXJ553" s="39"/>
      <c r="JXK553" s="39"/>
      <c r="JXL553" s="39"/>
      <c r="JXM553" s="39"/>
      <c r="JXN553" s="39"/>
      <c r="JXO553" s="39"/>
      <c r="JXP553" s="39"/>
      <c r="JXQ553" s="39"/>
      <c r="JXR553" s="39"/>
      <c r="JXS553" s="39"/>
      <c r="JXT553" s="39"/>
      <c r="JXU553" s="39"/>
      <c r="JXV553" s="39"/>
      <c r="JXW553" s="39"/>
      <c r="JXX553" s="39"/>
      <c r="JXY553" s="39"/>
      <c r="JXZ553" s="39"/>
      <c r="JYA553" s="39"/>
      <c r="JYB553" s="39"/>
      <c r="JYC553" s="39"/>
      <c r="JYD553" s="39"/>
      <c r="JYE553" s="39"/>
      <c r="JYF553" s="39"/>
      <c r="JYG553" s="39"/>
      <c r="JYH553" s="39"/>
      <c r="JYI553" s="39"/>
      <c r="JYJ553" s="39"/>
      <c r="JYK553" s="39"/>
      <c r="JYL553" s="39"/>
      <c r="JYM553" s="39"/>
      <c r="JYN553" s="39"/>
      <c r="JYO553" s="39"/>
      <c r="JYP553" s="39"/>
      <c r="JYQ553" s="39"/>
      <c r="JYR553" s="39"/>
      <c r="JYS553" s="39"/>
      <c r="JYT553" s="39"/>
      <c r="JYU553" s="39"/>
      <c r="JYV553" s="39"/>
      <c r="JYW553" s="39"/>
      <c r="JYX553" s="39"/>
      <c r="JYY553" s="39"/>
      <c r="JYZ553" s="39"/>
      <c r="JZA553" s="39"/>
      <c r="JZB553" s="39"/>
      <c r="JZC553" s="39"/>
      <c r="JZD553" s="39"/>
      <c r="JZE553" s="39"/>
      <c r="JZF553" s="39"/>
      <c r="JZG553" s="39"/>
      <c r="JZH553" s="39"/>
      <c r="JZI553" s="39"/>
      <c r="JZJ553" s="39"/>
      <c r="JZK553" s="39"/>
      <c r="JZL553" s="39"/>
      <c r="JZM553" s="39"/>
      <c r="JZN553" s="39"/>
      <c r="JZO553" s="39"/>
      <c r="JZP553" s="39"/>
      <c r="JZQ553" s="39"/>
      <c r="JZR553" s="39"/>
      <c r="JZS553" s="39"/>
      <c r="JZT553" s="39"/>
      <c r="JZU553" s="39"/>
      <c r="JZV553" s="39"/>
      <c r="JZW553" s="39"/>
      <c r="JZX553" s="39"/>
      <c r="JZY553" s="39"/>
      <c r="JZZ553" s="39"/>
      <c r="KAA553" s="39"/>
      <c r="KAB553" s="39"/>
      <c r="KAC553" s="39"/>
      <c r="KAD553" s="39"/>
      <c r="KAE553" s="39"/>
      <c r="KAF553" s="39"/>
      <c r="KAG553" s="39"/>
      <c r="KAH553" s="39"/>
      <c r="KAI553" s="39"/>
      <c r="KAJ553" s="39"/>
      <c r="KAK553" s="39"/>
      <c r="KAL553" s="39"/>
      <c r="KAM553" s="39"/>
      <c r="KAN553" s="39"/>
      <c r="KAO553" s="39"/>
      <c r="KAP553" s="39"/>
      <c r="KAQ553" s="39"/>
      <c r="KAR553" s="39"/>
      <c r="KAS553" s="39"/>
      <c r="KAT553" s="39"/>
      <c r="KAU553" s="39"/>
      <c r="KAV553" s="39"/>
      <c r="KAW553" s="39"/>
      <c r="KAX553" s="39"/>
      <c r="KAY553" s="39"/>
      <c r="KAZ553" s="39"/>
      <c r="KBA553" s="39"/>
      <c r="KBB553" s="39"/>
      <c r="KBC553" s="39"/>
      <c r="KBD553" s="39"/>
      <c r="KBE553" s="39"/>
      <c r="KBF553" s="39"/>
      <c r="KBG553" s="39"/>
      <c r="KBH553" s="39"/>
      <c r="KBI553" s="39"/>
      <c r="KBJ553" s="39"/>
      <c r="KBK553" s="39"/>
      <c r="KBL553" s="39"/>
      <c r="KBM553" s="39"/>
      <c r="KBN553" s="39"/>
      <c r="KBO553" s="39"/>
      <c r="KBP553" s="39"/>
      <c r="KBQ553" s="39"/>
      <c r="KBR553" s="39"/>
      <c r="KBS553" s="39"/>
      <c r="KBT553" s="39"/>
      <c r="KBU553" s="39"/>
      <c r="KBV553" s="39"/>
      <c r="KBW553" s="39"/>
      <c r="KBX553" s="39"/>
      <c r="KBY553" s="39"/>
      <c r="KBZ553" s="39"/>
      <c r="KCA553" s="39"/>
      <c r="KCB553" s="39"/>
      <c r="KCC553" s="39"/>
      <c r="KCD553" s="39"/>
      <c r="KCE553" s="39"/>
      <c r="KCF553" s="39"/>
      <c r="KCG553" s="39"/>
      <c r="KCH553" s="39"/>
      <c r="KCI553" s="39"/>
      <c r="KCJ553" s="39"/>
      <c r="KCK553" s="39"/>
      <c r="KCL553" s="39"/>
      <c r="KCM553" s="39"/>
      <c r="KCN553" s="39"/>
      <c r="KCO553" s="39"/>
      <c r="KCP553" s="39"/>
      <c r="KCQ553" s="39"/>
      <c r="KCR553" s="39"/>
      <c r="KCS553" s="39"/>
      <c r="KCT553" s="39"/>
      <c r="KCU553" s="39"/>
      <c r="KCV553" s="39"/>
      <c r="KCW553" s="39"/>
      <c r="KCX553" s="39"/>
      <c r="KCY553" s="39"/>
      <c r="KCZ553" s="39"/>
      <c r="KDA553" s="39"/>
      <c r="KDB553" s="39"/>
      <c r="KDC553" s="39"/>
      <c r="KDD553" s="39"/>
      <c r="KDE553" s="39"/>
      <c r="KDF553" s="39"/>
      <c r="KDG553" s="39"/>
      <c r="KDH553" s="39"/>
      <c r="KDI553" s="39"/>
      <c r="KDJ553" s="39"/>
      <c r="KDK553" s="39"/>
      <c r="KDL553" s="39"/>
      <c r="KDM553" s="39"/>
      <c r="KDN553" s="39"/>
      <c r="KDO553" s="39"/>
      <c r="KDP553" s="39"/>
      <c r="KDQ553" s="39"/>
      <c r="KDR553" s="39"/>
      <c r="KDS553" s="39"/>
      <c r="KDT553" s="39"/>
      <c r="KDU553" s="39"/>
      <c r="KDV553" s="39"/>
      <c r="KDW553" s="39"/>
      <c r="KDX553" s="39"/>
      <c r="KDY553" s="39"/>
      <c r="KDZ553" s="39"/>
      <c r="KEA553" s="39"/>
      <c r="KEB553" s="39"/>
      <c r="KEC553" s="39"/>
      <c r="KED553" s="39"/>
      <c r="KEE553" s="39"/>
      <c r="KEF553" s="39"/>
      <c r="KEG553" s="39"/>
      <c r="KEH553" s="39"/>
      <c r="KEI553" s="39"/>
      <c r="KEJ553" s="39"/>
      <c r="KEK553" s="39"/>
      <c r="KEL553" s="39"/>
      <c r="KEM553" s="39"/>
      <c r="KEN553" s="39"/>
      <c r="KEO553" s="39"/>
      <c r="KEP553" s="39"/>
      <c r="KEQ553" s="39"/>
      <c r="KER553" s="39"/>
      <c r="KES553" s="39"/>
      <c r="KET553" s="39"/>
      <c r="KEU553" s="39"/>
      <c r="KEV553" s="39"/>
      <c r="KEW553" s="39"/>
      <c r="KEX553" s="39"/>
      <c r="KEY553" s="39"/>
      <c r="KEZ553" s="39"/>
      <c r="KFA553" s="39"/>
      <c r="KFB553" s="39"/>
      <c r="KFC553" s="39"/>
      <c r="KFD553" s="39"/>
      <c r="KFE553" s="39"/>
      <c r="KFF553" s="39"/>
      <c r="KFG553" s="39"/>
      <c r="KFH553" s="39"/>
      <c r="KFI553" s="39"/>
      <c r="KFJ553" s="39"/>
      <c r="KFK553" s="39"/>
      <c r="KFL553" s="39"/>
      <c r="KFM553" s="39"/>
      <c r="KFN553" s="39"/>
      <c r="KFO553" s="39"/>
      <c r="KFP553" s="39"/>
      <c r="KFQ553" s="39"/>
      <c r="KFR553" s="39"/>
      <c r="KFS553" s="39"/>
      <c r="KFT553" s="39"/>
      <c r="KFU553" s="39"/>
      <c r="KFV553" s="39"/>
      <c r="KFW553" s="39"/>
      <c r="KFX553" s="39"/>
      <c r="KFY553" s="39"/>
      <c r="KFZ553" s="39"/>
      <c r="KGA553" s="39"/>
      <c r="KGB553" s="39"/>
      <c r="KGC553" s="39"/>
      <c r="KGD553" s="39"/>
      <c r="KGE553" s="39"/>
      <c r="KGF553" s="39"/>
      <c r="KGG553" s="39"/>
      <c r="KGH553" s="39"/>
      <c r="KGI553" s="39"/>
      <c r="KGJ553" s="39"/>
      <c r="KGK553" s="39"/>
      <c r="KGL553" s="39"/>
      <c r="KGM553" s="39"/>
      <c r="KGN553" s="39"/>
      <c r="KGO553" s="39"/>
      <c r="KGP553" s="39"/>
      <c r="KGQ553" s="39"/>
      <c r="KGR553" s="39"/>
      <c r="KGS553" s="39"/>
      <c r="KGT553" s="39"/>
      <c r="KGU553" s="39"/>
      <c r="KGV553" s="39"/>
      <c r="KGW553" s="39"/>
      <c r="KGX553" s="39"/>
      <c r="KGY553" s="39"/>
      <c r="KGZ553" s="39"/>
      <c r="KHA553" s="39"/>
      <c r="KHB553" s="39"/>
      <c r="KHC553" s="39"/>
      <c r="KHD553" s="39"/>
      <c r="KHE553" s="39"/>
      <c r="KHF553" s="39"/>
      <c r="KHG553" s="39"/>
      <c r="KHH553" s="39"/>
      <c r="KHI553" s="39"/>
      <c r="KHJ553" s="39"/>
      <c r="KHK553" s="39"/>
      <c r="KHL553" s="39"/>
      <c r="KHM553" s="39"/>
      <c r="KHN553" s="39"/>
      <c r="KHO553" s="39"/>
      <c r="KHP553" s="39"/>
      <c r="KHQ553" s="39"/>
      <c r="KHR553" s="39"/>
      <c r="KHS553" s="39"/>
      <c r="KHT553" s="39"/>
      <c r="KHU553" s="39"/>
      <c r="KHV553" s="39"/>
      <c r="KHW553" s="39"/>
      <c r="KHX553" s="39"/>
      <c r="KHY553" s="39"/>
      <c r="KHZ553" s="39"/>
      <c r="KIA553" s="39"/>
      <c r="KIB553" s="39"/>
      <c r="KIC553" s="39"/>
      <c r="KID553" s="39"/>
      <c r="KIE553" s="39"/>
      <c r="KIF553" s="39"/>
      <c r="KIG553" s="39"/>
      <c r="KIH553" s="39"/>
      <c r="KII553" s="39"/>
      <c r="KIJ553" s="39"/>
      <c r="KIK553" s="39"/>
      <c r="KIL553" s="39"/>
      <c r="KIM553" s="39"/>
      <c r="KIN553" s="39"/>
      <c r="KIO553" s="39"/>
      <c r="KIP553" s="39"/>
      <c r="KIQ553" s="39"/>
      <c r="KIR553" s="39"/>
      <c r="KIS553" s="39"/>
      <c r="KIT553" s="39"/>
      <c r="KIU553" s="39"/>
      <c r="KIV553" s="39"/>
      <c r="KIW553" s="39"/>
      <c r="KIX553" s="39"/>
      <c r="KIY553" s="39"/>
      <c r="KIZ553" s="39"/>
      <c r="KJA553" s="39"/>
      <c r="KJB553" s="39"/>
      <c r="KJC553" s="39"/>
      <c r="KJD553" s="39"/>
      <c r="KJE553" s="39"/>
      <c r="KJF553" s="39"/>
      <c r="KJG553" s="39"/>
      <c r="KJH553" s="39"/>
      <c r="KJI553" s="39"/>
      <c r="KJJ553" s="39"/>
      <c r="KJK553" s="39"/>
      <c r="KJL553" s="39"/>
      <c r="KJM553" s="39"/>
      <c r="KJN553" s="39"/>
      <c r="KJO553" s="39"/>
      <c r="KJP553" s="39"/>
      <c r="KJQ553" s="39"/>
      <c r="KJR553" s="39"/>
      <c r="KJS553" s="39"/>
      <c r="KJT553" s="39"/>
      <c r="KJU553" s="39"/>
      <c r="KJV553" s="39"/>
      <c r="KJW553" s="39"/>
      <c r="KJX553" s="39"/>
      <c r="KJY553" s="39"/>
      <c r="KJZ553" s="39"/>
      <c r="KKA553" s="39"/>
      <c r="KKB553" s="39"/>
      <c r="KKC553" s="39"/>
      <c r="KKD553" s="39"/>
      <c r="KKE553" s="39"/>
      <c r="KKF553" s="39"/>
      <c r="KKG553" s="39"/>
      <c r="KKH553" s="39"/>
      <c r="KKI553" s="39"/>
      <c r="KKJ553" s="39"/>
      <c r="KKK553" s="39"/>
      <c r="KKL553" s="39"/>
      <c r="KKM553" s="39"/>
      <c r="KKN553" s="39"/>
      <c r="KKO553" s="39"/>
      <c r="KKP553" s="39"/>
      <c r="KKQ553" s="39"/>
      <c r="KKR553" s="39"/>
      <c r="KKS553" s="39"/>
      <c r="KKT553" s="39"/>
      <c r="KKU553" s="39"/>
      <c r="KKV553" s="39"/>
      <c r="KKW553" s="39"/>
      <c r="KKX553" s="39"/>
      <c r="KKY553" s="39"/>
      <c r="KKZ553" s="39"/>
      <c r="KLA553" s="39"/>
      <c r="KLB553" s="39"/>
      <c r="KLC553" s="39"/>
      <c r="KLD553" s="39"/>
      <c r="KLE553" s="39"/>
      <c r="KLF553" s="39"/>
      <c r="KLG553" s="39"/>
      <c r="KLH553" s="39"/>
      <c r="KLI553" s="39"/>
      <c r="KLJ553" s="39"/>
      <c r="KLK553" s="39"/>
      <c r="KLL553" s="39"/>
      <c r="KLM553" s="39"/>
      <c r="KLN553" s="39"/>
      <c r="KLO553" s="39"/>
      <c r="KLP553" s="39"/>
      <c r="KLQ553" s="39"/>
      <c r="KLR553" s="39"/>
      <c r="KLS553" s="39"/>
      <c r="KLT553" s="39"/>
      <c r="KLU553" s="39"/>
      <c r="KLV553" s="39"/>
      <c r="KLW553" s="39"/>
      <c r="KLX553" s="39"/>
      <c r="KLY553" s="39"/>
      <c r="KLZ553" s="39"/>
      <c r="KMA553" s="39"/>
      <c r="KMB553" s="39"/>
      <c r="KMC553" s="39"/>
      <c r="KMD553" s="39"/>
      <c r="KME553" s="39"/>
      <c r="KMF553" s="39"/>
      <c r="KMG553" s="39"/>
      <c r="KMH553" s="39"/>
      <c r="KMI553" s="39"/>
      <c r="KMJ553" s="39"/>
      <c r="KMK553" s="39"/>
      <c r="KML553" s="39"/>
      <c r="KMM553" s="39"/>
      <c r="KMN553" s="39"/>
      <c r="KMO553" s="39"/>
      <c r="KMP553" s="39"/>
      <c r="KMQ553" s="39"/>
      <c r="KMR553" s="39"/>
      <c r="KMS553" s="39"/>
      <c r="KMT553" s="39"/>
      <c r="KMU553" s="39"/>
      <c r="KMV553" s="39"/>
      <c r="KMW553" s="39"/>
      <c r="KMX553" s="39"/>
      <c r="KMY553" s="39"/>
      <c r="KMZ553" s="39"/>
      <c r="KNA553" s="39"/>
      <c r="KNB553" s="39"/>
      <c r="KNC553" s="39"/>
      <c r="KND553" s="39"/>
      <c r="KNE553" s="39"/>
      <c r="KNF553" s="39"/>
      <c r="KNG553" s="39"/>
      <c r="KNH553" s="39"/>
      <c r="KNI553" s="39"/>
      <c r="KNJ553" s="39"/>
      <c r="KNK553" s="39"/>
      <c r="KNL553" s="39"/>
      <c r="KNM553" s="39"/>
      <c r="KNN553" s="39"/>
      <c r="KNO553" s="39"/>
      <c r="KNP553" s="39"/>
      <c r="KNQ553" s="39"/>
      <c r="KNR553" s="39"/>
      <c r="KNS553" s="39"/>
      <c r="KNT553" s="39"/>
      <c r="KNU553" s="39"/>
      <c r="KNV553" s="39"/>
      <c r="KNW553" s="39"/>
      <c r="KNX553" s="39"/>
      <c r="KNY553" s="39"/>
      <c r="KNZ553" s="39"/>
      <c r="KOA553" s="39"/>
      <c r="KOB553" s="39"/>
      <c r="KOC553" s="39"/>
      <c r="KOD553" s="39"/>
      <c r="KOE553" s="39"/>
      <c r="KOF553" s="39"/>
      <c r="KOG553" s="39"/>
      <c r="KOH553" s="39"/>
      <c r="KOI553" s="39"/>
      <c r="KOJ553" s="39"/>
      <c r="KOK553" s="39"/>
      <c r="KOL553" s="39"/>
      <c r="KOM553" s="39"/>
      <c r="KON553" s="39"/>
      <c r="KOO553" s="39"/>
      <c r="KOP553" s="39"/>
      <c r="KOQ553" s="39"/>
      <c r="KOR553" s="39"/>
      <c r="KOS553" s="39"/>
      <c r="KOT553" s="39"/>
      <c r="KOU553" s="39"/>
      <c r="KOV553" s="39"/>
      <c r="KOW553" s="39"/>
      <c r="KOX553" s="39"/>
      <c r="KOY553" s="39"/>
      <c r="KOZ553" s="39"/>
      <c r="KPA553" s="39"/>
      <c r="KPB553" s="39"/>
      <c r="KPC553" s="39"/>
      <c r="KPD553" s="39"/>
      <c r="KPE553" s="39"/>
      <c r="KPF553" s="39"/>
      <c r="KPG553" s="39"/>
      <c r="KPH553" s="39"/>
      <c r="KPI553" s="39"/>
      <c r="KPJ553" s="39"/>
      <c r="KPK553" s="39"/>
      <c r="KPL553" s="39"/>
      <c r="KPM553" s="39"/>
      <c r="KPN553" s="39"/>
      <c r="KPO553" s="39"/>
      <c r="KPP553" s="39"/>
      <c r="KPQ553" s="39"/>
      <c r="KPR553" s="39"/>
      <c r="KPS553" s="39"/>
      <c r="KPT553" s="39"/>
      <c r="KPU553" s="39"/>
      <c r="KPV553" s="39"/>
      <c r="KPW553" s="39"/>
      <c r="KPX553" s="39"/>
      <c r="KPY553" s="39"/>
      <c r="KPZ553" s="39"/>
      <c r="KQA553" s="39"/>
      <c r="KQB553" s="39"/>
      <c r="KQC553" s="39"/>
      <c r="KQD553" s="39"/>
      <c r="KQE553" s="39"/>
      <c r="KQF553" s="39"/>
      <c r="KQG553" s="39"/>
      <c r="KQH553" s="39"/>
      <c r="KQI553" s="39"/>
      <c r="KQJ553" s="39"/>
      <c r="KQK553" s="39"/>
      <c r="KQL553" s="39"/>
      <c r="KQM553" s="39"/>
      <c r="KQN553" s="39"/>
      <c r="KQO553" s="39"/>
      <c r="KQP553" s="39"/>
      <c r="KQQ553" s="39"/>
      <c r="KQR553" s="39"/>
      <c r="KQS553" s="39"/>
      <c r="KQT553" s="39"/>
      <c r="KQU553" s="39"/>
      <c r="KQV553" s="39"/>
      <c r="KQW553" s="39"/>
      <c r="KQX553" s="39"/>
      <c r="KQY553" s="39"/>
      <c r="KQZ553" s="39"/>
      <c r="KRA553" s="39"/>
      <c r="KRB553" s="39"/>
      <c r="KRC553" s="39"/>
      <c r="KRD553" s="39"/>
      <c r="KRE553" s="39"/>
      <c r="KRF553" s="39"/>
      <c r="KRG553" s="39"/>
      <c r="KRH553" s="39"/>
      <c r="KRI553" s="39"/>
      <c r="KRJ553" s="39"/>
      <c r="KRK553" s="39"/>
      <c r="KRL553" s="39"/>
      <c r="KRM553" s="39"/>
      <c r="KRN553" s="39"/>
      <c r="KRO553" s="39"/>
      <c r="KRP553" s="39"/>
      <c r="KRQ553" s="39"/>
      <c r="KRR553" s="39"/>
      <c r="KRS553" s="39"/>
      <c r="KRT553" s="39"/>
      <c r="KRU553" s="39"/>
      <c r="KRV553" s="39"/>
      <c r="KRW553" s="39"/>
      <c r="KRX553" s="39"/>
      <c r="KRY553" s="39"/>
      <c r="KRZ553" s="39"/>
      <c r="KSA553" s="39"/>
      <c r="KSB553" s="39"/>
      <c r="KSC553" s="39"/>
      <c r="KSD553" s="39"/>
      <c r="KSE553" s="39"/>
      <c r="KSF553" s="39"/>
      <c r="KSG553" s="39"/>
      <c r="KSH553" s="39"/>
      <c r="KSI553" s="39"/>
      <c r="KSJ553" s="39"/>
      <c r="KSK553" s="39"/>
      <c r="KSL553" s="39"/>
      <c r="KSM553" s="39"/>
      <c r="KSN553" s="39"/>
      <c r="KSO553" s="39"/>
      <c r="KSP553" s="39"/>
      <c r="KSQ553" s="39"/>
      <c r="KSR553" s="39"/>
      <c r="KSS553" s="39"/>
      <c r="KST553" s="39"/>
      <c r="KSU553" s="39"/>
      <c r="KSV553" s="39"/>
      <c r="KSW553" s="39"/>
      <c r="KSX553" s="39"/>
      <c r="KSY553" s="39"/>
      <c r="KSZ553" s="39"/>
      <c r="KTA553" s="39"/>
      <c r="KTB553" s="39"/>
      <c r="KTC553" s="39"/>
      <c r="KTD553" s="39"/>
      <c r="KTE553" s="39"/>
      <c r="KTF553" s="39"/>
      <c r="KTG553" s="39"/>
      <c r="KTH553" s="39"/>
      <c r="KTI553" s="39"/>
      <c r="KTJ553" s="39"/>
      <c r="KTK553" s="39"/>
      <c r="KTL553" s="39"/>
      <c r="KTM553" s="39"/>
      <c r="KTN553" s="39"/>
      <c r="KTO553" s="39"/>
      <c r="KTP553" s="39"/>
      <c r="KTQ553" s="39"/>
      <c r="KTR553" s="39"/>
      <c r="KTS553" s="39"/>
      <c r="KTT553" s="39"/>
      <c r="KTU553" s="39"/>
      <c r="KTV553" s="39"/>
      <c r="KTW553" s="39"/>
      <c r="KTX553" s="39"/>
      <c r="KTY553" s="39"/>
      <c r="KTZ553" s="39"/>
      <c r="KUA553" s="39"/>
      <c r="KUB553" s="39"/>
      <c r="KUC553" s="39"/>
      <c r="KUD553" s="39"/>
      <c r="KUE553" s="39"/>
      <c r="KUF553" s="39"/>
      <c r="KUG553" s="39"/>
      <c r="KUH553" s="39"/>
      <c r="KUI553" s="39"/>
      <c r="KUJ553" s="39"/>
      <c r="KUK553" s="39"/>
      <c r="KUL553" s="39"/>
      <c r="KUM553" s="39"/>
      <c r="KUN553" s="39"/>
      <c r="KUO553" s="39"/>
      <c r="KUP553" s="39"/>
      <c r="KUQ553" s="39"/>
      <c r="KUR553" s="39"/>
      <c r="KUS553" s="39"/>
      <c r="KUT553" s="39"/>
      <c r="KUU553" s="39"/>
      <c r="KUV553" s="39"/>
      <c r="KUW553" s="39"/>
      <c r="KUX553" s="39"/>
      <c r="KUY553" s="39"/>
      <c r="KUZ553" s="39"/>
      <c r="KVA553" s="39"/>
      <c r="KVB553" s="39"/>
      <c r="KVC553" s="39"/>
      <c r="KVD553" s="39"/>
      <c r="KVE553" s="39"/>
      <c r="KVF553" s="39"/>
      <c r="KVG553" s="39"/>
      <c r="KVH553" s="39"/>
      <c r="KVI553" s="39"/>
      <c r="KVJ553" s="39"/>
      <c r="KVK553" s="39"/>
      <c r="KVL553" s="39"/>
      <c r="KVM553" s="39"/>
      <c r="KVN553" s="39"/>
      <c r="KVO553" s="39"/>
      <c r="KVP553" s="39"/>
      <c r="KVQ553" s="39"/>
      <c r="KVR553" s="39"/>
      <c r="KVS553" s="39"/>
      <c r="KVT553" s="39"/>
      <c r="KVU553" s="39"/>
      <c r="KVV553" s="39"/>
      <c r="KVW553" s="39"/>
      <c r="KVX553" s="39"/>
      <c r="KVY553" s="39"/>
      <c r="KVZ553" s="39"/>
      <c r="KWA553" s="39"/>
      <c r="KWB553" s="39"/>
      <c r="KWC553" s="39"/>
      <c r="KWD553" s="39"/>
      <c r="KWE553" s="39"/>
      <c r="KWF553" s="39"/>
      <c r="KWG553" s="39"/>
      <c r="KWH553" s="39"/>
      <c r="KWI553" s="39"/>
      <c r="KWJ553" s="39"/>
      <c r="KWK553" s="39"/>
      <c r="KWL553" s="39"/>
      <c r="KWM553" s="39"/>
      <c r="KWN553" s="39"/>
      <c r="KWO553" s="39"/>
      <c r="KWP553" s="39"/>
      <c r="KWQ553" s="39"/>
      <c r="KWR553" s="39"/>
      <c r="KWS553" s="39"/>
      <c r="KWT553" s="39"/>
      <c r="KWU553" s="39"/>
      <c r="KWV553" s="39"/>
      <c r="KWW553" s="39"/>
      <c r="KWX553" s="39"/>
      <c r="KWY553" s="39"/>
      <c r="KWZ553" s="39"/>
      <c r="KXA553" s="39"/>
      <c r="KXB553" s="39"/>
      <c r="KXC553" s="39"/>
      <c r="KXD553" s="39"/>
      <c r="KXE553" s="39"/>
      <c r="KXF553" s="39"/>
      <c r="KXG553" s="39"/>
      <c r="KXH553" s="39"/>
      <c r="KXI553" s="39"/>
      <c r="KXJ553" s="39"/>
      <c r="KXK553" s="39"/>
      <c r="KXL553" s="39"/>
      <c r="KXM553" s="39"/>
      <c r="KXN553" s="39"/>
      <c r="KXO553" s="39"/>
      <c r="KXP553" s="39"/>
      <c r="KXQ553" s="39"/>
      <c r="KXR553" s="39"/>
      <c r="KXS553" s="39"/>
      <c r="KXT553" s="39"/>
      <c r="KXU553" s="39"/>
      <c r="KXV553" s="39"/>
      <c r="KXW553" s="39"/>
      <c r="KXX553" s="39"/>
      <c r="KXY553" s="39"/>
      <c r="KXZ553" s="39"/>
      <c r="KYA553" s="39"/>
      <c r="KYB553" s="39"/>
      <c r="KYC553" s="39"/>
      <c r="KYD553" s="39"/>
      <c r="KYE553" s="39"/>
      <c r="KYF553" s="39"/>
      <c r="KYG553" s="39"/>
      <c r="KYH553" s="39"/>
      <c r="KYI553" s="39"/>
      <c r="KYJ553" s="39"/>
      <c r="KYK553" s="39"/>
      <c r="KYL553" s="39"/>
      <c r="KYM553" s="39"/>
      <c r="KYN553" s="39"/>
      <c r="KYO553" s="39"/>
      <c r="KYP553" s="39"/>
      <c r="KYQ553" s="39"/>
      <c r="KYR553" s="39"/>
      <c r="KYS553" s="39"/>
      <c r="KYT553" s="39"/>
      <c r="KYU553" s="39"/>
      <c r="KYV553" s="39"/>
      <c r="KYW553" s="39"/>
      <c r="KYX553" s="39"/>
      <c r="KYY553" s="39"/>
      <c r="KYZ553" s="39"/>
      <c r="KZA553" s="39"/>
      <c r="KZB553" s="39"/>
      <c r="KZC553" s="39"/>
      <c r="KZD553" s="39"/>
      <c r="KZE553" s="39"/>
      <c r="KZF553" s="39"/>
      <c r="KZG553" s="39"/>
      <c r="KZH553" s="39"/>
      <c r="KZI553" s="39"/>
      <c r="KZJ553" s="39"/>
      <c r="KZK553" s="39"/>
      <c r="KZL553" s="39"/>
      <c r="KZM553" s="39"/>
      <c r="KZN553" s="39"/>
      <c r="KZO553" s="39"/>
      <c r="KZP553" s="39"/>
      <c r="KZQ553" s="39"/>
      <c r="KZR553" s="39"/>
      <c r="KZS553" s="39"/>
      <c r="KZT553" s="39"/>
      <c r="KZU553" s="39"/>
      <c r="KZV553" s="39"/>
      <c r="KZW553" s="39"/>
      <c r="KZX553" s="39"/>
      <c r="KZY553" s="39"/>
      <c r="KZZ553" s="39"/>
      <c r="LAA553" s="39"/>
      <c r="LAB553" s="39"/>
      <c r="LAC553" s="39"/>
      <c r="LAD553" s="39"/>
      <c r="LAE553" s="39"/>
      <c r="LAF553" s="39"/>
      <c r="LAG553" s="39"/>
      <c r="LAH553" s="39"/>
      <c r="LAI553" s="39"/>
      <c r="LAJ553" s="39"/>
      <c r="LAK553" s="39"/>
      <c r="LAL553" s="39"/>
      <c r="LAM553" s="39"/>
      <c r="LAN553" s="39"/>
      <c r="LAO553" s="39"/>
      <c r="LAP553" s="39"/>
      <c r="LAQ553" s="39"/>
      <c r="LAR553" s="39"/>
      <c r="LAS553" s="39"/>
      <c r="LAT553" s="39"/>
      <c r="LAU553" s="39"/>
      <c r="LAV553" s="39"/>
      <c r="LAW553" s="39"/>
      <c r="LAX553" s="39"/>
      <c r="LAY553" s="39"/>
      <c r="LAZ553" s="39"/>
      <c r="LBA553" s="39"/>
      <c r="LBB553" s="39"/>
      <c r="LBC553" s="39"/>
      <c r="LBD553" s="39"/>
      <c r="LBE553" s="39"/>
      <c r="LBF553" s="39"/>
      <c r="LBG553" s="39"/>
      <c r="LBH553" s="39"/>
      <c r="LBI553" s="39"/>
      <c r="LBJ553" s="39"/>
      <c r="LBK553" s="39"/>
      <c r="LBL553" s="39"/>
      <c r="LBM553" s="39"/>
      <c r="LBN553" s="39"/>
      <c r="LBO553" s="39"/>
      <c r="LBP553" s="39"/>
      <c r="LBQ553" s="39"/>
      <c r="LBR553" s="39"/>
      <c r="LBS553" s="39"/>
      <c r="LBT553" s="39"/>
      <c r="LBU553" s="39"/>
      <c r="LBV553" s="39"/>
      <c r="LBW553" s="39"/>
      <c r="LBX553" s="39"/>
      <c r="LBY553" s="39"/>
      <c r="LBZ553" s="39"/>
      <c r="LCA553" s="39"/>
      <c r="LCB553" s="39"/>
      <c r="LCC553" s="39"/>
      <c r="LCD553" s="39"/>
      <c r="LCE553" s="39"/>
      <c r="LCF553" s="39"/>
      <c r="LCG553" s="39"/>
      <c r="LCH553" s="39"/>
      <c r="LCI553" s="39"/>
      <c r="LCJ553" s="39"/>
      <c r="LCK553" s="39"/>
      <c r="LCL553" s="39"/>
      <c r="LCM553" s="39"/>
      <c r="LCN553" s="39"/>
      <c r="LCO553" s="39"/>
      <c r="LCP553" s="39"/>
      <c r="LCQ553" s="39"/>
      <c r="LCR553" s="39"/>
      <c r="LCS553" s="39"/>
      <c r="LCT553" s="39"/>
      <c r="LCU553" s="39"/>
      <c r="LCV553" s="39"/>
      <c r="LCW553" s="39"/>
      <c r="LCX553" s="39"/>
      <c r="LCY553" s="39"/>
      <c r="LCZ553" s="39"/>
      <c r="LDA553" s="39"/>
      <c r="LDB553" s="39"/>
      <c r="LDC553" s="39"/>
      <c r="LDD553" s="39"/>
      <c r="LDE553" s="39"/>
      <c r="LDF553" s="39"/>
      <c r="LDG553" s="39"/>
      <c r="LDH553" s="39"/>
      <c r="LDI553" s="39"/>
      <c r="LDJ553" s="39"/>
      <c r="LDK553" s="39"/>
      <c r="LDL553" s="39"/>
      <c r="LDM553" s="39"/>
      <c r="LDN553" s="39"/>
      <c r="LDO553" s="39"/>
      <c r="LDP553" s="39"/>
      <c r="LDQ553" s="39"/>
      <c r="LDR553" s="39"/>
      <c r="LDS553" s="39"/>
      <c r="LDT553" s="39"/>
      <c r="LDU553" s="39"/>
      <c r="LDV553" s="39"/>
      <c r="LDW553" s="39"/>
      <c r="LDX553" s="39"/>
      <c r="LDY553" s="39"/>
      <c r="LDZ553" s="39"/>
      <c r="LEA553" s="39"/>
      <c r="LEB553" s="39"/>
      <c r="LEC553" s="39"/>
      <c r="LED553" s="39"/>
      <c r="LEE553" s="39"/>
      <c r="LEF553" s="39"/>
      <c r="LEG553" s="39"/>
      <c r="LEH553" s="39"/>
      <c r="LEI553" s="39"/>
      <c r="LEJ553" s="39"/>
      <c r="LEK553" s="39"/>
      <c r="LEL553" s="39"/>
      <c r="LEM553" s="39"/>
      <c r="LEN553" s="39"/>
      <c r="LEO553" s="39"/>
      <c r="LEP553" s="39"/>
      <c r="LEQ553" s="39"/>
      <c r="LER553" s="39"/>
      <c r="LES553" s="39"/>
      <c r="LET553" s="39"/>
      <c r="LEU553" s="39"/>
      <c r="LEV553" s="39"/>
      <c r="LEW553" s="39"/>
      <c r="LEX553" s="39"/>
      <c r="LEY553" s="39"/>
      <c r="LEZ553" s="39"/>
      <c r="LFA553" s="39"/>
      <c r="LFB553" s="39"/>
      <c r="LFC553" s="39"/>
      <c r="LFD553" s="39"/>
      <c r="LFE553" s="39"/>
      <c r="LFF553" s="39"/>
      <c r="LFG553" s="39"/>
      <c r="LFH553" s="39"/>
      <c r="LFI553" s="39"/>
      <c r="LFJ553" s="39"/>
      <c r="LFK553" s="39"/>
      <c r="LFL553" s="39"/>
      <c r="LFM553" s="39"/>
      <c r="LFN553" s="39"/>
      <c r="LFO553" s="39"/>
      <c r="LFP553" s="39"/>
      <c r="LFQ553" s="39"/>
      <c r="LFR553" s="39"/>
      <c r="LFS553" s="39"/>
      <c r="LFT553" s="39"/>
      <c r="LFU553" s="39"/>
      <c r="LFV553" s="39"/>
      <c r="LFW553" s="39"/>
      <c r="LFX553" s="39"/>
      <c r="LFY553" s="39"/>
      <c r="LFZ553" s="39"/>
      <c r="LGA553" s="39"/>
      <c r="LGB553" s="39"/>
      <c r="LGC553" s="39"/>
      <c r="LGD553" s="39"/>
      <c r="LGE553" s="39"/>
      <c r="LGF553" s="39"/>
      <c r="LGG553" s="39"/>
      <c r="LGH553" s="39"/>
      <c r="LGI553" s="39"/>
      <c r="LGJ553" s="39"/>
      <c r="LGK553" s="39"/>
      <c r="LGL553" s="39"/>
      <c r="LGM553" s="39"/>
      <c r="LGN553" s="39"/>
      <c r="LGO553" s="39"/>
      <c r="LGP553" s="39"/>
      <c r="LGQ553" s="39"/>
      <c r="LGR553" s="39"/>
      <c r="LGS553" s="39"/>
      <c r="LGT553" s="39"/>
      <c r="LGU553" s="39"/>
      <c r="LGV553" s="39"/>
      <c r="LGW553" s="39"/>
      <c r="LGX553" s="39"/>
      <c r="LGY553" s="39"/>
      <c r="LGZ553" s="39"/>
      <c r="LHA553" s="39"/>
      <c r="LHB553" s="39"/>
      <c r="LHC553" s="39"/>
      <c r="LHD553" s="39"/>
      <c r="LHE553" s="39"/>
      <c r="LHF553" s="39"/>
      <c r="LHG553" s="39"/>
      <c r="LHH553" s="39"/>
      <c r="LHI553" s="39"/>
      <c r="LHJ553" s="39"/>
      <c r="LHK553" s="39"/>
      <c r="LHL553" s="39"/>
      <c r="LHM553" s="39"/>
      <c r="LHN553" s="39"/>
      <c r="LHO553" s="39"/>
      <c r="LHP553" s="39"/>
      <c r="LHQ553" s="39"/>
      <c r="LHR553" s="39"/>
      <c r="LHS553" s="39"/>
      <c r="LHT553" s="39"/>
      <c r="LHU553" s="39"/>
      <c r="LHV553" s="39"/>
      <c r="LHW553" s="39"/>
      <c r="LHX553" s="39"/>
      <c r="LHY553" s="39"/>
      <c r="LHZ553" s="39"/>
      <c r="LIA553" s="39"/>
      <c r="LIB553" s="39"/>
      <c r="LIC553" s="39"/>
      <c r="LID553" s="39"/>
      <c r="LIE553" s="39"/>
      <c r="LIF553" s="39"/>
      <c r="LIG553" s="39"/>
      <c r="LIH553" s="39"/>
      <c r="LII553" s="39"/>
      <c r="LIJ553" s="39"/>
      <c r="LIK553" s="39"/>
      <c r="LIL553" s="39"/>
      <c r="LIM553" s="39"/>
      <c r="LIN553" s="39"/>
      <c r="LIO553" s="39"/>
      <c r="LIP553" s="39"/>
      <c r="LIQ553" s="39"/>
      <c r="LIR553" s="39"/>
      <c r="LIS553" s="39"/>
      <c r="LIT553" s="39"/>
      <c r="LIU553" s="39"/>
      <c r="LIV553" s="39"/>
      <c r="LIW553" s="39"/>
      <c r="LIX553" s="39"/>
      <c r="LIY553" s="39"/>
      <c r="LIZ553" s="39"/>
      <c r="LJA553" s="39"/>
      <c r="LJB553" s="39"/>
      <c r="LJC553" s="39"/>
      <c r="LJD553" s="39"/>
      <c r="LJE553" s="39"/>
      <c r="LJF553" s="39"/>
      <c r="LJG553" s="39"/>
      <c r="LJH553" s="39"/>
      <c r="LJI553" s="39"/>
      <c r="LJJ553" s="39"/>
      <c r="LJK553" s="39"/>
      <c r="LJL553" s="39"/>
      <c r="LJM553" s="39"/>
      <c r="LJN553" s="39"/>
      <c r="LJO553" s="39"/>
      <c r="LJP553" s="39"/>
      <c r="LJQ553" s="39"/>
      <c r="LJR553" s="39"/>
      <c r="LJS553" s="39"/>
      <c r="LJT553" s="39"/>
      <c r="LJU553" s="39"/>
      <c r="LJV553" s="39"/>
      <c r="LJW553" s="39"/>
      <c r="LJX553" s="39"/>
      <c r="LJY553" s="39"/>
      <c r="LJZ553" s="39"/>
      <c r="LKA553" s="39"/>
      <c r="LKB553" s="39"/>
      <c r="LKC553" s="39"/>
      <c r="LKD553" s="39"/>
      <c r="LKE553" s="39"/>
      <c r="LKF553" s="39"/>
      <c r="LKG553" s="39"/>
      <c r="LKH553" s="39"/>
      <c r="LKI553" s="39"/>
      <c r="LKJ553" s="39"/>
      <c r="LKK553" s="39"/>
      <c r="LKL553" s="39"/>
      <c r="LKM553" s="39"/>
      <c r="LKN553" s="39"/>
      <c r="LKO553" s="39"/>
      <c r="LKP553" s="39"/>
      <c r="LKQ553" s="39"/>
      <c r="LKR553" s="39"/>
      <c r="LKS553" s="39"/>
      <c r="LKT553" s="39"/>
      <c r="LKU553" s="39"/>
      <c r="LKV553" s="39"/>
      <c r="LKW553" s="39"/>
      <c r="LKX553" s="39"/>
      <c r="LKY553" s="39"/>
      <c r="LKZ553" s="39"/>
      <c r="LLA553" s="39"/>
      <c r="LLB553" s="39"/>
      <c r="LLC553" s="39"/>
      <c r="LLD553" s="39"/>
      <c r="LLE553" s="39"/>
      <c r="LLF553" s="39"/>
      <c r="LLG553" s="39"/>
      <c r="LLH553" s="39"/>
      <c r="LLI553" s="39"/>
      <c r="LLJ553" s="39"/>
      <c r="LLK553" s="39"/>
      <c r="LLL553" s="39"/>
      <c r="LLM553" s="39"/>
      <c r="LLN553" s="39"/>
      <c r="LLO553" s="39"/>
      <c r="LLP553" s="39"/>
      <c r="LLQ553" s="39"/>
      <c r="LLR553" s="39"/>
      <c r="LLS553" s="39"/>
      <c r="LLT553" s="39"/>
      <c r="LLU553" s="39"/>
      <c r="LLV553" s="39"/>
      <c r="LLW553" s="39"/>
      <c r="LLX553" s="39"/>
      <c r="LLY553" s="39"/>
      <c r="LLZ553" s="39"/>
      <c r="LMA553" s="39"/>
      <c r="LMB553" s="39"/>
      <c r="LMC553" s="39"/>
      <c r="LMD553" s="39"/>
      <c r="LME553" s="39"/>
      <c r="LMF553" s="39"/>
      <c r="LMG553" s="39"/>
      <c r="LMH553" s="39"/>
      <c r="LMI553" s="39"/>
      <c r="LMJ553" s="39"/>
      <c r="LMK553" s="39"/>
      <c r="LML553" s="39"/>
      <c r="LMM553" s="39"/>
      <c r="LMN553" s="39"/>
      <c r="LMO553" s="39"/>
      <c r="LMP553" s="39"/>
      <c r="LMQ553" s="39"/>
      <c r="LMR553" s="39"/>
      <c r="LMS553" s="39"/>
      <c r="LMT553" s="39"/>
      <c r="LMU553" s="39"/>
      <c r="LMV553" s="39"/>
      <c r="LMW553" s="39"/>
      <c r="LMX553" s="39"/>
      <c r="LMY553" s="39"/>
      <c r="LMZ553" s="39"/>
      <c r="LNA553" s="39"/>
      <c r="LNB553" s="39"/>
      <c r="LNC553" s="39"/>
      <c r="LND553" s="39"/>
      <c r="LNE553" s="39"/>
      <c r="LNF553" s="39"/>
      <c r="LNG553" s="39"/>
      <c r="LNH553" s="39"/>
      <c r="LNI553" s="39"/>
      <c r="LNJ553" s="39"/>
      <c r="LNK553" s="39"/>
      <c r="LNL553" s="39"/>
      <c r="LNM553" s="39"/>
      <c r="LNN553" s="39"/>
      <c r="LNO553" s="39"/>
      <c r="LNP553" s="39"/>
      <c r="LNQ553" s="39"/>
      <c r="LNR553" s="39"/>
      <c r="LNS553" s="39"/>
      <c r="LNT553" s="39"/>
      <c r="LNU553" s="39"/>
      <c r="LNV553" s="39"/>
      <c r="LNW553" s="39"/>
      <c r="LNX553" s="39"/>
      <c r="LNY553" s="39"/>
      <c r="LNZ553" s="39"/>
      <c r="LOA553" s="39"/>
      <c r="LOB553" s="39"/>
      <c r="LOC553" s="39"/>
      <c r="LOD553" s="39"/>
      <c r="LOE553" s="39"/>
      <c r="LOF553" s="39"/>
      <c r="LOG553" s="39"/>
      <c r="LOH553" s="39"/>
      <c r="LOI553" s="39"/>
      <c r="LOJ553" s="39"/>
      <c r="LOK553" s="39"/>
      <c r="LOL553" s="39"/>
      <c r="LOM553" s="39"/>
      <c r="LON553" s="39"/>
      <c r="LOO553" s="39"/>
      <c r="LOP553" s="39"/>
      <c r="LOQ553" s="39"/>
      <c r="LOR553" s="39"/>
      <c r="LOS553" s="39"/>
      <c r="LOT553" s="39"/>
      <c r="LOU553" s="39"/>
      <c r="LOV553" s="39"/>
      <c r="LOW553" s="39"/>
      <c r="LOX553" s="39"/>
      <c r="LOY553" s="39"/>
      <c r="LOZ553" s="39"/>
      <c r="LPA553" s="39"/>
      <c r="LPB553" s="39"/>
      <c r="LPC553" s="39"/>
      <c r="LPD553" s="39"/>
      <c r="LPE553" s="39"/>
      <c r="LPF553" s="39"/>
      <c r="LPG553" s="39"/>
      <c r="LPH553" s="39"/>
      <c r="LPI553" s="39"/>
      <c r="LPJ553" s="39"/>
      <c r="LPK553" s="39"/>
      <c r="LPL553" s="39"/>
      <c r="LPM553" s="39"/>
      <c r="LPN553" s="39"/>
      <c r="LPO553" s="39"/>
      <c r="LPP553" s="39"/>
      <c r="LPQ553" s="39"/>
      <c r="LPR553" s="39"/>
      <c r="LPS553" s="39"/>
      <c r="LPT553" s="39"/>
      <c r="LPU553" s="39"/>
      <c r="LPV553" s="39"/>
      <c r="LPW553" s="39"/>
      <c r="LPX553" s="39"/>
      <c r="LPY553" s="39"/>
      <c r="LPZ553" s="39"/>
      <c r="LQA553" s="39"/>
      <c r="LQB553" s="39"/>
      <c r="LQC553" s="39"/>
      <c r="LQD553" s="39"/>
      <c r="LQE553" s="39"/>
      <c r="LQF553" s="39"/>
      <c r="LQG553" s="39"/>
      <c r="LQH553" s="39"/>
      <c r="LQI553" s="39"/>
      <c r="LQJ553" s="39"/>
      <c r="LQK553" s="39"/>
      <c r="LQL553" s="39"/>
      <c r="LQM553" s="39"/>
      <c r="LQN553" s="39"/>
      <c r="LQO553" s="39"/>
      <c r="LQP553" s="39"/>
      <c r="LQQ553" s="39"/>
      <c r="LQR553" s="39"/>
      <c r="LQS553" s="39"/>
      <c r="LQT553" s="39"/>
      <c r="LQU553" s="39"/>
      <c r="LQV553" s="39"/>
      <c r="LQW553" s="39"/>
      <c r="LQX553" s="39"/>
      <c r="LQY553" s="39"/>
      <c r="LQZ553" s="39"/>
      <c r="LRA553" s="39"/>
      <c r="LRB553" s="39"/>
      <c r="LRC553" s="39"/>
      <c r="LRD553" s="39"/>
      <c r="LRE553" s="39"/>
      <c r="LRF553" s="39"/>
      <c r="LRG553" s="39"/>
      <c r="LRH553" s="39"/>
      <c r="LRI553" s="39"/>
      <c r="LRJ553" s="39"/>
      <c r="LRK553" s="39"/>
      <c r="LRL553" s="39"/>
      <c r="LRM553" s="39"/>
      <c r="LRN553" s="39"/>
      <c r="LRO553" s="39"/>
      <c r="LRP553" s="39"/>
      <c r="LRQ553" s="39"/>
      <c r="LRR553" s="39"/>
      <c r="LRS553" s="39"/>
      <c r="LRT553" s="39"/>
      <c r="LRU553" s="39"/>
      <c r="LRV553" s="39"/>
      <c r="LRW553" s="39"/>
      <c r="LRX553" s="39"/>
      <c r="LRY553" s="39"/>
      <c r="LRZ553" s="39"/>
      <c r="LSA553" s="39"/>
      <c r="LSB553" s="39"/>
      <c r="LSC553" s="39"/>
      <c r="LSD553" s="39"/>
      <c r="LSE553" s="39"/>
      <c r="LSF553" s="39"/>
      <c r="LSG553" s="39"/>
      <c r="LSH553" s="39"/>
      <c r="LSI553" s="39"/>
      <c r="LSJ553" s="39"/>
      <c r="LSK553" s="39"/>
      <c r="LSL553" s="39"/>
      <c r="LSM553" s="39"/>
      <c r="LSN553" s="39"/>
      <c r="LSO553" s="39"/>
      <c r="LSP553" s="39"/>
      <c r="LSQ553" s="39"/>
      <c r="LSR553" s="39"/>
      <c r="LSS553" s="39"/>
      <c r="LST553" s="39"/>
      <c r="LSU553" s="39"/>
      <c r="LSV553" s="39"/>
      <c r="LSW553" s="39"/>
      <c r="LSX553" s="39"/>
      <c r="LSY553" s="39"/>
      <c r="LSZ553" s="39"/>
      <c r="LTA553" s="39"/>
      <c r="LTB553" s="39"/>
      <c r="LTC553" s="39"/>
      <c r="LTD553" s="39"/>
      <c r="LTE553" s="39"/>
      <c r="LTF553" s="39"/>
      <c r="LTG553" s="39"/>
      <c r="LTH553" s="39"/>
      <c r="LTI553" s="39"/>
      <c r="LTJ553" s="39"/>
      <c r="LTK553" s="39"/>
      <c r="LTL553" s="39"/>
      <c r="LTM553" s="39"/>
      <c r="LTN553" s="39"/>
      <c r="LTO553" s="39"/>
      <c r="LTP553" s="39"/>
      <c r="LTQ553" s="39"/>
      <c r="LTR553" s="39"/>
      <c r="LTS553" s="39"/>
      <c r="LTT553" s="39"/>
      <c r="LTU553" s="39"/>
      <c r="LTV553" s="39"/>
      <c r="LTW553" s="39"/>
      <c r="LTX553" s="39"/>
      <c r="LTY553" s="39"/>
      <c r="LTZ553" s="39"/>
      <c r="LUA553" s="39"/>
      <c r="LUB553" s="39"/>
      <c r="LUC553" s="39"/>
      <c r="LUD553" s="39"/>
      <c r="LUE553" s="39"/>
      <c r="LUF553" s="39"/>
      <c r="LUG553" s="39"/>
      <c r="LUH553" s="39"/>
      <c r="LUI553" s="39"/>
      <c r="LUJ553" s="39"/>
      <c r="LUK553" s="39"/>
      <c r="LUL553" s="39"/>
      <c r="LUM553" s="39"/>
      <c r="LUN553" s="39"/>
      <c r="LUO553" s="39"/>
      <c r="LUP553" s="39"/>
      <c r="LUQ553" s="39"/>
      <c r="LUR553" s="39"/>
      <c r="LUS553" s="39"/>
      <c r="LUT553" s="39"/>
      <c r="LUU553" s="39"/>
      <c r="LUV553" s="39"/>
      <c r="LUW553" s="39"/>
      <c r="LUX553" s="39"/>
      <c r="LUY553" s="39"/>
      <c r="LUZ553" s="39"/>
      <c r="LVA553" s="39"/>
      <c r="LVB553" s="39"/>
      <c r="LVC553" s="39"/>
      <c r="LVD553" s="39"/>
      <c r="LVE553" s="39"/>
      <c r="LVF553" s="39"/>
      <c r="LVG553" s="39"/>
      <c r="LVH553" s="39"/>
      <c r="LVI553" s="39"/>
      <c r="LVJ553" s="39"/>
      <c r="LVK553" s="39"/>
      <c r="LVL553" s="39"/>
      <c r="LVM553" s="39"/>
      <c r="LVN553" s="39"/>
      <c r="LVO553" s="39"/>
      <c r="LVP553" s="39"/>
      <c r="LVQ553" s="39"/>
      <c r="LVR553" s="39"/>
      <c r="LVS553" s="39"/>
      <c r="LVT553" s="39"/>
      <c r="LVU553" s="39"/>
      <c r="LVV553" s="39"/>
      <c r="LVW553" s="39"/>
      <c r="LVX553" s="39"/>
      <c r="LVY553" s="39"/>
      <c r="LVZ553" s="39"/>
      <c r="LWA553" s="39"/>
      <c r="LWB553" s="39"/>
      <c r="LWC553" s="39"/>
      <c r="LWD553" s="39"/>
      <c r="LWE553" s="39"/>
      <c r="LWF553" s="39"/>
      <c r="LWG553" s="39"/>
      <c r="LWH553" s="39"/>
      <c r="LWI553" s="39"/>
      <c r="LWJ553" s="39"/>
      <c r="LWK553" s="39"/>
      <c r="LWL553" s="39"/>
      <c r="LWM553" s="39"/>
      <c r="LWN553" s="39"/>
      <c r="LWO553" s="39"/>
      <c r="LWP553" s="39"/>
      <c r="LWQ553" s="39"/>
      <c r="LWR553" s="39"/>
      <c r="LWS553" s="39"/>
      <c r="LWT553" s="39"/>
      <c r="LWU553" s="39"/>
      <c r="LWV553" s="39"/>
      <c r="LWW553" s="39"/>
      <c r="LWX553" s="39"/>
      <c r="LWY553" s="39"/>
      <c r="LWZ553" s="39"/>
      <c r="LXA553" s="39"/>
      <c r="LXB553" s="39"/>
      <c r="LXC553" s="39"/>
      <c r="LXD553" s="39"/>
      <c r="LXE553" s="39"/>
      <c r="LXF553" s="39"/>
      <c r="LXG553" s="39"/>
      <c r="LXH553" s="39"/>
      <c r="LXI553" s="39"/>
      <c r="LXJ553" s="39"/>
      <c r="LXK553" s="39"/>
      <c r="LXL553" s="39"/>
      <c r="LXM553" s="39"/>
      <c r="LXN553" s="39"/>
      <c r="LXO553" s="39"/>
      <c r="LXP553" s="39"/>
      <c r="LXQ553" s="39"/>
      <c r="LXR553" s="39"/>
      <c r="LXS553" s="39"/>
      <c r="LXT553" s="39"/>
      <c r="LXU553" s="39"/>
      <c r="LXV553" s="39"/>
      <c r="LXW553" s="39"/>
      <c r="LXX553" s="39"/>
      <c r="LXY553" s="39"/>
      <c r="LXZ553" s="39"/>
      <c r="LYA553" s="39"/>
      <c r="LYB553" s="39"/>
      <c r="LYC553" s="39"/>
      <c r="LYD553" s="39"/>
      <c r="LYE553" s="39"/>
      <c r="LYF553" s="39"/>
      <c r="LYG553" s="39"/>
      <c r="LYH553" s="39"/>
      <c r="LYI553" s="39"/>
      <c r="LYJ553" s="39"/>
      <c r="LYK553" s="39"/>
      <c r="LYL553" s="39"/>
      <c r="LYM553" s="39"/>
      <c r="LYN553" s="39"/>
      <c r="LYO553" s="39"/>
      <c r="LYP553" s="39"/>
      <c r="LYQ553" s="39"/>
      <c r="LYR553" s="39"/>
      <c r="LYS553" s="39"/>
      <c r="LYT553" s="39"/>
      <c r="LYU553" s="39"/>
      <c r="LYV553" s="39"/>
      <c r="LYW553" s="39"/>
      <c r="LYX553" s="39"/>
      <c r="LYY553" s="39"/>
      <c r="LYZ553" s="39"/>
      <c r="LZA553" s="39"/>
      <c r="LZB553" s="39"/>
      <c r="LZC553" s="39"/>
      <c r="LZD553" s="39"/>
      <c r="LZE553" s="39"/>
      <c r="LZF553" s="39"/>
      <c r="LZG553" s="39"/>
      <c r="LZH553" s="39"/>
      <c r="LZI553" s="39"/>
      <c r="LZJ553" s="39"/>
      <c r="LZK553" s="39"/>
      <c r="LZL553" s="39"/>
      <c r="LZM553" s="39"/>
      <c r="LZN553" s="39"/>
      <c r="LZO553" s="39"/>
      <c r="LZP553" s="39"/>
      <c r="LZQ553" s="39"/>
      <c r="LZR553" s="39"/>
      <c r="LZS553" s="39"/>
      <c r="LZT553" s="39"/>
      <c r="LZU553" s="39"/>
      <c r="LZV553" s="39"/>
      <c r="LZW553" s="39"/>
      <c r="LZX553" s="39"/>
      <c r="LZY553" s="39"/>
      <c r="LZZ553" s="39"/>
      <c r="MAA553" s="39"/>
      <c r="MAB553" s="39"/>
      <c r="MAC553" s="39"/>
      <c r="MAD553" s="39"/>
      <c r="MAE553" s="39"/>
      <c r="MAF553" s="39"/>
      <c r="MAG553" s="39"/>
      <c r="MAH553" s="39"/>
      <c r="MAI553" s="39"/>
      <c r="MAJ553" s="39"/>
      <c r="MAK553" s="39"/>
      <c r="MAL553" s="39"/>
      <c r="MAM553" s="39"/>
      <c r="MAN553" s="39"/>
      <c r="MAO553" s="39"/>
      <c r="MAP553" s="39"/>
      <c r="MAQ553" s="39"/>
      <c r="MAR553" s="39"/>
      <c r="MAS553" s="39"/>
      <c r="MAT553" s="39"/>
      <c r="MAU553" s="39"/>
      <c r="MAV553" s="39"/>
      <c r="MAW553" s="39"/>
      <c r="MAX553" s="39"/>
      <c r="MAY553" s="39"/>
      <c r="MAZ553" s="39"/>
      <c r="MBA553" s="39"/>
      <c r="MBB553" s="39"/>
      <c r="MBC553" s="39"/>
      <c r="MBD553" s="39"/>
      <c r="MBE553" s="39"/>
      <c r="MBF553" s="39"/>
      <c r="MBG553" s="39"/>
      <c r="MBH553" s="39"/>
      <c r="MBI553" s="39"/>
      <c r="MBJ553" s="39"/>
      <c r="MBK553" s="39"/>
      <c r="MBL553" s="39"/>
      <c r="MBM553" s="39"/>
      <c r="MBN553" s="39"/>
      <c r="MBO553" s="39"/>
      <c r="MBP553" s="39"/>
      <c r="MBQ553" s="39"/>
      <c r="MBR553" s="39"/>
      <c r="MBS553" s="39"/>
      <c r="MBT553" s="39"/>
      <c r="MBU553" s="39"/>
      <c r="MBV553" s="39"/>
      <c r="MBW553" s="39"/>
      <c r="MBX553" s="39"/>
      <c r="MBY553" s="39"/>
      <c r="MBZ553" s="39"/>
      <c r="MCA553" s="39"/>
      <c r="MCB553" s="39"/>
      <c r="MCC553" s="39"/>
      <c r="MCD553" s="39"/>
      <c r="MCE553" s="39"/>
      <c r="MCF553" s="39"/>
      <c r="MCG553" s="39"/>
      <c r="MCH553" s="39"/>
      <c r="MCI553" s="39"/>
      <c r="MCJ553" s="39"/>
      <c r="MCK553" s="39"/>
      <c r="MCL553" s="39"/>
      <c r="MCM553" s="39"/>
      <c r="MCN553" s="39"/>
      <c r="MCO553" s="39"/>
      <c r="MCP553" s="39"/>
      <c r="MCQ553" s="39"/>
      <c r="MCR553" s="39"/>
      <c r="MCS553" s="39"/>
      <c r="MCT553" s="39"/>
      <c r="MCU553" s="39"/>
      <c r="MCV553" s="39"/>
      <c r="MCW553" s="39"/>
      <c r="MCX553" s="39"/>
      <c r="MCY553" s="39"/>
      <c r="MCZ553" s="39"/>
      <c r="MDA553" s="39"/>
      <c r="MDB553" s="39"/>
      <c r="MDC553" s="39"/>
      <c r="MDD553" s="39"/>
      <c r="MDE553" s="39"/>
      <c r="MDF553" s="39"/>
      <c r="MDG553" s="39"/>
      <c r="MDH553" s="39"/>
      <c r="MDI553" s="39"/>
      <c r="MDJ553" s="39"/>
      <c r="MDK553" s="39"/>
      <c r="MDL553" s="39"/>
      <c r="MDM553" s="39"/>
      <c r="MDN553" s="39"/>
      <c r="MDO553" s="39"/>
      <c r="MDP553" s="39"/>
      <c r="MDQ553" s="39"/>
      <c r="MDR553" s="39"/>
      <c r="MDS553" s="39"/>
      <c r="MDT553" s="39"/>
      <c r="MDU553" s="39"/>
      <c r="MDV553" s="39"/>
      <c r="MDW553" s="39"/>
      <c r="MDX553" s="39"/>
      <c r="MDY553" s="39"/>
      <c r="MDZ553" s="39"/>
      <c r="MEA553" s="39"/>
      <c r="MEB553" s="39"/>
      <c r="MEC553" s="39"/>
      <c r="MED553" s="39"/>
      <c r="MEE553" s="39"/>
      <c r="MEF553" s="39"/>
      <c r="MEG553" s="39"/>
      <c r="MEH553" s="39"/>
      <c r="MEI553" s="39"/>
      <c r="MEJ553" s="39"/>
      <c r="MEK553" s="39"/>
      <c r="MEL553" s="39"/>
      <c r="MEM553" s="39"/>
      <c r="MEN553" s="39"/>
      <c r="MEO553" s="39"/>
      <c r="MEP553" s="39"/>
      <c r="MEQ553" s="39"/>
      <c r="MER553" s="39"/>
      <c r="MES553" s="39"/>
      <c r="MET553" s="39"/>
      <c r="MEU553" s="39"/>
      <c r="MEV553" s="39"/>
      <c r="MEW553" s="39"/>
      <c r="MEX553" s="39"/>
      <c r="MEY553" s="39"/>
      <c r="MEZ553" s="39"/>
      <c r="MFA553" s="39"/>
      <c r="MFB553" s="39"/>
      <c r="MFC553" s="39"/>
      <c r="MFD553" s="39"/>
      <c r="MFE553" s="39"/>
      <c r="MFF553" s="39"/>
      <c r="MFG553" s="39"/>
      <c r="MFH553" s="39"/>
      <c r="MFI553" s="39"/>
      <c r="MFJ553" s="39"/>
      <c r="MFK553" s="39"/>
      <c r="MFL553" s="39"/>
      <c r="MFM553" s="39"/>
      <c r="MFN553" s="39"/>
      <c r="MFO553" s="39"/>
      <c r="MFP553" s="39"/>
      <c r="MFQ553" s="39"/>
      <c r="MFR553" s="39"/>
      <c r="MFS553" s="39"/>
      <c r="MFT553" s="39"/>
      <c r="MFU553" s="39"/>
      <c r="MFV553" s="39"/>
      <c r="MFW553" s="39"/>
      <c r="MFX553" s="39"/>
      <c r="MFY553" s="39"/>
      <c r="MFZ553" s="39"/>
      <c r="MGA553" s="39"/>
      <c r="MGB553" s="39"/>
      <c r="MGC553" s="39"/>
      <c r="MGD553" s="39"/>
      <c r="MGE553" s="39"/>
      <c r="MGF553" s="39"/>
      <c r="MGG553" s="39"/>
      <c r="MGH553" s="39"/>
      <c r="MGI553" s="39"/>
      <c r="MGJ553" s="39"/>
      <c r="MGK553" s="39"/>
      <c r="MGL553" s="39"/>
      <c r="MGM553" s="39"/>
      <c r="MGN553" s="39"/>
      <c r="MGO553" s="39"/>
      <c r="MGP553" s="39"/>
      <c r="MGQ553" s="39"/>
      <c r="MGR553" s="39"/>
      <c r="MGS553" s="39"/>
      <c r="MGT553" s="39"/>
      <c r="MGU553" s="39"/>
      <c r="MGV553" s="39"/>
      <c r="MGW553" s="39"/>
      <c r="MGX553" s="39"/>
      <c r="MGY553" s="39"/>
      <c r="MGZ553" s="39"/>
      <c r="MHA553" s="39"/>
      <c r="MHB553" s="39"/>
      <c r="MHC553" s="39"/>
      <c r="MHD553" s="39"/>
      <c r="MHE553" s="39"/>
      <c r="MHF553" s="39"/>
      <c r="MHG553" s="39"/>
      <c r="MHH553" s="39"/>
      <c r="MHI553" s="39"/>
      <c r="MHJ553" s="39"/>
      <c r="MHK553" s="39"/>
      <c r="MHL553" s="39"/>
      <c r="MHM553" s="39"/>
      <c r="MHN553" s="39"/>
      <c r="MHO553" s="39"/>
      <c r="MHP553" s="39"/>
      <c r="MHQ553" s="39"/>
      <c r="MHR553" s="39"/>
      <c r="MHS553" s="39"/>
      <c r="MHT553" s="39"/>
      <c r="MHU553" s="39"/>
      <c r="MHV553" s="39"/>
      <c r="MHW553" s="39"/>
      <c r="MHX553" s="39"/>
      <c r="MHY553" s="39"/>
      <c r="MHZ553" s="39"/>
      <c r="MIA553" s="39"/>
      <c r="MIB553" s="39"/>
      <c r="MIC553" s="39"/>
      <c r="MID553" s="39"/>
      <c r="MIE553" s="39"/>
      <c r="MIF553" s="39"/>
      <c r="MIG553" s="39"/>
      <c r="MIH553" s="39"/>
      <c r="MII553" s="39"/>
      <c r="MIJ553" s="39"/>
      <c r="MIK553" s="39"/>
      <c r="MIL553" s="39"/>
      <c r="MIM553" s="39"/>
      <c r="MIN553" s="39"/>
      <c r="MIO553" s="39"/>
      <c r="MIP553" s="39"/>
      <c r="MIQ553" s="39"/>
      <c r="MIR553" s="39"/>
      <c r="MIS553" s="39"/>
      <c r="MIT553" s="39"/>
      <c r="MIU553" s="39"/>
      <c r="MIV553" s="39"/>
      <c r="MIW553" s="39"/>
      <c r="MIX553" s="39"/>
      <c r="MIY553" s="39"/>
      <c r="MIZ553" s="39"/>
      <c r="MJA553" s="39"/>
      <c r="MJB553" s="39"/>
      <c r="MJC553" s="39"/>
      <c r="MJD553" s="39"/>
      <c r="MJE553" s="39"/>
      <c r="MJF553" s="39"/>
      <c r="MJG553" s="39"/>
      <c r="MJH553" s="39"/>
      <c r="MJI553" s="39"/>
      <c r="MJJ553" s="39"/>
      <c r="MJK553" s="39"/>
      <c r="MJL553" s="39"/>
      <c r="MJM553" s="39"/>
      <c r="MJN553" s="39"/>
      <c r="MJO553" s="39"/>
      <c r="MJP553" s="39"/>
      <c r="MJQ553" s="39"/>
      <c r="MJR553" s="39"/>
      <c r="MJS553" s="39"/>
      <c r="MJT553" s="39"/>
      <c r="MJU553" s="39"/>
      <c r="MJV553" s="39"/>
      <c r="MJW553" s="39"/>
      <c r="MJX553" s="39"/>
      <c r="MJY553" s="39"/>
      <c r="MJZ553" s="39"/>
      <c r="MKA553" s="39"/>
      <c r="MKB553" s="39"/>
      <c r="MKC553" s="39"/>
      <c r="MKD553" s="39"/>
      <c r="MKE553" s="39"/>
      <c r="MKF553" s="39"/>
      <c r="MKG553" s="39"/>
      <c r="MKH553" s="39"/>
      <c r="MKI553" s="39"/>
      <c r="MKJ553" s="39"/>
      <c r="MKK553" s="39"/>
      <c r="MKL553" s="39"/>
      <c r="MKM553" s="39"/>
      <c r="MKN553" s="39"/>
      <c r="MKO553" s="39"/>
      <c r="MKP553" s="39"/>
      <c r="MKQ553" s="39"/>
      <c r="MKR553" s="39"/>
      <c r="MKS553" s="39"/>
      <c r="MKT553" s="39"/>
      <c r="MKU553" s="39"/>
      <c r="MKV553" s="39"/>
      <c r="MKW553" s="39"/>
      <c r="MKX553" s="39"/>
      <c r="MKY553" s="39"/>
      <c r="MKZ553" s="39"/>
      <c r="MLA553" s="39"/>
      <c r="MLB553" s="39"/>
      <c r="MLC553" s="39"/>
      <c r="MLD553" s="39"/>
      <c r="MLE553" s="39"/>
      <c r="MLF553" s="39"/>
      <c r="MLG553" s="39"/>
      <c r="MLH553" s="39"/>
      <c r="MLI553" s="39"/>
      <c r="MLJ553" s="39"/>
      <c r="MLK553" s="39"/>
      <c r="MLL553" s="39"/>
      <c r="MLM553" s="39"/>
      <c r="MLN553" s="39"/>
      <c r="MLO553" s="39"/>
      <c r="MLP553" s="39"/>
      <c r="MLQ553" s="39"/>
      <c r="MLR553" s="39"/>
      <c r="MLS553" s="39"/>
      <c r="MLT553" s="39"/>
      <c r="MLU553" s="39"/>
      <c r="MLV553" s="39"/>
      <c r="MLW553" s="39"/>
      <c r="MLX553" s="39"/>
      <c r="MLY553" s="39"/>
      <c r="MLZ553" s="39"/>
      <c r="MMA553" s="39"/>
      <c r="MMB553" s="39"/>
      <c r="MMC553" s="39"/>
      <c r="MMD553" s="39"/>
      <c r="MME553" s="39"/>
      <c r="MMF553" s="39"/>
      <c r="MMG553" s="39"/>
      <c r="MMH553" s="39"/>
      <c r="MMI553" s="39"/>
      <c r="MMJ553" s="39"/>
      <c r="MMK553" s="39"/>
      <c r="MML553" s="39"/>
      <c r="MMM553" s="39"/>
      <c r="MMN553" s="39"/>
      <c r="MMO553" s="39"/>
      <c r="MMP553" s="39"/>
      <c r="MMQ553" s="39"/>
      <c r="MMR553" s="39"/>
      <c r="MMS553" s="39"/>
      <c r="MMT553" s="39"/>
      <c r="MMU553" s="39"/>
      <c r="MMV553" s="39"/>
      <c r="MMW553" s="39"/>
      <c r="MMX553" s="39"/>
      <c r="MMY553" s="39"/>
      <c r="MMZ553" s="39"/>
      <c r="MNA553" s="39"/>
      <c r="MNB553" s="39"/>
      <c r="MNC553" s="39"/>
      <c r="MND553" s="39"/>
      <c r="MNE553" s="39"/>
      <c r="MNF553" s="39"/>
      <c r="MNG553" s="39"/>
      <c r="MNH553" s="39"/>
      <c r="MNI553" s="39"/>
      <c r="MNJ553" s="39"/>
      <c r="MNK553" s="39"/>
      <c r="MNL553" s="39"/>
      <c r="MNM553" s="39"/>
      <c r="MNN553" s="39"/>
      <c r="MNO553" s="39"/>
      <c r="MNP553" s="39"/>
      <c r="MNQ553" s="39"/>
      <c r="MNR553" s="39"/>
      <c r="MNS553" s="39"/>
      <c r="MNT553" s="39"/>
      <c r="MNU553" s="39"/>
      <c r="MNV553" s="39"/>
      <c r="MNW553" s="39"/>
      <c r="MNX553" s="39"/>
      <c r="MNY553" s="39"/>
      <c r="MNZ553" s="39"/>
      <c r="MOA553" s="39"/>
      <c r="MOB553" s="39"/>
      <c r="MOC553" s="39"/>
      <c r="MOD553" s="39"/>
      <c r="MOE553" s="39"/>
      <c r="MOF553" s="39"/>
      <c r="MOG553" s="39"/>
      <c r="MOH553" s="39"/>
      <c r="MOI553" s="39"/>
      <c r="MOJ553" s="39"/>
      <c r="MOK553" s="39"/>
      <c r="MOL553" s="39"/>
      <c r="MOM553" s="39"/>
      <c r="MON553" s="39"/>
      <c r="MOO553" s="39"/>
      <c r="MOP553" s="39"/>
      <c r="MOQ553" s="39"/>
      <c r="MOR553" s="39"/>
      <c r="MOS553" s="39"/>
      <c r="MOT553" s="39"/>
      <c r="MOU553" s="39"/>
      <c r="MOV553" s="39"/>
      <c r="MOW553" s="39"/>
      <c r="MOX553" s="39"/>
      <c r="MOY553" s="39"/>
      <c r="MOZ553" s="39"/>
      <c r="MPA553" s="39"/>
      <c r="MPB553" s="39"/>
      <c r="MPC553" s="39"/>
      <c r="MPD553" s="39"/>
      <c r="MPE553" s="39"/>
      <c r="MPF553" s="39"/>
      <c r="MPG553" s="39"/>
      <c r="MPH553" s="39"/>
      <c r="MPI553" s="39"/>
      <c r="MPJ553" s="39"/>
      <c r="MPK553" s="39"/>
      <c r="MPL553" s="39"/>
      <c r="MPM553" s="39"/>
      <c r="MPN553" s="39"/>
      <c r="MPO553" s="39"/>
      <c r="MPP553" s="39"/>
      <c r="MPQ553" s="39"/>
      <c r="MPR553" s="39"/>
      <c r="MPS553" s="39"/>
      <c r="MPT553" s="39"/>
      <c r="MPU553" s="39"/>
      <c r="MPV553" s="39"/>
      <c r="MPW553" s="39"/>
      <c r="MPX553" s="39"/>
      <c r="MPY553" s="39"/>
      <c r="MPZ553" s="39"/>
      <c r="MQA553" s="39"/>
      <c r="MQB553" s="39"/>
      <c r="MQC553" s="39"/>
      <c r="MQD553" s="39"/>
      <c r="MQE553" s="39"/>
      <c r="MQF553" s="39"/>
      <c r="MQG553" s="39"/>
      <c r="MQH553" s="39"/>
      <c r="MQI553" s="39"/>
      <c r="MQJ553" s="39"/>
      <c r="MQK553" s="39"/>
      <c r="MQL553" s="39"/>
      <c r="MQM553" s="39"/>
      <c r="MQN553" s="39"/>
      <c r="MQO553" s="39"/>
      <c r="MQP553" s="39"/>
      <c r="MQQ553" s="39"/>
      <c r="MQR553" s="39"/>
      <c r="MQS553" s="39"/>
      <c r="MQT553" s="39"/>
      <c r="MQU553" s="39"/>
      <c r="MQV553" s="39"/>
      <c r="MQW553" s="39"/>
      <c r="MQX553" s="39"/>
      <c r="MQY553" s="39"/>
      <c r="MQZ553" s="39"/>
      <c r="MRA553" s="39"/>
      <c r="MRB553" s="39"/>
      <c r="MRC553" s="39"/>
      <c r="MRD553" s="39"/>
      <c r="MRE553" s="39"/>
      <c r="MRF553" s="39"/>
      <c r="MRG553" s="39"/>
      <c r="MRH553" s="39"/>
      <c r="MRI553" s="39"/>
      <c r="MRJ553" s="39"/>
      <c r="MRK553" s="39"/>
      <c r="MRL553" s="39"/>
      <c r="MRM553" s="39"/>
      <c r="MRN553" s="39"/>
      <c r="MRO553" s="39"/>
      <c r="MRP553" s="39"/>
      <c r="MRQ553" s="39"/>
      <c r="MRR553" s="39"/>
      <c r="MRS553" s="39"/>
      <c r="MRT553" s="39"/>
      <c r="MRU553" s="39"/>
      <c r="MRV553" s="39"/>
      <c r="MRW553" s="39"/>
      <c r="MRX553" s="39"/>
      <c r="MRY553" s="39"/>
      <c r="MRZ553" s="39"/>
      <c r="MSA553" s="39"/>
      <c r="MSB553" s="39"/>
      <c r="MSC553" s="39"/>
      <c r="MSD553" s="39"/>
      <c r="MSE553" s="39"/>
      <c r="MSF553" s="39"/>
      <c r="MSG553" s="39"/>
      <c r="MSH553" s="39"/>
      <c r="MSI553" s="39"/>
      <c r="MSJ553" s="39"/>
      <c r="MSK553" s="39"/>
      <c r="MSL553" s="39"/>
      <c r="MSM553" s="39"/>
      <c r="MSN553" s="39"/>
      <c r="MSO553" s="39"/>
      <c r="MSP553" s="39"/>
      <c r="MSQ553" s="39"/>
      <c r="MSR553" s="39"/>
      <c r="MSS553" s="39"/>
      <c r="MST553" s="39"/>
      <c r="MSU553" s="39"/>
      <c r="MSV553" s="39"/>
      <c r="MSW553" s="39"/>
      <c r="MSX553" s="39"/>
      <c r="MSY553" s="39"/>
      <c r="MSZ553" s="39"/>
      <c r="MTA553" s="39"/>
      <c r="MTB553" s="39"/>
      <c r="MTC553" s="39"/>
      <c r="MTD553" s="39"/>
      <c r="MTE553" s="39"/>
      <c r="MTF553" s="39"/>
      <c r="MTG553" s="39"/>
      <c r="MTH553" s="39"/>
      <c r="MTI553" s="39"/>
      <c r="MTJ553" s="39"/>
      <c r="MTK553" s="39"/>
      <c r="MTL553" s="39"/>
      <c r="MTM553" s="39"/>
      <c r="MTN553" s="39"/>
      <c r="MTO553" s="39"/>
      <c r="MTP553" s="39"/>
      <c r="MTQ553" s="39"/>
      <c r="MTR553" s="39"/>
      <c r="MTS553" s="39"/>
      <c r="MTT553" s="39"/>
      <c r="MTU553" s="39"/>
      <c r="MTV553" s="39"/>
      <c r="MTW553" s="39"/>
      <c r="MTX553" s="39"/>
      <c r="MTY553" s="39"/>
      <c r="MTZ553" s="39"/>
      <c r="MUA553" s="39"/>
      <c r="MUB553" s="39"/>
      <c r="MUC553" s="39"/>
      <c r="MUD553" s="39"/>
      <c r="MUE553" s="39"/>
      <c r="MUF553" s="39"/>
      <c r="MUG553" s="39"/>
      <c r="MUH553" s="39"/>
      <c r="MUI553" s="39"/>
      <c r="MUJ553" s="39"/>
      <c r="MUK553" s="39"/>
      <c r="MUL553" s="39"/>
      <c r="MUM553" s="39"/>
      <c r="MUN553" s="39"/>
      <c r="MUO553" s="39"/>
      <c r="MUP553" s="39"/>
      <c r="MUQ553" s="39"/>
      <c r="MUR553" s="39"/>
      <c r="MUS553" s="39"/>
      <c r="MUT553" s="39"/>
      <c r="MUU553" s="39"/>
      <c r="MUV553" s="39"/>
      <c r="MUW553" s="39"/>
      <c r="MUX553" s="39"/>
      <c r="MUY553" s="39"/>
      <c r="MUZ553" s="39"/>
      <c r="MVA553" s="39"/>
      <c r="MVB553" s="39"/>
      <c r="MVC553" s="39"/>
      <c r="MVD553" s="39"/>
      <c r="MVE553" s="39"/>
      <c r="MVF553" s="39"/>
      <c r="MVG553" s="39"/>
      <c r="MVH553" s="39"/>
      <c r="MVI553" s="39"/>
      <c r="MVJ553" s="39"/>
      <c r="MVK553" s="39"/>
      <c r="MVL553" s="39"/>
      <c r="MVM553" s="39"/>
      <c r="MVN553" s="39"/>
      <c r="MVO553" s="39"/>
      <c r="MVP553" s="39"/>
      <c r="MVQ553" s="39"/>
      <c r="MVR553" s="39"/>
      <c r="MVS553" s="39"/>
      <c r="MVT553" s="39"/>
      <c r="MVU553" s="39"/>
      <c r="MVV553" s="39"/>
      <c r="MVW553" s="39"/>
      <c r="MVX553" s="39"/>
      <c r="MVY553" s="39"/>
      <c r="MVZ553" s="39"/>
      <c r="MWA553" s="39"/>
      <c r="MWB553" s="39"/>
      <c r="MWC553" s="39"/>
      <c r="MWD553" s="39"/>
      <c r="MWE553" s="39"/>
      <c r="MWF553" s="39"/>
      <c r="MWG553" s="39"/>
      <c r="MWH553" s="39"/>
      <c r="MWI553" s="39"/>
      <c r="MWJ553" s="39"/>
      <c r="MWK553" s="39"/>
      <c r="MWL553" s="39"/>
      <c r="MWM553" s="39"/>
      <c r="MWN553" s="39"/>
      <c r="MWO553" s="39"/>
      <c r="MWP553" s="39"/>
      <c r="MWQ553" s="39"/>
      <c r="MWR553" s="39"/>
      <c r="MWS553" s="39"/>
      <c r="MWT553" s="39"/>
      <c r="MWU553" s="39"/>
      <c r="MWV553" s="39"/>
      <c r="MWW553" s="39"/>
      <c r="MWX553" s="39"/>
      <c r="MWY553" s="39"/>
      <c r="MWZ553" s="39"/>
      <c r="MXA553" s="39"/>
      <c r="MXB553" s="39"/>
      <c r="MXC553" s="39"/>
      <c r="MXD553" s="39"/>
      <c r="MXE553" s="39"/>
      <c r="MXF553" s="39"/>
      <c r="MXG553" s="39"/>
      <c r="MXH553" s="39"/>
      <c r="MXI553" s="39"/>
      <c r="MXJ553" s="39"/>
      <c r="MXK553" s="39"/>
      <c r="MXL553" s="39"/>
      <c r="MXM553" s="39"/>
      <c r="MXN553" s="39"/>
      <c r="MXO553" s="39"/>
      <c r="MXP553" s="39"/>
      <c r="MXQ553" s="39"/>
      <c r="MXR553" s="39"/>
      <c r="MXS553" s="39"/>
      <c r="MXT553" s="39"/>
      <c r="MXU553" s="39"/>
      <c r="MXV553" s="39"/>
      <c r="MXW553" s="39"/>
      <c r="MXX553" s="39"/>
      <c r="MXY553" s="39"/>
      <c r="MXZ553" s="39"/>
      <c r="MYA553" s="39"/>
      <c r="MYB553" s="39"/>
      <c r="MYC553" s="39"/>
      <c r="MYD553" s="39"/>
      <c r="MYE553" s="39"/>
      <c r="MYF553" s="39"/>
      <c r="MYG553" s="39"/>
      <c r="MYH553" s="39"/>
      <c r="MYI553" s="39"/>
      <c r="MYJ553" s="39"/>
      <c r="MYK553" s="39"/>
      <c r="MYL553" s="39"/>
      <c r="MYM553" s="39"/>
      <c r="MYN553" s="39"/>
      <c r="MYO553" s="39"/>
      <c r="MYP553" s="39"/>
      <c r="MYQ553" s="39"/>
      <c r="MYR553" s="39"/>
      <c r="MYS553" s="39"/>
      <c r="MYT553" s="39"/>
      <c r="MYU553" s="39"/>
      <c r="MYV553" s="39"/>
      <c r="MYW553" s="39"/>
      <c r="MYX553" s="39"/>
      <c r="MYY553" s="39"/>
      <c r="MYZ553" s="39"/>
      <c r="MZA553" s="39"/>
      <c r="MZB553" s="39"/>
      <c r="MZC553" s="39"/>
      <c r="MZD553" s="39"/>
      <c r="MZE553" s="39"/>
      <c r="MZF553" s="39"/>
      <c r="MZG553" s="39"/>
      <c r="MZH553" s="39"/>
      <c r="MZI553" s="39"/>
      <c r="MZJ553" s="39"/>
      <c r="MZK553" s="39"/>
      <c r="MZL553" s="39"/>
      <c r="MZM553" s="39"/>
      <c r="MZN553" s="39"/>
      <c r="MZO553" s="39"/>
      <c r="MZP553" s="39"/>
      <c r="MZQ553" s="39"/>
      <c r="MZR553" s="39"/>
      <c r="MZS553" s="39"/>
      <c r="MZT553" s="39"/>
      <c r="MZU553" s="39"/>
      <c r="MZV553" s="39"/>
      <c r="MZW553" s="39"/>
      <c r="MZX553" s="39"/>
      <c r="MZY553" s="39"/>
      <c r="MZZ553" s="39"/>
      <c r="NAA553" s="39"/>
      <c r="NAB553" s="39"/>
      <c r="NAC553" s="39"/>
      <c r="NAD553" s="39"/>
      <c r="NAE553" s="39"/>
      <c r="NAF553" s="39"/>
      <c r="NAG553" s="39"/>
      <c r="NAH553" s="39"/>
      <c r="NAI553" s="39"/>
      <c r="NAJ553" s="39"/>
      <c r="NAK553" s="39"/>
      <c r="NAL553" s="39"/>
      <c r="NAM553" s="39"/>
      <c r="NAN553" s="39"/>
      <c r="NAO553" s="39"/>
      <c r="NAP553" s="39"/>
      <c r="NAQ553" s="39"/>
      <c r="NAR553" s="39"/>
      <c r="NAS553" s="39"/>
      <c r="NAT553" s="39"/>
      <c r="NAU553" s="39"/>
      <c r="NAV553" s="39"/>
      <c r="NAW553" s="39"/>
      <c r="NAX553" s="39"/>
      <c r="NAY553" s="39"/>
      <c r="NAZ553" s="39"/>
      <c r="NBA553" s="39"/>
      <c r="NBB553" s="39"/>
      <c r="NBC553" s="39"/>
      <c r="NBD553" s="39"/>
      <c r="NBE553" s="39"/>
      <c r="NBF553" s="39"/>
      <c r="NBG553" s="39"/>
      <c r="NBH553" s="39"/>
      <c r="NBI553" s="39"/>
      <c r="NBJ553" s="39"/>
      <c r="NBK553" s="39"/>
      <c r="NBL553" s="39"/>
      <c r="NBM553" s="39"/>
      <c r="NBN553" s="39"/>
      <c r="NBO553" s="39"/>
      <c r="NBP553" s="39"/>
      <c r="NBQ553" s="39"/>
      <c r="NBR553" s="39"/>
      <c r="NBS553" s="39"/>
      <c r="NBT553" s="39"/>
      <c r="NBU553" s="39"/>
      <c r="NBV553" s="39"/>
      <c r="NBW553" s="39"/>
      <c r="NBX553" s="39"/>
      <c r="NBY553" s="39"/>
      <c r="NBZ553" s="39"/>
      <c r="NCA553" s="39"/>
      <c r="NCB553" s="39"/>
      <c r="NCC553" s="39"/>
      <c r="NCD553" s="39"/>
      <c r="NCE553" s="39"/>
      <c r="NCF553" s="39"/>
      <c r="NCG553" s="39"/>
      <c r="NCH553" s="39"/>
      <c r="NCI553" s="39"/>
      <c r="NCJ553" s="39"/>
      <c r="NCK553" s="39"/>
      <c r="NCL553" s="39"/>
      <c r="NCM553" s="39"/>
      <c r="NCN553" s="39"/>
      <c r="NCO553" s="39"/>
      <c r="NCP553" s="39"/>
      <c r="NCQ553" s="39"/>
      <c r="NCR553" s="39"/>
      <c r="NCS553" s="39"/>
      <c r="NCT553" s="39"/>
      <c r="NCU553" s="39"/>
      <c r="NCV553" s="39"/>
      <c r="NCW553" s="39"/>
      <c r="NCX553" s="39"/>
      <c r="NCY553" s="39"/>
      <c r="NCZ553" s="39"/>
      <c r="NDA553" s="39"/>
      <c r="NDB553" s="39"/>
      <c r="NDC553" s="39"/>
      <c r="NDD553" s="39"/>
      <c r="NDE553" s="39"/>
      <c r="NDF553" s="39"/>
      <c r="NDG553" s="39"/>
      <c r="NDH553" s="39"/>
      <c r="NDI553" s="39"/>
      <c r="NDJ553" s="39"/>
      <c r="NDK553" s="39"/>
      <c r="NDL553" s="39"/>
      <c r="NDM553" s="39"/>
      <c r="NDN553" s="39"/>
      <c r="NDO553" s="39"/>
      <c r="NDP553" s="39"/>
      <c r="NDQ553" s="39"/>
      <c r="NDR553" s="39"/>
      <c r="NDS553" s="39"/>
      <c r="NDT553" s="39"/>
      <c r="NDU553" s="39"/>
      <c r="NDV553" s="39"/>
      <c r="NDW553" s="39"/>
      <c r="NDX553" s="39"/>
      <c r="NDY553" s="39"/>
      <c r="NDZ553" s="39"/>
      <c r="NEA553" s="39"/>
      <c r="NEB553" s="39"/>
      <c r="NEC553" s="39"/>
      <c r="NED553" s="39"/>
      <c r="NEE553" s="39"/>
      <c r="NEF553" s="39"/>
      <c r="NEG553" s="39"/>
      <c r="NEH553" s="39"/>
      <c r="NEI553" s="39"/>
      <c r="NEJ553" s="39"/>
      <c r="NEK553" s="39"/>
      <c r="NEL553" s="39"/>
      <c r="NEM553" s="39"/>
      <c r="NEN553" s="39"/>
      <c r="NEO553" s="39"/>
      <c r="NEP553" s="39"/>
      <c r="NEQ553" s="39"/>
      <c r="NER553" s="39"/>
      <c r="NES553" s="39"/>
      <c r="NET553" s="39"/>
      <c r="NEU553" s="39"/>
      <c r="NEV553" s="39"/>
      <c r="NEW553" s="39"/>
      <c r="NEX553" s="39"/>
      <c r="NEY553" s="39"/>
      <c r="NEZ553" s="39"/>
      <c r="NFA553" s="39"/>
      <c r="NFB553" s="39"/>
      <c r="NFC553" s="39"/>
      <c r="NFD553" s="39"/>
      <c r="NFE553" s="39"/>
      <c r="NFF553" s="39"/>
      <c r="NFG553" s="39"/>
      <c r="NFH553" s="39"/>
      <c r="NFI553" s="39"/>
      <c r="NFJ553" s="39"/>
      <c r="NFK553" s="39"/>
      <c r="NFL553" s="39"/>
      <c r="NFM553" s="39"/>
      <c r="NFN553" s="39"/>
      <c r="NFO553" s="39"/>
      <c r="NFP553" s="39"/>
      <c r="NFQ553" s="39"/>
      <c r="NFR553" s="39"/>
      <c r="NFS553" s="39"/>
      <c r="NFT553" s="39"/>
      <c r="NFU553" s="39"/>
      <c r="NFV553" s="39"/>
      <c r="NFW553" s="39"/>
      <c r="NFX553" s="39"/>
      <c r="NFY553" s="39"/>
      <c r="NFZ553" s="39"/>
      <c r="NGA553" s="39"/>
      <c r="NGB553" s="39"/>
      <c r="NGC553" s="39"/>
      <c r="NGD553" s="39"/>
      <c r="NGE553" s="39"/>
      <c r="NGF553" s="39"/>
      <c r="NGG553" s="39"/>
      <c r="NGH553" s="39"/>
      <c r="NGI553" s="39"/>
      <c r="NGJ553" s="39"/>
      <c r="NGK553" s="39"/>
      <c r="NGL553" s="39"/>
      <c r="NGM553" s="39"/>
      <c r="NGN553" s="39"/>
      <c r="NGO553" s="39"/>
      <c r="NGP553" s="39"/>
      <c r="NGQ553" s="39"/>
      <c r="NGR553" s="39"/>
      <c r="NGS553" s="39"/>
      <c r="NGT553" s="39"/>
      <c r="NGU553" s="39"/>
      <c r="NGV553" s="39"/>
      <c r="NGW553" s="39"/>
      <c r="NGX553" s="39"/>
      <c r="NGY553" s="39"/>
      <c r="NGZ553" s="39"/>
      <c r="NHA553" s="39"/>
      <c r="NHB553" s="39"/>
      <c r="NHC553" s="39"/>
      <c r="NHD553" s="39"/>
      <c r="NHE553" s="39"/>
      <c r="NHF553" s="39"/>
      <c r="NHG553" s="39"/>
      <c r="NHH553" s="39"/>
      <c r="NHI553" s="39"/>
      <c r="NHJ553" s="39"/>
      <c r="NHK553" s="39"/>
      <c r="NHL553" s="39"/>
      <c r="NHM553" s="39"/>
      <c r="NHN553" s="39"/>
      <c r="NHO553" s="39"/>
      <c r="NHP553" s="39"/>
      <c r="NHQ553" s="39"/>
      <c r="NHR553" s="39"/>
      <c r="NHS553" s="39"/>
      <c r="NHT553" s="39"/>
      <c r="NHU553" s="39"/>
      <c r="NHV553" s="39"/>
      <c r="NHW553" s="39"/>
      <c r="NHX553" s="39"/>
      <c r="NHY553" s="39"/>
      <c r="NHZ553" s="39"/>
      <c r="NIA553" s="39"/>
      <c r="NIB553" s="39"/>
      <c r="NIC553" s="39"/>
      <c r="NID553" s="39"/>
      <c r="NIE553" s="39"/>
      <c r="NIF553" s="39"/>
      <c r="NIG553" s="39"/>
      <c r="NIH553" s="39"/>
      <c r="NII553" s="39"/>
      <c r="NIJ553" s="39"/>
      <c r="NIK553" s="39"/>
      <c r="NIL553" s="39"/>
      <c r="NIM553" s="39"/>
      <c r="NIN553" s="39"/>
      <c r="NIO553" s="39"/>
      <c r="NIP553" s="39"/>
      <c r="NIQ553" s="39"/>
      <c r="NIR553" s="39"/>
      <c r="NIS553" s="39"/>
      <c r="NIT553" s="39"/>
      <c r="NIU553" s="39"/>
      <c r="NIV553" s="39"/>
      <c r="NIW553" s="39"/>
      <c r="NIX553" s="39"/>
      <c r="NIY553" s="39"/>
      <c r="NIZ553" s="39"/>
      <c r="NJA553" s="39"/>
      <c r="NJB553" s="39"/>
      <c r="NJC553" s="39"/>
      <c r="NJD553" s="39"/>
      <c r="NJE553" s="39"/>
      <c r="NJF553" s="39"/>
      <c r="NJG553" s="39"/>
      <c r="NJH553" s="39"/>
      <c r="NJI553" s="39"/>
      <c r="NJJ553" s="39"/>
      <c r="NJK553" s="39"/>
      <c r="NJL553" s="39"/>
      <c r="NJM553" s="39"/>
      <c r="NJN553" s="39"/>
      <c r="NJO553" s="39"/>
      <c r="NJP553" s="39"/>
      <c r="NJQ553" s="39"/>
      <c r="NJR553" s="39"/>
      <c r="NJS553" s="39"/>
      <c r="NJT553" s="39"/>
      <c r="NJU553" s="39"/>
      <c r="NJV553" s="39"/>
      <c r="NJW553" s="39"/>
      <c r="NJX553" s="39"/>
      <c r="NJY553" s="39"/>
      <c r="NJZ553" s="39"/>
      <c r="NKA553" s="39"/>
      <c r="NKB553" s="39"/>
      <c r="NKC553" s="39"/>
      <c r="NKD553" s="39"/>
      <c r="NKE553" s="39"/>
      <c r="NKF553" s="39"/>
      <c r="NKG553" s="39"/>
      <c r="NKH553" s="39"/>
      <c r="NKI553" s="39"/>
      <c r="NKJ553" s="39"/>
      <c r="NKK553" s="39"/>
      <c r="NKL553" s="39"/>
      <c r="NKM553" s="39"/>
      <c r="NKN553" s="39"/>
      <c r="NKO553" s="39"/>
      <c r="NKP553" s="39"/>
      <c r="NKQ553" s="39"/>
      <c r="NKR553" s="39"/>
      <c r="NKS553" s="39"/>
      <c r="NKT553" s="39"/>
      <c r="NKU553" s="39"/>
      <c r="NKV553" s="39"/>
      <c r="NKW553" s="39"/>
      <c r="NKX553" s="39"/>
      <c r="NKY553" s="39"/>
      <c r="NKZ553" s="39"/>
      <c r="NLA553" s="39"/>
      <c r="NLB553" s="39"/>
      <c r="NLC553" s="39"/>
      <c r="NLD553" s="39"/>
      <c r="NLE553" s="39"/>
      <c r="NLF553" s="39"/>
      <c r="NLG553" s="39"/>
      <c r="NLH553" s="39"/>
      <c r="NLI553" s="39"/>
      <c r="NLJ553" s="39"/>
      <c r="NLK553" s="39"/>
      <c r="NLL553" s="39"/>
      <c r="NLM553" s="39"/>
      <c r="NLN553" s="39"/>
      <c r="NLO553" s="39"/>
      <c r="NLP553" s="39"/>
      <c r="NLQ553" s="39"/>
      <c r="NLR553" s="39"/>
      <c r="NLS553" s="39"/>
      <c r="NLT553" s="39"/>
      <c r="NLU553" s="39"/>
      <c r="NLV553" s="39"/>
      <c r="NLW553" s="39"/>
      <c r="NLX553" s="39"/>
      <c r="NLY553" s="39"/>
      <c r="NLZ553" s="39"/>
      <c r="NMA553" s="39"/>
      <c r="NMB553" s="39"/>
      <c r="NMC553" s="39"/>
      <c r="NMD553" s="39"/>
      <c r="NME553" s="39"/>
      <c r="NMF553" s="39"/>
      <c r="NMG553" s="39"/>
      <c r="NMH553" s="39"/>
      <c r="NMI553" s="39"/>
      <c r="NMJ553" s="39"/>
      <c r="NMK553" s="39"/>
      <c r="NML553" s="39"/>
      <c r="NMM553" s="39"/>
      <c r="NMN553" s="39"/>
      <c r="NMO553" s="39"/>
      <c r="NMP553" s="39"/>
      <c r="NMQ553" s="39"/>
      <c r="NMR553" s="39"/>
      <c r="NMS553" s="39"/>
      <c r="NMT553" s="39"/>
      <c r="NMU553" s="39"/>
      <c r="NMV553" s="39"/>
      <c r="NMW553" s="39"/>
      <c r="NMX553" s="39"/>
      <c r="NMY553" s="39"/>
      <c r="NMZ553" s="39"/>
      <c r="NNA553" s="39"/>
      <c r="NNB553" s="39"/>
      <c r="NNC553" s="39"/>
      <c r="NND553" s="39"/>
      <c r="NNE553" s="39"/>
      <c r="NNF553" s="39"/>
      <c r="NNG553" s="39"/>
      <c r="NNH553" s="39"/>
      <c r="NNI553" s="39"/>
      <c r="NNJ553" s="39"/>
      <c r="NNK553" s="39"/>
      <c r="NNL553" s="39"/>
      <c r="NNM553" s="39"/>
      <c r="NNN553" s="39"/>
      <c r="NNO553" s="39"/>
      <c r="NNP553" s="39"/>
      <c r="NNQ553" s="39"/>
      <c r="NNR553" s="39"/>
      <c r="NNS553" s="39"/>
      <c r="NNT553" s="39"/>
      <c r="NNU553" s="39"/>
      <c r="NNV553" s="39"/>
      <c r="NNW553" s="39"/>
      <c r="NNX553" s="39"/>
      <c r="NNY553" s="39"/>
      <c r="NNZ553" s="39"/>
      <c r="NOA553" s="39"/>
      <c r="NOB553" s="39"/>
      <c r="NOC553" s="39"/>
      <c r="NOD553" s="39"/>
      <c r="NOE553" s="39"/>
      <c r="NOF553" s="39"/>
      <c r="NOG553" s="39"/>
      <c r="NOH553" s="39"/>
      <c r="NOI553" s="39"/>
      <c r="NOJ553" s="39"/>
      <c r="NOK553" s="39"/>
      <c r="NOL553" s="39"/>
      <c r="NOM553" s="39"/>
      <c r="NON553" s="39"/>
      <c r="NOO553" s="39"/>
      <c r="NOP553" s="39"/>
      <c r="NOQ553" s="39"/>
      <c r="NOR553" s="39"/>
      <c r="NOS553" s="39"/>
      <c r="NOT553" s="39"/>
      <c r="NOU553" s="39"/>
      <c r="NOV553" s="39"/>
      <c r="NOW553" s="39"/>
      <c r="NOX553" s="39"/>
      <c r="NOY553" s="39"/>
      <c r="NOZ553" s="39"/>
      <c r="NPA553" s="39"/>
      <c r="NPB553" s="39"/>
      <c r="NPC553" s="39"/>
      <c r="NPD553" s="39"/>
      <c r="NPE553" s="39"/>
      <c r="NPF553" s="39"/>
      <c r="NPG553" s="39"/>
      <c r="NPH553" s="39"/>
      <c r="NPI553" s="39"/>
      <c r="NPJ553" s="39"/>
      <c r="NPK553" s="39"/>
      <c r="NPL553" s="39"/>
      <c r="NPM553" s="39"/>
      <c r="NPN553" s="39"/>
      <c r="NPO553" s="39"/>
      <c r="NPP553" s="39"/>
      <c r="NPQ553" s="39"/>
      <c r="NPR553" s="39"/>
      <c r="NPS553" s="39"/>
      <c r="NPT553" s="39"/>
      <c r="NPU553" s="39"/>
      <c r="NPV553" s="39"/>
      <c r="NPW553" s="39"/>
      <c r="NPX553" s="39"/>
      <c r="NPY553" s="39"/>
      <c r="NPZ553" s="39"/>
      <c r="NQA553" s="39"/>
      <c r="NQB553" s="39"/>
      <c r="NQC553" s="39"/>
      <c r="NQD553" s="39"/>
      <c r="NQE553" s="39"/>
      <c r="NQF553" s="39"/>
      <c r="NQG553" s="39"/>
      <c r="NQH553" s="39"/>
      <c r="NQI553" s="39"/>
      <c r="NQJ553" s="39"/>
      <c r="NQK553" s="39"/>
      <c r="NQL553" s="39"/>
      <c r="NQM553" s="39"/>
      <c r="NQN553" s="39"/>
      <c r="NQO553" s="39"/>
      <c r="NQP553" s="39"/>
      <c r="NQQ553" s="39"/>
      <c r="NQR553" s="39"/>
      <c r="NQS553" s="39"/>
      <c r="NQT553" s="39"/>
      <c r="NQU553" s="39"/>
      <c r="NQV553" s="39"/>
      <c r="NQW553" s="39"/>
      <c r="NQX553" s="39"/>
      <c r="NQY553" s="39"/>
      <c r="NQZ553" s="39"/>
      <c r="NRA553" s="39"/>
      <c r="NRB553" s="39"/>
      <c r="NRC553" s="39"/>
      <c r="NRD553" s="39"/>
      <c r="NRE553" s="39"/>
      <c r="NRF553" s="39"/>
      <c r="NRG553" s="39"/>
      <c r="NRH553" s="39"/>
      <c r="NRI553" s="39"/>
      <c r="NRJ553" s="39"/>
      <c r="NRK553" s="39"/>
      <c r="NRL553" s="39"/>
      <c r="NRM553" s="39"/>
      <c r="NRN553" s="39"/>
      <c r="NRO553" s="39"/>
      <c r="NRP553" s="39"/>
      <c r="NRQ553" s="39"/>
      <c r="NRR553" s="39"/>
      <c r="NRS553" s="39"/>
      <c r="NRT553" s="39"/>
      <c r="NRU553" s="39"/>
      <c r="NRV553" s="39"/>
      <c r="NRW553" s="39"/>
      <c r="NRX553" s="39"/>
      <c r="NRY553" s="39"/>
      <c r="NRZ553" s="39"/>
      <c r="NSA553" s="39"/>
      <c r="NSB553" s="39"/>
      <c r="NSC553" s="39"/>
      <c r="NSD553" s="39"/>
      <c r="NSE553" s="39"/>
      <c r="NSF553" s="39"/>
      <c r="NSG553" s="39"/>
      <c r="NSH553" s="39"/>
      <c r="NSI553" s="39"/>
      <c r="NSJ553" s="39"/>
      <c r="NSK553" s="39"/>
      <c r="NSL553" s="39"/>
      <c r="NSM553" s="39"/>
      <c r="NSN553" s="39"/>
      <c r="NSO553" s="39"/>
      <c r="NSP553" s="39"/>
      <c r="NSQ553" s="39"/>
      <c r="NSR553" s="39"/>
      <c r="NSS553" s="39"/>
      <c r="NST553" s="39"/>
      <c r="NSU553" s="39"/>
      <c r="NSV553" s="39"/>
      <c r="NSW553" s="39"/>
      <c r="NSX553" s="39"/>
      <c r="NSY553" s="39"/>
      <c r="NSZ553" s="39"/>
      <c r="NTA553" s="39"/>
      <c r="NTB553" s="39"/>
      <c r="NTC553" s="39"/>
      <c r="NTD553" s="39"/>
      <c r="NTE553" s="39"/>
      <c r="NTF553" s="39"/>
      <c r="NTG553" s="39"/>
      <c r="NTH553" s="39"/>
      <c r="NTI553" s="39"/>
      <c r="NTJ553" s="39"/>
      <c r="NTK553" s="39"/>
      <c r="NTL553" s="39"/>
      <c r="NTM553" s="39"/>
      <c r="NTN553" s="39"/>
      <c r="NTO553" s="39"/>
      <c r="NTP553" s="39"/>
      <c r="NTQ553" s="39"/>
      <c r="NTR553" s="39"/>
      <c r="NTS553" s="39"/>
      <c r="NTT553" s="39"/>
      <c r="NTU553" s="39"/>
      <c r="NTV553" s="39"/>
      <c r="NTW553" s="39"/>
      <c r="NTX553" s="39"/>
      <c r="NTY553" s="39"/>
      <c r="NTZ553" s="39"/>
      <c r="NUA553" s="39"/>
      <c r="NUB553" s="39"/>
      <c r="NUC553" s="39"/>
      <c r="NUD553" s="39"/>
      <c r="NUE553" s="39"/>
      <c r="NUF553" s="39"/>
      <c r="NUG553" s="39"/>
      <c r="NUH553" s="39"/>
      <c r="NUI553" s="39"/>
      <c r="NUJ553" s="39"/>
      <c r="NUK553" s="39"/>
      <c r="NUL553" s="39"/>
      <c r="NUM553" s="39"/>
      <c r="NUN553" s="39"/>
      <c r="NUO553" s="39"/>
      <c r="NUP553" s="39"/>
      <c r="NUQ553" s="39"/>
      <c r="NUR553" s="39"/>
      <c r="NUS553" s="39"/>
      <c r="NUT553" s="39"/>
      <c r="NUU553" s="39"/>
      <c r="NUV553" s="39"/>
      <c r="NUW553" s="39"/>
      <c r="NUX553" s="39"/>
      <c r="NUY553" s="39"/>
      <c r="NUZ553" s="39"/>
      <c r="NVA553" s="39"/>
      <c r="NVB553" s="39"/>
      <c r="NVC553" s="39"/>
      <c r="NVD553" s="39"/>
      <c r="NVE553" s="39"/>
      <c r="NVF553" s="39"/>
      <c r="NVG553" s="39"/>
      <c r="NVH553" s="39"/>
      <c r="NVI553" s="39"/>
      <c r="NVJ553" s="39"/>
      <c r="NVK553" s="39"/>
      <c r="NVL553" s="39"/>
      <c r="NVM553" s="39"/>
      <c r="NVN553" s="39"/>
      <c r="NVO553" s="39"/>
      <c r="NVP553" s="39"/>
      <c r="NVQ553" s="39"/>
      <c r="NVR553" s="39"/>
      <c r="NVS553" s="39"/>
      <c r="NVT553" s="39"/>
      <c r="NVU553" s="39"/>
      <c r="NVV553" s="39"/>
      <c r="NVW553" s="39"/>
      <c r="NVX553" s="39"/>
      <c r="NVY553" s="39"/>
      <c r="NVZ553" s="39"/>
      <c r="NWA553" s="39"/>
      <c r="NWB553" s="39"/>
      <c r="NWC553" s="39"/>
      <c r="NWD553" s="39"/>
      <c r="NWE553" s="39"/>
      <c r="NWF553" s="39"/>
      <c r="NWG553" s="39"/>
      <c r="NWH553" s="39"/>
      <c r="NWI553" s="39"/>
      <c r="NWJ553" s="39"/>
      <c r="NWK553" s="39"/>
      <c r="NWL553" s="39"/>
      <c r="NWM553" s="39"/>
      <c r="NWN553" s="39"/>
      <c r="NWO553" s="39"/>
      <c r="NWP553" s="39"/>
      <c r="NWQ553" s="39"/>
      <c r="NWR553" s="39"/>
      <c r="NWS553" s="39"/>
      <c r="NWT553" s="39"/>
      <c r="NWU553" s="39"/>
      <c r="NWV553" s="39"/>
      <c r="NWW553" s="39"/>
      <c r="NWX553" s="39"/>
      <c r="NWY553" s="39"/>
      <c r="NWZ553" s="39"/>
      <c r="NXA553" s="39"/>
      <c r="NXB553" s="39"/>
      <c r="NXC553" s="39"/>
      <c r="NXD553" s="39"/>
      <c r="NXE553" s="39"/>
      <c r="NXF553" s="39"/>
      <c r="NXG553" s="39"/>
      <c r="NXH553" s="39"/>
      <c r="NXI553" s="39"/>
      <c r="NXJ553" s="39"/>
      <c r="NXK553" s="39"/>
      <c r="NXL553" s="39"/>
      <c r="NXM553" s="39"/>
      <c r="NXN553" s="39"/>
      <c r="NXO553" s="39"/>
      <c r="NXP553" s="39"/>
      <c r="NXQ553" s="39"/>
      <c r="NXR553" s="39"/>
      <c r="NXS553" s="39"/>
      <c r="NXT553" s="39"/>
      <c r="NXU553" s="39"/>
      <c r="NXV553" s="39"/>
      <c r="NXW553" s="39"/>
      <c r="NXX553" s="39"/>
      <c r="NXY553" s="39"/>
      <c r="NXZ553" s="39"/>
      <c r="NYA553" s="39"/>
      <c r="NYB553" s="39"/>
      <c r="NYC553" s="39"/>
      <c r="NYD553" s="39"/>
      <c r="NYE553" s="39"/>
      <c r="NYF553" s="39"/>
      <c r="NYG553" s="39"/>
      <c r="NYH553" s="39"/>
      <c r="NYI553" s="39"/>
      <c r="NYJ553" s="39"/>
      <c r="NYK553" s="39"/>
      <c r="NYL553" s="39"/>
      <c r="NYM553" s="39"/>
      <c r="NYN553" s="39"/>
      <c r="NYO553" s="39"/>
      <c r="NYP553" s="39"/>
      <c r="NYQ553" s="39"/>
      <c r="NYR553" s="39"/>
      <c r="NYS553" s="39"/>
      <c r="NYT553" s="39"/>
      <c r="NYU553" s="39"/>
      <c r="NYV553" s="39"/>
      <c r="NYW553" s="39"/>
      <c r="NYX553" s="39"/>
      <c r="NYY553" s="39"/>
      <c r="NYZ553" s="39"/>
      <c r="NZA553" s="39"/>
      <c r="NZB553" s="39"/>
      <c r="NZC553" s="39"/>
      <c r="NZD553" s="39"/>
      <c r="NZE553" s="39"/>
      <c r="NZF553" s="39"/>
      <c r="NZG553" s="39"/>
      <c r="NZH553" s="39"/>
      <c r="NZI553" s="39"/>
      <c r="NZJ553" s="39"/>
      <c r="NZK553" s="39"/>
      <c r="NZL553" s="39"/>
      <c r="NZM553" s="39"/>
      <c r="NZN553" s="39"/>
      <c r="NZO553" s="39"/>
      <c r="NZP553" s="39"/>
      <c r="NZQ553" s="39"/>
      <c r="NZR553" s="39"/>
      <c r="NZS553" s="39"/>
      <c r="NZT553" s="39"/>
      <c r="NZU553" s="39"/>
      <c r="NZV553" s="39"/>
      <c r="NZW553" s="39"/>
      <c r="NZX553" s="39"/>
      <c r="NZY553" s="39"/>
      <c r="NZZ553" s="39"/>
      <c r="OAA553" s="39"/>
      <c r="OAB553" s="39"/>
      <c r="OAC553" s="39"/>
      <c r="OAD553" s="39"/>
      <c r="OAE553" s="39"/>
      <c r="OAF553" s="39"/>
      <c r="OAG553" s="39"/>
      <c r="OAH553" s="39"/>
      <c r="OAI553" s="39"/>
      <c r="OAJ553" s="39"/>
      <c r="OAK553" s="39"/>
      <c r="OAL553" s="39"/>
      <c r="OAM553" s="39"/>
      <c r="OAN553" s="39"/>
      <c r="OAO553" s="39"/>
      <c r="OAP553" s="39"/>
      <c r="OAQ553" s="39"/>
      <c r="OAR553" s="39"/>
      <c r="OAS553" s="39"/>
      <c r="OAT553" s="39"/>
      <c r="OAU553" s="39"/>
      <c r="OAV553" s="39"/>
      <c r="OAW553" s="39"/>
      <c r="OAX553" s="39"/>
      <c r="OAY553" s="39"/>
      <c r="OAZ553" s="39"/>
      <c r="OBA553" s="39"/>
      <c r="OBB553" s="39"/>
      <c r="OBC553" s="39"/>
      <c r="OBD553" s="39"/>
      <c r="OBE553" s="39"/>
      <c r="OBF553" s="39"/>
      <c r="OBG553" s="39"/>
      <c r="OBH553" s="39"/>
      <c r="OBI553" s="39"/>
      <c r="OBJ553" s="39"/>
      <c r="OBK553" s="39"/>
      <c r="OBL553" s="39"/>
      <c r="OBM553" s="39"/>
      <c r="OBN553" s="39"/>
      <c r="OBO553" s="39"/>
      <c r="OBP553" s="39"/>
      <c r="OBQ553" s="39"/>
      <c r="OBR553" s="39"/>
      <c r="OBS553" s="39"/>
      <c r="OBT553" s="39"/>
      <c r="OBU553" s="39"/>
      <c r="OBV553" s="39"/>
      <c r="OBW553" s="39"/>
      <c r="OBX553" s="39"/>
      <c r="OBY553" s="39"/>
      <c r="OBZ553" s="39"/>
      <c r="OCA553" s="39"/>
      <c r="OCB553" s="39"/>
      <c r="OCC553" s="39"/>
      <c r="OCD553" s="39"/>
      <c r="OCE553" s="39"/>
      <c r="OCF553" s="39"/>
      <c r="OCG553" s="39"/>
      <c r="OCH553" s="39"/>
      <c r="OCI553" s="39"/>
      <c r="OCJ553" s="39"/>
      <c r="OCK553" s="39"/>
      <c r="OCL553" s="39"/>
      <c r="OCM553" s="39"/>
      <c r="OCN553" s="39"/>
      <c r="OCO553" s="39"/>
      <c r="OCP553" s="39"/>
      <c r="OCQ553" s="39"/>
      <c r="OCR553" s="39"/>
      <c r="OCS553" s="39"/>
      <c r="OCT553" s="39"/>
      <c r="OCU553" s="39"/>
      <c r="OCV553" s="39"/>
      <c r="OCW553" s="39"/>
      <c r="OCX553" s="39"/>
      <c r="OCY553" s="39"/>
      <c r="OCZ553" s="39"/>
      <c r="ODA553" s="39"/>
      <c r="ODB553" s="39"/>
      <c r="ODC553" s="39"/>
      <c r="ODD553" s="39"/>
      <c r="ODE553" s="39"/>
      <c r="ODF553" s="39"/>
      <c r="ODG553" s="39"/>
      <c r="ODH553" s="39"/>
      <c r="ODI553" s="39"/>
      <c r="ODJ553" s="39"/>
      <c r="ODK553" s="39"/>
      <c r="ODL553" s="39"/>
      <c r="ODM553" s="39"/>
      <c r="ODN553" s="39"/>
      <c r="ODO553" s="39"/>
      <c r="ODP553" s="39"/>
      <c r="ODQ553" s="39"/>
      <c r="ODR553" s="39"/>
      <c r="ODS553" s="39"/>
      <c r="ODT553" s="39"/>
      <c r="ODU553" s="39"/>
      <c r="ODV553" s="39"/>
      <c r="ODW553" s="39"/>
      <c r="ODX553" s="39"/>
      <c r="ODY553" s="39"/>
      <c r="ODZ553" s="39"/>
      <c r="OEA553" s="39"/>
      <c r="OEB553" s="39"/>
      <c r="OEC553" s="39"/>
      <c r="OED553" s="39"/>
      <c r="OEE553" s="39"/>
      <c r="OEF553" s="39"/>
      <c r="OEG553" s="39"/>
      <c r="OEH553" s="39"/>
      <c r="OEI553" s="39"/>
      <c r="OEJ553" s="39"/>
      <c r="OEK553" s="39"/>
      <c r="OEL553" s="39"/>
      <c r="OEM553" s="39"/>
      <c r="OEN553" s="39"/>
      <c r="OEO553" s="39"/>
      <c r="OEP553" s="39"/>
      <c r="OEQ553" s="39"/>
      <c r="OER553" s="39"/>
      <c r="OES553" s="39"/>
      <c r="OET553" s="39"/>
      <c r="OEU553" s="39"/>
      <c r="OEV553" s="39"/>
      <c r="OEW553" s="39"/>
      <c r="OEX553" s="39"/>
      <c r="OEY553" s="39"/>
      <c r="OEZ553" s="39"/>
      <c r="OFA553" s="39"/>
      <c r="OFB553" s="39"/>
      <c r="OFC553" s="39"/>
      <c r="OFD553" s="39"/>
      <c r="OFE553" s="39"/>
      <c r="OFF553" s="39"/>
      <c r="OFG553" s="39"/>
      <c r="OFH553" s="39"/>
      <c r="OFI553" s="39"/>
      <c r="OFJ553" s="39"/>
      <c r="OFK553" s="39"/>
      <c r="OFL553" s="39"/>
      <c r="OFM553" s="39"/>
      <c r="OFN553" s="39"/>
      <c r="OFO553" s="39"/>
      <c r="OFP553" s="39"/>
      <c r="OFQ553" s="39"/>
      <c r="OFR553" s="39"/>
      <c r="OFS553" s="39"/>
      <c r="OFT553" s="39"/>
      <c r="OFU553" s="39"/>
      <c r="OFV553" s="39"/>
      <c r="OFW553" s="39"/>
      <c r="OFX553" s="39"/>
      <c r="OFY553" s="39"/>
      <c r="OFZ553" s="39"/>
      <c r="OGA553" s="39"/>
      <c r="OGB553" s="39"/>
      <c r="OGC553" s="39"/>
      <c r="OGD553" s="39"/>
      <c r="OGE553" s="39"/>
      <c r="OGF553" s="39"/>
      <c r="OGG553" s="39"/>
      <c r="OGH553" s="39"/>
      <c r="OGI553" s="39"/>
      <c r="OGJ553" s="39"/>
      <c r="OGK553" s="39"/>
      <c r="OGL553" s="39"/>
      <c r="OGM553" s="39"/>
      <c r="OGN553" s="39"/>
      <c r="OGO553" s="39"/>
      <c r="OGP553" s="39"/>
      <c r="OGQ553" s="39"/>
      <c r="OGR553" s="39"/>
      <c r="OGS553" s="39"/>
      <c r="OGT553" s="39"/>
      <c r="OGU553" s="39"/>
      <c r="OGV553" s="39"/>
      <c r="OGW553" s="39"/>
      <c r="OGX553" s="39"/>
      <c r="OGY553" s="39"/>
      <c r="OGZ553" s="39"/>
      <c r="OHA553" s="39"/>
      <c r="OHB553" s="39"/>
      <c r="OHC553" s="39"/>
      <c r="OHD553" s="39"/>
      <c r="OHE553" s="39"/>
      <c r="OHF553" s="39"/>
      <c r="OHG553" s="39"/>
      <c r="OHH553" s="39"/>
      <c r="OHI553" s="39"/>
      <c r="OHJ553" s="39"/>
      <c r="OHK553" s="39"/>
      <c r="OHL553" s="39"/>
      <c r="OHM553" s="39"/>
      <c r="OHN553" s="39"/>
      <c r="OHO553" s="39"/>
      <c r="OHP553" s="39"/>
      <c r="OHQ553" s="39"/>
      <c r="OHR553" s="39"/>
      <c r="OHS553" s="39"/>
      <c r="OHT553" s="39"/>
      <c r="OHU553" s="39"/>
      <c r="OHV553" s="39"/>
      <c r="OHW553" s="39"/>
      <c r="OHX553" s="39"/>
      <c r="OHY553" s="39"/>
      <c r="OHZ553" s="39"/>
      <c r="OIA553" s="39"/>
      <c r="OIB553" s="39"/>
      <c r="OIC553" s="39"/>
      <c r="OID553" s="39"/>
      <c r="OIE553" s="39"/>
      <c r="OIF553" s="39"/>
      <c r="OIG553" s="39"/>
      <c r="OIH553" s="39"/>
      <c r="OII553" s="39"/>
      <c r="OIJ553" s="39"/>
      <c r="OIK553" s="39"/>
      <c r="OIL553" s="39"/>
      <c r="OIM553" s="39"/>
      <c r="OIN553" s="39"/>
      <c r="OIO553" s="39"/>
      <c r="OIP553" s="39"/>
      <c r="OIQ553" s="39"/>
      <c r="OIR553" s="39"/>
      <c r="OIS553" s="39"/>
      <c r="OIT553" s="39"/>
      <c r="OIU553" s="39"/>
      <c r="OIV553" s="39"/>
      <c r="OIW553" s="39"/>
      <c r="OIX553" s="39"/>
      <c r="OIY553" s="39"/>
      <c r="OIZ553" s="39"/>
      <c r="OJA553" s="39"/>
      <c r="OJB553" s="39"/>
      <c r="OJC553" s="39"/>
      <c r="OJD553" s="39"/>
      <c r="OJE553" s="39"/>
      <c r="OJF553" s="39"/>
      <c r="OJG553" s="39"/>
      <c r="OJH553" s="39"/>
      <c r="OJI553" s="39"/>
      <c r="OJJ553" s="39"/>
      <c r="OJK553" s="39"/>
      <c r="OJL553" s="39"/>
      <c r="OJM553" s="39"/>
      <c r="OJN553" s="39"/>
      <c r="OJO553" s="39"/>
      <c r="OJP553" s="39"/>
      <c r="OJQ553" s="39"/>
      <c r="OJR553" s="39"/>
      <c r="OJS553" s="39"/>
      <c r="OJT553" s="39"/>
      <c r="OJU553" s="39"/>
      <c r="OJV553" s="39"/>
      <c r="OJW553" s="39"/>
      <c r="OJX553" s="39"/>
      <c r="OJY553" s="39"/>
      <c r="OJZ553" s="39"/>
      <c r="OKA553" s="39"/>
      <c r="OKB553" s="39"/>
      <c r="OKC553" s="39"/>
      <c r="OKD553" s="39"/>
      <c r="OKE553" s="39"/>
      <c r="OKF553" s="39"/>
      <c r="OKG553" s="39"/>
      <c r="OKH553" s="39"/>
      <c r="OKI553" s="39"/>
      <c r="OKJ553" s="39"/>
      <c r="OKK553" s="39"/>
      <c r="OKL553" s="39"/>
      <c r="OKM553" s="39"/>
      <c r="OKN553" s="39"/>
      <c r="OKO553" s="39"/>
      <c r="OKP553" s="39"/>
      <c r="OKQ553" s="39"/>
      <c r="OKR553" s="39"/>
      <c r="OKS553" s="39"/>
      <c r="OKT553" s="39"/>
      <c r="OKU553" s="39"/>
      <c r="OKV553" s="39"/>
      <c r="OKW553" s="39"/>
      <c r="OKX553" s="39"/>
      <c r="OKY553" s="39"/>
      <c r="OKZ553" s="39"/>
      <c r="OLA553" s="39"/>
      <c r="OLB553" s="39"/>
      <c r="OLC553" s="39"/>
      <c r="OLD553" s="39"/>
      <c r="OLE553" s="39"/>
      <c r="OLF553" s="39"/>
      <c r="OLG553" s="39"/>
      <c r="OLH553" s="39"/>
      <c r="OLI553" s="39"/>
      <c r="OLJ553" s="39"/>
      <c r="OLK553" s="39"/>
      <c r="OLL553" s="39"/>
      <c r="OLM553" s="39"/>
      <c r="OLN553" s="39"/>
      <c r="OLO553" s="39"/>
      <c r="OLP553" s="39"/>
      <c r="OLQ553" s="39"/>
      <c r="OLR553" s="39"/>
      <c r="OLS553" s="39"/>
      <c r="OLT553" s="39"/>
      <c r="OLU553" s="39"/>
      <c r="OLV553" s="39"/>
      <c r="OLW553" s="39"/>
      <c r="OLX553" s="39"/>
      <c r="OLY553" s="39"/>
      <c r="OLZ553" s="39"/>
      <c r="OMA553" s="39"/>
      <c r="OMB553" s="39"/>
      <c r="OMC553" s="39"/>
      <c r="OMD553" s="39"/>
      <c r="OME553" s="39"/>
      <c r="OMF553" s="39"/>
      <c r="OMG553" s="39"/>
      <c r="OMH553" s="39"/>
      <c r="OMI553" s="39"/>
      <c r="OMJ553" s="39"/>
      <c r="OMK553" s="39"/>
      <c r="OML553" s="39"/>
      <c r="OMM553" s="39"/>
      <c r="OMN553" s="39"/>
      <c r="OMO553" s="39"/>
      <c r="OMP553" s="39"/>
      <c r="OMQ553" s="39"/>
      <c r="OMR553" s="39"/>
      <c r="OMS553" s="39"/>
      <c r="OMT553" s="39"/>
      <c r="OMU553" s="39"/>
      <c r="OMV553" s="39"/>
      <c r="OMW553" s="39"/>
      <c r="OMX553" s="39"/>
      <c r="OMY553" s="39"/>
      <c r="OMZ553" s="39"/>
      <c r="ONA553" s="39"/>
      <c r="ONB553" s="39"/>
      <c r="ONC553" s="39"/>
      <c r="OND553" s="39"/>
      <c r="ONE553" s="39"/>
      <c r="ONF553" s="39"/>
      <c r="ONG553" s="39"/>
      <c r="ONH553" s="39"/>
      <c r="ONI553" s="39"/>
      <c r="ONJ553" s="39"/>
      <c r="ONK553" s="39"/>
      <c r="ONL553" s="39"/>
      <c r="ONM553" s="39"/>
      <c r="ONN553" s="39"/>
      <c r="ONO553" s="39"/>
      <c r="ONP553" s="39"/>
      <c r="ONQ553" s="39"/>
      <c r="ONR553" s="39"/>
      <c r="ONS553" s="39"/>
      <c r="ONT553" s="39"/>
      <c r="ONU553" s="39"/>
      <c r="ONV553" s="39"/>
      <c r="ONW553" s="39"/>
      <c r="ONX553" s="39"/>
      <c r="ONY553" s="39"/>
      <c r="ONZ553" s="39"/>
      <c r="OOA553" s="39"/>
      <c r="OOB553" s="39"/>
      <c r="OOC553" s="39"/>
      <c r="OOD553" s="39"/>
      <c r="OOE553" s="39"/>
      <c r="OOF553" s="39"/>
      <c r="OOG553" s="39"/>
      <c r="OOH553" s="39"/>
      <c r="OOI553" s="39"/>
      <c r="OOJ553" s="39"/>
      <c r="OOK553" s="39"/>
      <c r="OOL553" s="39"/>
      <c r="OOM553" s="39"/>
      <c r="OON553" s="39"/>
      <c r="OOO553" s="39"/>
      <c r="OOP553" s="39"/>
      <c r="OOQ553" s="39"/>
      <c r="OOR553" s="39"/>
      <c r="OOS553" s="39"/>
      <c r="OOT553" s="39"/>
      <c r="OOU553" s="39"/>
      <c r="OOV553" s="39"/>
      <c r="OOW553" s="39"/>
      <c r="OOX553" s="39"/>
      <c r="OOY553" s="39"/>
      <c r="OOZ553" s="39"/>
      <c r="OPA553" s="39"/>
      <c r="OPB553" s="39"/>
      <c r="OPC553" s="39"/>
      <c r="OPD553" s="39"/>
      <c r="OPE553" s="39"/>
      <c r="OPF553" s="39"/>
      <c r="OPG553" s="39"/>
      <c r="OPH553" s="39"/>
      <c r="OPI553" s="39"/>
      <c r="OPJ553" s="39"/>
      <c r="OPK553" s="39"/>
      <c r="OPL553" s="39"/>
      <c r="OPM553" s="39"/>
      <c r="OPN553" s="39"/>
      <c r="OPO553" s="39"/>
      <c r="OPP553" s="39"/>
      <c r="OPQ553" s="39"/>
      <c r="OPR553" s="39"/>
      <c r="OPS553" s="39"/>
      <c r="OPT553" s="39"/>
      <c r="OPU553" s="39"/>
      <c r="OPV553" s="39"/>
      <c r="OPW553" s="39"/>
      <c r="OPX553" s="39"/>
      <c r="OPY553" s="39"/>
      <c r="OPZ553" s="39"/>
      <c r="OQA553" s="39"/>
      <c r="OQB553" s="39"/>
      <c r="OQC553" s="39"/>
      <c r="OQD553" s="39"/>
      <c r="OQE553" s="39"/>
      <c r="OQF553" s="39"/>
      <c r="OQG553" s="39"/>
      <c r="OQH553" s="39"/>
      <c r="OQI553" s="39"/>
      <c r="OQJ553" s="39"/>
      <c r="OQK553" s="39"/>
      <c r="OQL553" s="39"/>
      <c r="OQM553" s="39"/>
      <c r="OQN553" s="39"/>
      <c r="OQO553" s="39"/>
      <c r="OQP553" s="39"/>
      <c r="OQQ553" s="39"/>
      <c r="OQR553" s="39"/>
      <c r="OQS553" s="39"/>
      <c r="OQT553" s="39"/>
      <c r="OQU553" s="39"/>
      <c r="OQV553" s="39"/>
      <c r="OQW553" s="39"/>
      <c r="OQX553" s="39"/>
      <c r="OQY553" s="39"/>
      <c r="OQZ553" s="39"/>
      <c r="ORA553" s="39"/>
      <c r="ORB553" s="39"/>
      <c r="ORC553" s="39"/>
      <c r="ORD553" s="39"/>
      <c r="ORE553" s="39"/>
      <c r="ORF553" s="39"/>
      <c r="ORG553" s="39"/>
      <c r="ORH553" s="39"/>
      <c r="ORI553" s="39"/>
      <c r="ORJ553" s="39"/>
      <c r="ORK553" s="39"/>
      <c r="ORL553" s="39"/>
      <c r="ORM553" s="39"/>
      <c r="ORN553" s="39"/>
      <c r="ORO553" s="39"/>
      <c r="ORP553" s="39"/>
      <c r="ORQ553" s="39"/>
      <c r="ORR553" s="39"/>
      <c r="ORS553" s="39"/>
      <c r="ORT553" s="39"/>
      <c r="ORU553" s="39"/>
      <c r="ORV553" s="39"/>
      <c r="ORW553" s="39"/>
      <c r="ORX553" s="39"/>
      <c r="ORY553" s="39"/>
      <c r="ORZ553" s="39"/>
      <c r="OSA553" s="39"/>
      <c r="OSB553" s="39"/>
      <c r="OSC553" s="39"/>
      <c r="OSD553" s="39"/>
      <c r="OSE553" s="39"/>
      <c r="OSF553" s="39"/>
      <c r="OSG553" s="39"/>
      <c r="OSH553" s="39"/>
      <c r="OSI553" s="39"/>
      <c r="OSJ553" s="39"/>
      <c r="OSK553" s="39"/>
      <c r="OSL553" s="39"/>
      <c r="OSM553" s="39"/>
      <c r="OSN553" s="39"/>
      <c r="OSO553" s="39"/>
      <c r="OSP553" s="39"/>
      <c r="OSQ553" s="39"/>
      <c r="OSR553" s="39"/>
      <c r="OSS553" s="39"/>
      <c r="OST553" s="39"/>
      <c r="OSU553" s="39"/>
      <c r="OSV553" s="39"/>
      <c r="OSW553" s="39"/>
      <c r="OSX553" s="39"/>
      <c r="OSY553" s="39"/>
      <c r="OSZ553" s="39"/>
      <c r="OTA553" s="39"/>
      <c r="OTB553" s="39"/>
      <c r="OTC553" s="39"/>
      <c r="OTD553" s="39"/>
      <c r="OTE553" s="39"/>
      <c r="OTF553" s="39"/>
      <c r="OTG553" s="39"/>
      <c r="OTH553" s="39"/>
      <c r="OTI553" s="39"/>
      <c r="OTJ553" s="39"/>
      <c r="OTK553" s="39"/>
      <c r="OTL553" s="39"/>
      <c r="OTM553" s="39"/>
      <c r="OTN553" s="39"/>
      <c r="OTO553" s="39"/>
      <c r="OTP553" s="39"/>
      <c r="OTQ553" s="39"/>
      <c r="OTR553" s="39"/>
      <c r="OTS553" s="39"/>
      <c r="OTT553" s="39"/>
      <c r="OTU553" s="39"/>
      <c r="OTV553" s="39"/>
      <c r="OTW553" s="39"/>
      <c r="OTX553" s="39"/>
      <c r="OTY553" s="39"/>
      <c r="OTZ553" s="39"/>
      <c r="OUA553" s="39"/>
      <c r="OUB553" s="39"/>
      <c r="OUC553" s="39"/>
      <c r="OUD553" s="39"/>
      <c r="OUE553" s="39"/>
      <c r="OUF553" s="39"/>
      <c r="OUG553" s="39"/>
      <c r="OUH553" s="39"/>
      <c r="OUI553" s="39"/>
      <c r="OUJ553" s="39"/>
      <c r="OUK553" s="39"/>
      <c r="OUL553" s="39"/>
      <c r="OUM553" s="39"/>
      <c r="OUN553" s="39"/>
      <c r="OUO553" s="39"/>
      <c r="OUP553" s="39"/>
      <c r="OUQ553" s="39"/>
      <c r="OUR553" s="39"/>
      <c r="OUS553" s="39"/>
      <c r="OUT553" s="39"/>
      <c r="OUU553" s="39"/>
      <c r="OUV553" s="39"/>
      <c r="OUW553" s="39"/>
      <c r="OUX553" s="39"/>
      <c r="OUY553" s="39"/>
      <c r="OUZ553" s="39"/>
      <c r="OVA553" s="39"/>
      <c r="OVB553" s="39"/>
      <c r="OVC553" s="39"/>
      <c r="OVD553" s="39"/>
      <c r="OVE553" s="39"/>
      <c r="OVF553" s="39"/>
      <c r="OVG553" s="39"/>
      <c r="OVH553" s="39"/>
      <c r="OVI553" s="39"/>
      <c r="OVJ553" s="39"/>
      <c r="OVK553" s="39"/>
      <c r="OVL553" s="39"/>
      <c r="OVM553" s="39"/>
      <c r="OVN553" s="39"/>
      <c r="OVO553" s="39"/>
      <c r="OVP553" s="39"/>
      <c r="OVQ553" s="39"/>
      <c r="OVR553" s="39"/>
      <c r="OVS553" s="39"/>
      <c r="OVT553" s="39"/>
      <c r="OVU553" s="39"/>
      <c r="OVV553" s="39"/>
      <c r="OVW553" s="39"/>
      <c r="OVX553" s="39"/>
      <c r="OVY553" s="39"/>
      <c r="OVZ553" s="39"/>
      <c r="OWA553" s="39"/>
      <c r="OWB553" s="39"/>
      <c r="OWC553" s="39"/>
      <c r="OWD553" s="39"/>
      <c r="OWE553" s="39"/>
      <c r="OWF553" s="39"/>
      <c r="OWG553" s="39"/>
      <c r="OWH553" s="39"/>
      <c r="OWI553" s="39"/>
      <c r="OWJ553" s="39"/>
      <c r="OWK553" s="39"/>
      <c r="OWL553" s="39"/>
      <c r="OWM553" s="39"/>
      <c r="OWN553" s="39"/>
      <c r="OWO553" s="39"/>
      <c r="OWP553" s="39"/>
      <c r="OWQ553" s="39"/>
      <c r="OWR553" s="39"/>
      <c r="OWS553" s="39"/>
      <c r="OWT553" s="39"/>
      <c r="OWU553" s="39"/>
      <c r="OWV553" s="39"/>
      <c r="OWW553" s="39"/>
      <c r="OWX553" s="39"/>
      <c r="OWY553" s="39"/>
      <c r="OWZ553" s="39"/>
      <c r="OXA553" s="39"/>
      <c r="OXB553" s="39"/>
      <c r="OXC553" s="39"/>
      <c r="OXD553" s="39"/>
      <c r="OXE553" s="39"/>
      <c r="OXF553" s="39"/>
      <c r="OXG553" s="39"/>
      <c r="OXH553" s="39"/>
      <c r="OXI553" s="39"/>
      <c r="OXJ553" s="39"/>
      <c r="OXK553" s="39"/>
      <c r="OXL553" s="39"/>
      <c r="OXM553" s="39"/>
      <c r="OXN553" s="39"/>
      <c r="OXO553" s="39"/>
      <c r="OXP553" s="39"/>
      <c r="OXQ553" s="39"/>
      <c r="OXR553" s="39"/>
      <c r="OXS553" s="39"/>
      <c r="OXT553" s="39"/>
      <c r="OXU553" s="39"/>
      <c r="OXV553" s="39"/>
      <c r="OXW553" s="39"/>
      <c r="OXX553" s="39"/>
      <c r="OXY553" s="39"/>
      <c r="OXZ553" s="39"/>
      <c r="OYA553" s="39"/>
      <c r="OYB553" s="39"/>
      <c r="OYC553" s="39"/>
      <c r="OYD553" s="39"/>
      <c r="OYE553" s="39"/>
      <c r="OYF553" s="39"/>
      <c r="OYG553" s="39"/>
      <c r="OYH553" s="39"/>
      <c r="OYI553" s="39"/>
      <c r="OYJ553" s="39"/>
      <c r="OYK553" s="39"/>
      <c r="OYL553" s="39"/>
      <c r="OYM553" s="39"/>
      <c r="OYN553" s="39"/>
      <c r="OYO553" s="39"/>
      <c r="OYP553" s="39"/>
      <c r="OYQ553" s="39"/>
      <c r="OYR553" s="39"/>
      <c r="OYS553" s="39"/>
      <c r="OYT553" s="39"/>
      <c r="OYU553" s="39"/>
      <c r="OYV553" s="39"/>
      <c r="OYW553" s="39"/>
      <c r="OYX553" s="39"/>
      <c r="OYY553" s="39"/>
      <c r="OYZ553" s="39"/>
      <c r="OZA553" s="39"/>
      <c r="OZB553" s="39"/>
      <c r="OZC553" s="39"/>
      <c r="OZD553" s="39"/>
      <c r="OZE553" s="39"/>
      <c r="OZF553" s="39"/>
      <c r="OZG553" s="39"/>
      <c r="OZH553" s="39"/>
      <c r="OZI553" s="39"/>
      <c r="OZJ553" s="39"/>
      <c r="OZK553" s="39"/>
      <c r="OZL553" s="39"/>
      <c r="OZM553" s="39"/>
      <c r="OZN553" s="39"/>
      <c r="OZO553" s="39"/>
      <c r="OZP553" s="39"/>
      <c r="OZQ553" s="39"/>
      <c r="OZR553" s="39"/>
      <c r="OZS553" s="39"/>
      <c r="OZT553" s="39"/>
      <c r="OZU553" s="39"/>
      <c r="OZV553" s="39"/>
      <c r="OZW553" s="39"/>
      <c r="OZX553" s="39"/>
      <c r="OZY553" s="39"/>
      <c r="OZZ553" s="39"/>
      <c r="PAA553" s="39"/>
      <c r="PAB553" s="39"/>
      <c r="PAC553" s="39"/>
      <c r="PAD553" s="39"/>
      <c r="PAE553" s="39"/>
      <c r="PAF553" s="39"/>
      <c r="PAG553" s="39"/>
      <c r="PAH553" s="39"/>
      <c r="PAI553" s="39"/>
      <c r="PAJ553" s="39"/>
      <c r="PAK553" s="39"/>
      <c r="PAL553" s="39"/>
      <c r="PAM553" s="39"/>
      <c r="PAN553" s="39"/>
      <c r="PAO553" s="39"/>
      <c r="PAP553" s="39"/>
      <c r="PAQ553" s="39"/>
      <c r="PAR553" s="39"/>
      <c r="PAS553" s="39"/>
      <c r="PAT553" s="39"/>
      <c r="PAU553" s="39"/>
      <c r="PAV553" s="39"/>
      <c r="PAW553" s="39"/>
      <c r="PAX553" s="39"/>
      <c r="PAY553" s="39"/>
      <c r="PAZ553" s="39"/>
      <c r="PBA553" s="39"/>
      <c r="PBB553" s="39"/>
      <c r="PBC553" s="39"/>
      <c r="PBD553" s="39"/>
      <c r="PBE553" s="39"/>
      <c r="PBF553" s="39"/>
      <c r="PBG553" s="39"/>
      <c r="PBH553" s="39"/>
      <c r="PBI553" s="39"/>
      <c r="PBJ553" s="39"/>
      <c r="PBK553" s="39"/>
      <c r="PBL553" s="39"/>
      <c r="PBM553" s="39"/>
      <c r="PBN553" s="39"/>
      <c r="PBO553" s="39"/>
      <c r="PBP553" s="39"/>
      <c r="PBQ553" s="39"/>
      <c r="PBR553" s="39"/>
      <c r="PBS553" s="39"/>
      <c r="PBT553" s="39"/>
      <c r="PBU553" s="39"/>
      <c r="PBV553" s="39"/>
      <c r="PBW553" s="39"/>
      <c r="PBX553" s="39"/>
      <c r="PBY553" s="39"/>
      <c r="PBZ553" s="39"/>
      <c r="PCA553" s="39"/>
      <c r="PCB553" s="39"/>
      <c r="PCC553" s="39"/>
      <c r="PCD553" s="39"/>
      <c r="PCE553" s="39"/>
      <c r="PCF553" s="39"/>
      <c r="PCG553" s="39"/>
      <c r="PCH553" s="39"/>
      <c r="PCI553" s="39"/>
      <c r="PCJ553" s="39"/>
      <c r="PCK553" s="39"/>
      <c r="PCL553" s="39"/>
      <c r="PCM553" s="39"/>
      <c r="PCN553" s="39"/>
      <c r="PCO553" s="39"/>
      <c r="PCP553" s="39"/>
      <c r="PCQ553" s="39"/>
      <c r="PCR553" s="39"/>
      <c r="PCS553" s="39"/>
      <c r="PCT553" s="39"/>
      <c r="PCU553" s="39"/>
      <c r="PCV553" s="39"/>
      <c r="PCW553" s="39"/>
      <c r="PCX553" s="39"/>
      <c r="PCY553" s="39"/>
      <c r="PCZ553" s="39"/>
      <c r="PDA553" s="39"/>
      <c r="PDB553" s="39"/>
      <c r="PDC553" s="39"/>
      <c r="PDD553" s="39"/>
      <c r="PDE553" s="39"/>
      <c r="PDF553" s="39"/>
      <c r="PDG553" s="39"/>
      <c r="PDH553" s="39"/>
      <c r="PDI553" s="39"/>
      <c r="PDJ553" s="39"/>
      <c r="PDK553" s="39"/>
      <c r="PDL553" s="39"/>
      <c r="PDM553" s="39"/>
      <c r="PDN553" s="39"/>
      <c r="PDO553" s="39"/>
      <c r="PDP553" s="39"/>
      <c r="PDQ553" s="39"/>
      <c r="PDR553" s="39"/>
      <c r="PDS553" s="39"/>
      <c r="PDT553" s="39"/>
      <c r="PDU553" s="39"/>
      <c r="PDV553" s="39"/>
      <c r="PDW553" s="39"/>
      <c r="PDX553" s="39"/>
      <c r="PDY553" s="39"/>
      <c r="PDZ553" s="39"/>
      <c r="PEA553" s="39"/>
      <c r="PEB553" s="39"/>
      <c r="PEC553" s="39"/>
      <c r="PED553" s="39"/>
      <c r="PEE553" s="39"/>
      <c r="PEF553" s="39"/>
      <c r="PEG553" s="39"/>
      <c r="PEH553" s="39"/>
      <c r="PEI553" s="39"/>
      <c r="PEJ553" s="39"/>
      <c r="PEK553" s="39"/>
      <c r="PEL553" s="39"/>
      <c r="PEM553" s="39"/>
      <c r="PEN553" s="39"/>
      <c r="PEO553" s="39"/>
      <c r="PEP553" s="39"/>
      <c r="PEQ553" s="39"/>
      <c r="PER553" s="39"/>
      <c r="PES553" s="39"/>
      <c r="PET553" s="39"/>
      <c r="PEU553" s="39"/>
      <c r="PEV553" s="39"/>
      <c r="PEW553" s="39"/>
      <c r="PEX553" s="39"/>
      <c r="PEY553" s="39"/>
      <c r="PEZ553" s="39"/>
      <c r="PFA553" s="39"/>
      <c r="PFB553" s="39"/>
      <c r="PFC553" s="39"/>
      <c r="PFD553" s="39"/>
      <c r="PFE553" s="39"/>
      <c r="PFF553" s="39"/>
      <c r="PFG553" s="39"/>
      <c r="PFH553" s="39"/>
      <c r="PFI553" s="39"/>
      <c r="PFJ553" s="39"/>
      <c r="PFK553" s="39"/>
      <c r="PFL553" s="39"/>
      <c r="PFM553" s="39"/>
      <c r="PFN553" s="39"/>
      <c r="PFO553" s="39"/>
      <c r="PFP553" s="39"/>
      <c r="PFQ553" s="39"/>
      <c r="PFR553" s="39"/>
      <c r="PFS553" s="39"/>
      <c r="PFT553" s="39"/>
      <c r="PFU553" s="39"/>
      <c r="PFV553" s="39"/>
      <c r="PFW553" s="39"/>
      <c r="PFX553" s="39"/>
      <c r="PFY553" s="39"/>
      <c r="PFZ553" s="39"/>
      <c r="PGA553" s="39"/>
      <c r="PGB553" s="39"/>
      <c r="PGC553" s="39"/>
      <c r="PGD553" s="39"/>
      <c r="PGE553" s="39"/>
      <c r="PGF553" s="39"/>
      <c r="PGG553" s="39"/>
      <c r="PGH553" s="39"/>
      <c r="PGI553" s="39"/>
      <c r="PGJ553" s="39"/>
      <c r="PGK553" s="39"/>
      <c r="PGL553" s="39"/>
      <c r="PGM553" s="39"/>
      <c r="PGN553" s="39"/>
      <c r="PGO553" s="39"/>
      <c r="PGP553" s="39"/>
      <c r="PGQ553" s="39"/>
      <c r="PGR553" s="39"/>
      <c r="PGS553" s="39"/>
      <c r="PGT553" s="39"/>
      <c r="PGU553" s="39"/>
      <c r="PGV553" s="39"/>
      <c r="PGW553" s="39"/>
      <c r="PGX553" s="39"/>
      <c r="PGY553" s="39"/>
      <c r="PGZ553" s="39"/>
      <c r="PHA553" s="39"/>
      <c r="PHB553" s="39"/>
      <c r="PHC553" s="39"/>
      <c r="PHD553" s="39"/>
      <c r="PHE553" s="39"/>
      <c r="PHF553" s="39"/>
      <c r="PHG553" s="39"/>
      <c r="PHH553" s="39"/>
      <c r="PHI553" s="39"/>
      <c r="PHJ553" s="39"/>
      <c r="PHK553" s="39"/>
      <c r="PHL553" s="39"/>
      <c r="PHM553" s="39"/>
      <c r="PHN553" s="39"/>
      <c r="PHO553" s="39"/>
      <c r="PHP553" s="39"/>
      <c r="PHQ553" s="39"/>
      <c r="PHR553" s="39"/>
      <c r="PHS553" s="39"/>
      <c r="PHT553" s="39"/>
      <c r="PHU553" s="39"/>
      <c r="PHV553" s="39"/>
      <c r="PHW553" s="39"/>
      <c r="PHX553" s="39"/>
      <c r="PHY553" s="39"/>
      <c r="PHZ553" s="39"/>
      <c r="PIA553" s="39"/>
      <c r="PIB553" s="39"/>
      <c r="PIC553" s="39"/>
      <c r="PID553" s="39"/>
      <c r="PIE553" s="39"/>
      <c r="PIF553" s="39"/>
      <c r="PIG553" s="39"/>
      <c r="PIH553" s="39"/>
      <c r="PII553" s="39"/>
      <c r="PIJ553" s="39"/>
      <c r="PIK553" s="39"/>
      <c r="PIL553" s="39"/>
      <c r="PIM553" s="39"/>
      <c r="PIN553" s="39"/>
      <c r="PIO553" s="39"/>
      <c r="PIP553" s="39"/>
      <c r="PIQ553" s="39"/>
      <c r="PIR553" s="39"/>
      <c r="PIS553" s="39"/>
      <c r="PIT553" s="39"/>
      <c r="PIU553" s="39"/>
      <c r="PIV553" s="39"/>
      <c r="PIW553" s="39"/>
      <c r="PIX553" s="39"/>
      <c r="PIY553" s="39"/>
      <c r="PIZ553" s="39"/>
      <c r="PJA553" s="39"/>
      <c r="PJB553" s="39"/>
      <c r="PJC553" s="39"/>
      <c r="PJD553" s="39"/>
      <c r="PJE553" s="39"/>
      <c r="PJF553" s="39"/>
      <c r="PJG553" s="39"/>
      <c r="PJH553" s="39"/>
      <c r="PJI553" s="39"/>
      <c r="PJJ553" s="39"/>
      <c r="PJK553" s="39"/>
      <c r="PJL553" s="39"/>
      <c r="PJM553" s="39"/>
      <c r="PJN553" s="39"/>
      <c r="PJO553" s="39"/>
      <c r="PJP553" s="39"/>
      <c r="PJQ553" s="39"/>
      <c r="PJR553" s="39"/>
      <c r="PJS553" s="39"/>
      <c r="PJT553" s="39"/>
      <c r="PJU553" s="39"/>
      <c r="PJV553" s="39"/>
      <c r="PJW553" s="39"/>
      <c r="PJX553" s="39"/>
      <c r="PJY553" s="39"/>
      <c r="PJZ553" s="39"/>
      <c r="PKA553" s="39"/>
      <c r="PKB553" s="39"/>
      <c r="PKC553" s="39"/>
      <c r="PKD553" s="39"/>
      <c r="PKE553" s="39"/>
      <c r="PKF553" s="39"/>
      <c r="PKG553" s="39"/>
      <c r="PKH553" s="39"/>
      <c r="PKI553" s="39"/>
      <c r="PKJ553" s="39"/>
      <c r="PKK553" s="39"/>
      <c r="PKL553" s="39"/>
      <c r="PKM553" s="39"/>
      <c r="PKN553" s="39"/>
      <c r="PKO553" s="39"/>
      <c r="PKP553" s="39"/>
      <c r="PKQ553" s="39"/>
      <c r="PKR553" s="39"/>
      <c r="PKS553" s="39"/>
      <c r="PKT553" s="39"/>
      <c r="PKU553" s="39"/>
      <c r="PKV553" s="39"/>
      <c r="PKW553" s="39"/>
      <c r="PKX553" s="39"/>
      <c r="PKY553" s="39"/>
      <c r="PKZ553" s="39"/>
      <c r="PLA553" s="39"/>
      <c r="PLB553" s="39"/>
      <c r="PLC553" s="39"/>
      <c r="PLD553" s="39"/>
      <c r="PLE553" s="39"/>
      <c r="PLF553" s="39"/>
      <c r="PLG553" s="39"/>
      <c r="PLH553" s="39"/>
      <c r="PLI553" s="39"/>
      <c r="PLJ553" s="39"/>
      <c r="PLK553" s="39"/>
      <c r="PLL553" s="39"/>
      <c r="PLM553" s="39"/>
      <c r="PLN553" s="39"/>
      <c r="PLO553" s="39"/>
      <c r="PLP553" s="39"/>
      <c r="PLQ553" s="39"/>
      <c r="PLR553" s="39"/>
      <c r="PLS553" s="39"/>
      <c r="PLT553" s="39"/>
      <c r="PLU553" s="39"/>
      <c r="PLV553" s="39"/>
      <c r="PLW553" s="39"/>
      <c r="PLX553" s="39"/>
      <c r="PLY553" s="39"/>
      <c r="PLZ553" s="39"/>
      <c r="PMA553" s="39"/>
      <c r="PMB553" s="39"/>
      <c r="PMC553" s="39"/>
      <c r="PMD553" s="39"/>
      <c r="PME553" s="39"/>
      <c r="PMF553" s="39"/>
      <c r="PMG553" s="39"/>
      <c r="PMH553" s="39"/>
      <c r="PMI553" s="39"/>
      <c r="PMJ553" s="39"/>
      <c r="PMK553" s="39"/>
      <c r="PML553" s="39"/>
      <c r="PMM553" s="39"/>
      <c r="PMN553" s="39"/>
      <c r="PMO553" s="39"/>
      <c r="PMP553" s="39"/>
      <c r="PMQ553" s="39"/>
      <c r="PMR553" s="39"/>
      <c r="PMS553" s="39"/>
      <c r="PMT553" s="39"/>
      <c r="PMU553" s="39"/>
      <c r="PMV553" s="39"/>
      <c r="PMW553" s="39"/>
      <c r="PMX553" s="39"/>
      <c r="PMY553" s="39"/>
      <c r="PMZ553" s="39"/>
      <c r="PNA553" s="39"/>
      <c r="PNB553" s="39"/>
      <c r="PNC553" s="39"/>
      <c r="PND553" s="39"/>
      <c r="PNE553" s="39"/>
      <c r="PNF553" s="39"/>
      <c r="PNG553" s="39"/>
      <c r="PNH553" s="39"/>
      <c r="PNI553" s="39"/>
      <c r="PNJ553" s="39"/>
      <c r="PNK553" s="39"/>
      <c r="PNL553" s="39"/>
      <c r="PNM553" s="39"/>
      <c r="PNN553" s="39"/>
      <c r="PNO553" s="39"/>
      <c r="PNP553" s="39"/>
      <c r="PNQ553" s="39"/>
      <c r="PNR553" s="39"/>
      <c r="PNS553" s="39"/>
      <c r="PNT553" s="39"/>
      <c r="PNU553" s="39"/>
      <c r="PNV553" s="39"/>
      <c r="PNW553" s="39"/>
      <c r="PNX553" s="39"/>
      <c r="PNY553" s="39"/>
      <c r="PNZ553" s="39"/>
      <c r="POA553" s="39"/>
      <c r="POB553" s="39"/>
      <c r="POC553" s="39"/>
      <c r="POD553" s="39"/>
      <c r="POE553" s="39"/>
      <c r="POF553" s="39"/>
      <c r="POG553" s="39"/>
      <c r="POH553" s="39"/>
      <c r="POI553" s="39"/>
      <c r="POJ553" s="39"/>
      <c r="POK553" s="39"/>
      <c r="POL553" s="39"/>
      <c r="POM553" s="39"/>
      <c r="PON553" s="39"/>
      <c r="POO553" s="39"/>
      <c r="POP553" s="39"/>
      <c r="POQ553" s="39"/>
      <c r="POR553" s="39"/>
      <c r="POS553" s="39"/>
      <c r="POT553" s="39"/>
      <c r="POU553" s="39"/>
      <c r="POV553" s="39"/>
      <c r="POW553" s="39"/>
      <c r="POX553" s="39"/>
      <c r="POY553" s="39"/>
      <c r="POZ553" s="39"/>
      <c r="PPA553" s="39"/>
      <c r="PPB553" s="39"/>
      <c r="PPC553" s="39"/>
      <c r="PPD553" s="39"/>
      <c r="PPE553" s="39"/>
      <c r="PPF553" s="39"/>
      <c r="PPG553" s="39"/>
      <c r="PPH553" s="39"/>
      <c r="PPI553" s="39"/>
      <c r="PPJ553" s="39"/>
      <c r="PPK553" s="39"/>
      <c r="PPL553" s="39"/>
      <c r="PPM553" s="39"/>
      <c r="PPN553" s="39"/>
      <c r="PPO553" s="39"/>
      <c r="PPP553" s="39"/>
      <c r="PPQ553" s="39"/>
      <c r="PPR553" s="39"/>
      <c r="PPS553" s="39"/>
      <c r="PPT553" s="39"/>
      <c r="PPU553" s="39"/>
      <c r="PPV553" s="39"/>
      <c r="PPW553" s="39"/>
      <c r="PPX553" s="39"/>
      <c r="PPY553" s="39"/>
      <c r="PPZ553" s="39"/>
      <c r="PQA553" s="39"/>
      <c r="PQB553" s="39"/>
      <c r="PQC553" s="39"/>
      <c r="PQD553" s="39"/>
      <c r="PQE553" s="39"/>
      <c r="PQF553" s="39"/>
      <c r="PQG553" s="39"/>
      <c r="PQH553" s="39"/>
      <c r="PQI553" s="39"/>
      <c r="PQJ553" s="39"/>
      <c r="PQK553" s="39"/>
      <c r="PQL553" s="39"/>
      <c r="PQM553" s="39"/>
      <c r="PQN553" s="39"/>
      <c r="PQO553" s="39"/>
      <c r="PQP553" s="39"/>
      <c r="PQQ553" s="39"/>
      <c r="PQR553" s="39"/>
      <c r="PQS553" s="39"/>
      <c r="PQT553" s="39"/>
      <c r="PQU553" s="39"/>
      <c r="PQV553" s="39"/>
      <c r="PQW553" s="39"/>
      <c r="PQX553" s="39"/>
      <c r="PQY553" s="39"/>
      <c r="PQZ553" s="39"/>
      <c r="PRA553" s="39"/>
      <c r="PRB553" s="39"/>
      <c r="PRC553" s="39"/>
      <c r="PRD553" s="39"/>
      <c r="PRE553" s="39"/>
      <c r="PRF553" s="39"/>
      <c r="PRG553" s="39"/>
      <c r="PRH553" s="39"/>
      <c r="PRI553" s="39"/>
      <c r="PRJ553" s="39"/>
      <c r="PRK553" s="39"/>
      <c r="PRL553" s="39"/>
      <c r="PRM553" s="39"/>
      <c r="PRN553" s="39"/>
      <c r="PRO553" s="39"/>
      <c r="PRP553" s="39"/>
      <c r="PRQ553" s="39"/>
      <c r="PRR553" s="39"/>
      <c r="PRS553" s="39"/>
      <c r="PRT553" s="39"/>
      <c r="PRU553" s="39"/>
      <c r="PRV553" s="39"/>
      <c r="PRW553" s="39"/>
      <c r="PRX553" s="39"/>
      <c r="PRY553" s="39"/>
      <c r="PRZ553" s="39"/>
      <c r="PSA553" s="39"/>
      <c r="PSB553" s="39"/>
      <c r="PSC553" s="39"/>
      <c r="PSD553" s="39"/>
      <c r="PSE553" s="39"/>
      <c r="PSF553" s="39"/>
      <c r="PSG553" s="39"/>
      <c r="PSH553" s="39"/>
      <c r="PSI553" s="39"/>
      <c r="PSJ553" s="39"/>
      <c r="PSK553" s="39"/>
      <c r="PSL553" s="39"/>
      <c r="PSM553" s="39"/>
      <c r="PSN553" s="39"/>
      <c r="PSO553" s="39"/>
      <c r="PSP553" s="39"/>
      <c r="PSQ553" s="39"/>
      <c r="PSR553" s="39"/>
      <c r="PSS553" s="39"/>
      <c r="PST553" s="39"/>
      <c r="PSU553" s="39"/>
      <c r="PSV553" s="39"/>
      <c r="PSW553" s="39"/>
      <c r="PSX553" s="39"/>
      <c r="PSY553" s="39"/>
      <c r="PSZ553" s="39"/>
      <c r="PTA553" s="39"/>
      <c r="PTB553" s="39"/>
      <c r="PTC553" s="39"/>
      <c r="PTD553" s="39"/>
      <c r="PTE553" s="39"/>
      <c r="PTF553" s="39"/>
      <c r="PTG553" s="39"/>
      <c r="PTH553" s="39"/>
      <c r="PTI553" s="39"/>
      <c r="PTJ553" s="39"/>
      <c r="PTK553" s="39"/>
      <c r="PTL553" s="39"/>
      <c r="PTM553" s="39"/>
      <c r="PTN553" s="39"/>
      <c r="PTO553" s="39"/>
      <c r="PTP553" s="39"/>
      <c r="PTQ553" s="39"/>
      <c r="PTR553" s="39"/>
      <c r="PTS553" s="39"/>
      <c r="PTT553" s="39"/>
      <c r="PTU553" s="39"/>
      <c r="PTV553" s="39"/>
      <c r="PTW553" s="39"/>
      <c r="PTX553" s="39"/>
      <c r="PTY553" s="39"/>
      <c r="PTZ553" s="39"/>
      <c r="PUA553" s="39"/>
      <c r="PUB553" s="39"/>
      <c r="PUC553" s="39"/>
      <c r="PUD553" s="39"/>
      <c r="PUE553" s="39"/>
      <c r="PUF553" s="39"/>
      <c r="PUG553" s="39"/>
      <c r="PUH553" s="39"/>
      <c r="PUI553" s="39"/>
      <c r="PUJ553" s="39"/>
      <c r="PUK553" s="39"/>
      <c r="PUL553" s="39"/>
      <c r="PUM553" s="39"/>
      <c r="PUN553" s="39"/>
      <c r="PUO553" s="39"/>
      <c r="PUP553" s="39"/>
      <c r="PUQ553" s="39"/>
      <c r="PUR553" s="39"/>
      <c r="PUS553" s="39"/>
      <c r="PUT553" s="39"/>
      <c r="PUU553" s="39"/>
      <c r="PUV553" s="39"/>
      <c r="PUW553" s="39"/>
      <c r="PUX553" s="39"/>
      <c r="PUY553" s="39"/>
      <c r="PUZ553" s="39"/>
      <c r="PVA553" s="39"/>
      <c r="PVB553" s="39"/>
      <c r="PVC553" s="39"/>
      <c r="PVD553" s="39"/>
      <c r="PVE553" s="39"/>
      <c r="PVF553" s="39"/>
      <c r="PVG553" s="39"/>
      <c r="PVH553" s="39"/>
      <c r="PVI553" s="39"/>
      <c r="PVJ553" s="39"/>
      <c r="PVK553" s="39"/>
      <c r="PVL553" s="39"/>
      <c r="PVM553" s="39"/>
      <c r="PVN553" s="39"/>
      <c r="PVO553" s="39"/>
      <c r="PVP553" s="39"/>
      <c r="PVQ553" s="39"/>
      <c r="PVR553" s="39"/>
      <c r="PVS553" s="39"/>
      <c r="PVT553" s="39"/>
      <c r="PVU553" s="39"/>
      <c r="PVV553" s="39"/>
      <c r="PVW553" s="39"/>
      <c r="PVX553" s="39"/>
      <c r="PVY553" s="39"/>
      <c r="PVZ553" s="39"/>
      <c r="PWA553" s="39"/>
      <c r="PWB553" s="39"/>
      <c r="PWC553" s="39"/>
      <c r="PWD553" s="39"/>
      <c r="PWE553" s="39"/>
      <c r="PWF553" s="39"/>
      <c r="PWG553" s="39"/>
      <c r="PWH553" s="39"/>
      <c r="PWI553" s="39"/>
      <c r="PWJ553" s="39"/>
      <c r="PWK553" s="39"/>
      <c r="PWL553" s="39"/>
      <c r="PWM553" s="39"/>
      <c r="PWN553" s="39"/>
      <c r="PWO553" s="39"/>
      <c r="PWP553" s="39"/>
      <c r="PWQ553" s="39"/>
      <c r="PWR553" s="39"/>
      <c r="PWS553" s="39"/>
      <c r="PWT553" s="39"/>
      <c r="PWU553" s="39"/>
      <c r="PWV553" s="39"/>
      <c r="PWW553" s="39"/>
      <c r="PWX553" s="39"/>
      <c r="PWY553" s="39"/>
      <c r="PWZ553" s="39"/>
      <c r="PXA553" s="39"/>
      <c r="PXB553" s="39"/>
      <c r="PXC553" s="39"/>
      <c r="PXD553" s="39"/>
      <c r="PXE553" s="39"/>
      <c r="PXF553" s="39"/>
      <c r="PXG553" s="39"/>
      <c r="PXH553" s="39"/>
      <c r="PXI553" s="39"/>
      <c r="PXJ553" s="39"/>
      <c r="PXK553" s="39"/>
      <c r="PXL553" s="39"/>
      <c r="PXM553" s="39"/>
      <c r="PXN553" s="39"/>
      <c r="PXO553" s="39"/>
      <c r="PXP553" s="39"/>
      <c r="PXQ553" s="39"/>
      <c r="PXR553" s="39"/>
      <c r="PXS553" s="39"/>
      <c r="PXT553" s="39"/>
      <c r="PXU553" s="39"/>
      <c r="PXV553" s="39"/>
      <c r="PXW553" s="39"/>
      <c r="PXX553" s="39"/>
      <c r="PXY553" s="39"/>
      <c r="PXZ553" s="39"/>
      <c r="PYA553" s="39"/>
      <c r="PYB553" s="39"/>
      <c r="PYC553" s="39"/>
      <c r="PYD553" s="39"/>
      <c r="PYE553" s="39"/>
      <c r="PYF553" s="39"/>
      <c r="PYG553" s="39"/>
      <c r="PYH553" s="39"/>
      <c r="PYI553" s="39"/>
      <c r="PYJ553" s="39"/>
      <c r="PYK553" s="39"/>
      <c r="PYL553" s="39"/>
      <c r="PYM553" s="39"/>
      <c r="PYN553" s="39"/>
      <c r="PYO553" s="39"/>
      <c r="PYP553" s="39"/>
      <c r="PYQ553" s="39"/>
      <c r="PYR553" s="39"/>
      <c r="PYS553" s="39"/>
      <c r="PYT553" s="39"/>
      <c r="PYU553" s="39"/>
      <c r="PYV553" s="39"/>
      <c r="PYW553" s="39"/>
      <c r="PYX553" s="39"/>
      <c r="PYY553" s="39"/>
      <c r="PYZ553" s="39"/>
      <c r="PZA553" s="39"/>
      <c r="PZB553" s="39"/>
      <c r="PZC553" s="39"/>
      <c r="PZD553" s="39"/>
      <c r="PZE553" s="39"/>
      <c r="PZF553" s="39"/>
      <c r="PZG553" s="39"/>
      <c r="PZH553" s="39"/>
      <c r="PZI553" s="39"/>
      <c r="PZJ553" s="39"/>
      <c r="PZK553" s="39"/>
      <c r="PZL553" s="39"/>
      <c r="PZM553" s="39"/>
      <c r="PZN553" s="39"/>
      <c r="PZO553" s="39"/>
      <c r="PZP553" s="39"/>
      <c r="PZQ553" s="39"/>
      <c r="PZR553" s="39"/>
      <c r="PZS553" s="39"/>
      <c r="PZT553" s="39"/>
      <c r="PZU553" s="39"/>
      <c r="PZV553" s="39"/>
      <c r="PZW553" s="39"/>
      <c r="PZX553" s="39"/>
      <c r="PZY553" s="39"/>
      <c r="PZZ553" s="39"/>
      <c r="QAA553" s="39"/>
      <c r="QAB553" s="39"/>
      <c r="QAC553" s="39"/>
      <c r="QAD553" s="39"/>
      <c r="QAE553" s="39"/>
      <c r="QAF553" s="39"/>
      <c r="QAG553" s="39"/>
      <c r="QAH553" s="39"/>
      <c r="QAI553" s="39"/>
      <c r="QAJ553" s="39"/>
      <c r="QAK553" s="39"/>
      <c r="QAL553" s="39"/>
      <c r="QAM553" s="39"/>
      <c r="QAN553" s="39"/>
      <c r="QAO553" s="39"/>
      <c r="QAP553" s="39"/>
      <c r="QAQ553" s="39"/>
      <c r="QAR553" s="39"/>
      <c r="QAS553" s="39"/>
      <c r="QAT553" s="39"/>
      <c r="QAU553" s="39"/>
      <c r="QAV553" s="39"/>
      <c r="QAW553" s="39"/>
      <c r="QAX553" s="39"/>
      <c r="QAY553" s="39"/>
      <c r="QAZ553" s="39"/>
      <c r="QBA553" s="39"/>
      <c r="QBB553" s="39"/>
      <c r="QBC553" s="39"/>
      <c r="QBD553" s="39"/>
      <c r="QBE553" s="39"/>
      <c r="QBF553" s="39"/>
      <c r="QBG553" s="39"/>
      <c r="QBH553" s="39"/>
      <c r="QBI553" s="39"/>
      <c r="QBJ553" s="39"/>
      <c r="QBK553" s="39"/>
      <c r="QBL553" s="39"/>
      <c r="QBM553" s="39"/>
      <c r="QBN553" s="39"/>
      <c r="QBO553" s="39"/>
      <c r="QBP553" s="39"/>
      <c r="QBQ553" s="39"/>
      <c r="QBR553" s="39"/>
      <c r="QBS553" s="39"/>
      <c r="QBT553" s="39"/>
      <c r="QBU553" s="39"/>
      <c r="QBV553" s="39"/>
      <c r="QBW553" s="39"/>
      <c r="QBX553" s="39"/>
      <c r="QBY553" s="39"/>
      <c r="QBZ553" s="39"/>
      <c r="QCA553" s="39"/>
      <c r="QCB553" s="39"/>
      <c r="QCC553" s="39"/>
      <c r="QCD553" s="39"/>
      <c r="QCE553" s="39"/>
      <c r="QCF553" s="39"/>
      <c r="QCG553" s="39"/>
      <c r="QCH553" s="39"/>
      <c r="QCI553" s="39"/>
      <c r="QCJ553" s="39"/>
      <c r="QCK553" s="39"/>
      <c r="QCL553" s="39"/>
      <c r="QCM553" s="39"/>
      <c r="QCN553" s="39"/>
      <c r="QCO553" s="39"/>
      <c r="QCP553" s="39"/>
      <c r="QCQ553" s="39"/>
      <c r="QCR553" s="39"/>
      <c r="QCS553" s="39"/>
      <c r="QCT553" s="39"/>
      <c r="QCU553" s="39"/>
      <c r="QCV553" s="39"/>
      <c r="QCW553" s="39"/>
      <c r="QCX553" s="39"/>
      <c r="QCY553" s="39"/>
      <c r="QCZ553" s="39"/>
      <c r="QDA553" s="39"/>
      <c r="QDB553" s="39"/>
      <c r="QDC553" s="39"/>
      <c r="QDD553" s="39"/>
      <c r="QDE553" s="39"/>
      <c r="QDF553" s="39"/>
      <c r="QDG553" s="39"/>
      <c r="QDH553" s="39"/>
      <c r="QDI553" s="39"/>
      <c r="QDJ553" s="39"/>
      <c r="QDK553" s="39"/>
      <c r="QDL553" s="39"/>
      <c r="QDM553" s="39"/>
      <c r="QDN553" s="39"/>
      <c r="QDO553" s="39"/>
      <c r="QDP553" s="39"/>
      <c r="QDQ553" s="39"/>
      <c r="QDR553" s="39"/>
      <c r="QDS553" s="39"/>
      <c r="QDT553" s="39"/>
      <c r="QDU553" s="39"/>
      <c r="QDV553" s="39"/>
      <c r="QDW553" s="39"/>
      <c r="QDX553" s="39"/>
      <c r="QDY553" s="39"/>
      <c r="QDZ553" s="39"/>
      <c r="QEA553" s="39"/>
      <c r="QEB553" s="39"/>
      <c r="QEC553" s="39"/>
      <c r="QED553" s="39"/>
      <c r="QEE553" s="39"/>
      <c r="QEF553" s="39"/>
      <c r="QEG553" s="39"/>
      <c r="QEH553" s="39"/>
      <c r="QEI553" s="39"/>
      <c r="QEJ553" s="39"/>
      <c r="QEK553" s="39"/>
      <c r="QEL553" s="39"/>
      <c r="QEM553" s="39"/>
      <c r="QEN553" s="39"/>
      <c r="QEO553" s="39"/>
      <c r="QEP553" s="39"/>
      <c r="QEQ553" s="39"/>
      <c r="QER553" s="39"/>
      <c r="QES553" s="39"/>
      <c r="QET553" s="39"/>
      <c r="QEU553" s="39"/>
      <c r="QEV553" s="39"/>
      <c r="QEW553" s="39"/>
      <c r="QEX553" s="39"/>
      <c r="QEY553" s="39"/>
      <c r="QEZ553" s="39"/>
      <c r="QFA553" s="39"/>
      <c r="QFB553" s="39"/>
      <c r="QFC553" s="39"/>
      <c r="QFD553" s="39"/>
      <c r="QFE553" s="39"/>
      <c r="QFF553" s="39"/>
      <c r="QFG553" s="39"/>
      <c r="QFH553" s="39"/>
      <c r="QFI553" s="39"/>
      <c r="QFJ553" s="39"/>
      <c r="QFK553" s="39"/>
      <c r="QFL553" s="39"/>
      <c r="QFM553" s="39"/>
      <c r="QFN553" s="39"/>
      <c r="QFO553" s="39"/>
      <c r="QFP553" s="39"/>
      <c r="QFQ553" s="39"/>
      <c r="QFR553" s="39"/>
      <c r="QFS553" s="39"/>
      <c r="QFT553" s="39"/>
      <c r="QFU553" s="39"/>
      <c r="QFV553" s="39"/>
      <c r="QFW553" s="39"/>
      <c r="QFX553" s="39"/>
      <c r="QFY553" s="39"/>
      <c r="QFZ553" s="39"/>
      <c r="QGA553" s="39"/>
      <c r="QGB553" s="39"/>
      <c r="QGC553" s="39"/>
      <c r="QGD553" s="39"/>
      <c r="QGE553" s="39"/>
      <c r="QGF553" s="39"/>
      <c r="QGG553" s="39"/>
      <c r="QGH553" s="39"/>
      <c r="QGI553" s="39"/>
      <c r="QGJ553" s="39"/>
      <c r="QGK553" s="39"/>
      <c r="QGL553" s="39"/>
      <c r="QGM553" s="39"/>
      <c r="QGN553" s="39"/>
      <c r="QGO553" s="39"/>
      <c r="QGP553" s="39"/>
      <c r="QGQ553" s="39"/>
      <c r="QGR553" s="39"/>
      <c r="QGS553" s="39"/>
      <c r="QGT553" s="39"/>
      <c r="QGU553" s="39"/>
      <c r="QGV553" s="39"/>
      <c r="QGW553" s="39"/>
      <c r="QGX553" s="39"/>
      <c r="QGY553" s="39"/>
      <c r="QGZ553" s="39"/>
      <c r="QHA553" s="39"/>
      <c r="QHB553" s="39"/>
      <c r="QHC553" s="39"/>
      <c r="QHD553" s="39"/>
      <c r="QHE553" s="39"/>
      <c r="QHF553" s="39"/>
      <c r="QHG553" s="39"/>
      <c r="QHH553" s="39"/>
      <c r="QHI553" s="39"/>
      <c r="QHJ553" s="39"/>
      <c r="QHK553" s="39"/>
      <c r="QHL553" s="39"/>
      <c r="QHM553" s="39"/>
      <c r="QHN553" s="39"/>
      <c r="QHO553" s="39"/>
      <c r="QHP553" s="39"/>
      <c r="QHQ553" s="39"/>
      <c r="QHR553" s="39"/>
      <c r="QHS553" s="39"/>
      <c r="QHT553" s="39"/>
      <c r="QHU553" s="39"/>
      <c r="QHV553" s="39"/>
      <c r="QHW553" s="39"/>
      <c r="QHX553" s="39"/>
      <c r="QHY553" s="39"/>
      <c r="QHZ553" s="39"/>
      <c r="QIA553" s="39"/>
      <c r="QIB553" s="39"/>
      <c r="QIC553" s="39"/>
      <c r="QID553" s="39"/>
      <c r="QIE553" s="39"/>
      <c r="QIF553" s="39"/>
      <c r="QIG553" s="39"/>
      <c r="QIH553" s="39"/>
      <c r="QII553" s="39"/>
      <c r="QIJ553" s="39"/>
      <c r="QIK553" s="39"/>
      <c r="QIL553" s="39"/>
      <c r="QIM553" s="39"/>
      <c r="QIN553" s="39"/>
      <c r="QIO553" s="39"/>
      <c r="QIP553" s="39"/>
      <c r="QIQ553" s="39"/>
      <c r="QIR553" s="39"/>
      <c r="QIS553" s="39"/>
      <c r="QIT553" s="39"/>
      <c r="QIU553" s="39"/>
      <c r="QIV553" s="39"/>
      <c r="QIW553" s="39"/>
      <c r="QIX553" s="39"/>
      <c r="QIY553" s="39"/>
      <c r="QIZ553" s="39"/>
      <c r="QJA553" s="39"/>
      <c r="QJB553" s="39"/>
      <c r="QJC553" s="39"/>
      <c r="QJD553" s="39"/>
      <c r="QJE553" s="39"/>
      <c r="QJF553" s="39"/>
      <c r="QJG553" s="39"/>
      <c r="QJH553" s="39"/>
      <c r="QJI553" s="39"/>
      <c r="QJJ553" s="39"/>
      <c r="QJK553" s="39"/>
      <c r="QJL553" s="39"/>
      <c r="QJM553" s="39"/>
      <c r="QJN553" s="39"/>
      <c r="QJO553" s="39"/>
      <c r="QJP553" s="39"/>
      <c r="QJQ553" s="39"/>
      <c r="QJR553" s="39"/>
      <c r="QJS553" s="39"/>
      <c r="QJT553" s="39"/>
      <c r="QJU553" s="39"/>
      <c r="QJV553" s="39"/>
      <c r="QJW553" s="39"/>
      <c r="QJX553" s="39"/>
      <c r="QJY553" s="39"/>
      <c r="QJZ553" s="39"/>
      <c r="QKA553" s="39"/>
      <c r="QKB553" s="39"/>
      <c r="QKC553" s="39"/>
      <c r="QKD553" s="39"/>
      <c r="QKE553" s="39"/>
      <c r="QKF553" s="39"/>
      <c r="QKG553" s="39"/>
      <c r="QKH553" s="39"/>
      <c r="QKI553" s="39"/>
      <c r="QKJ553" s="39"/>
      <c r="QKK553" s="39"/>
      <c r="QKL553" s="39"/>
      <c r="QKM553" s="39"/>
      <c r="QKN553" s="39"/>
      <c r="QKO553" s="39"/>
      <c r="QKP553" s="39"/>
      <c r="QKQ553" s="39"/>
      <c r="QKR553" s="39"/>
      <c r="QKS553" s="39"/>
      <c r="QKT553" s="39"/>
      <c r="QKU553" s="39"/>
      <c r="QKV553" s="39"/>
      <c r="QKW553" s="39"/>
      <c r="QKX553" s="39"/>
      <c r="QKY553" s="39"/>
      <c r="QKZ553" s="39"/>
      <c r="QLA553" s="39"/>
      <c r="QLB553" s="39"/>
      <c r="QLC553" s="39"/>
      <c r="QLD553" s="39"/>
      <c r="QLE553" s="39"/>
      <c r="QLF553" s="39"/>
      <c r="QLG553" s="39"/>
      <c r="QLH553" s="39"/>
      <c r="QLI553" s="39"/>
      <c r="QLJ553" s="39"/>
      <c r="QLK553" s="39"/>
      <c r="QLL553" s="39"/>
      <c r="QLM553" s="39"/>
      <c r="QLN553" s="39"/>
      <c r="QLO553" s="39"/>
      <c r="QLP553" s="39"/>
      <c r="QLQ553" s="39"/>
      <c r="QLR553" s="39"/>
      <c r="QLS553" s="39"/>
      <c r="QLT553" s="39"/>
      <c r="QLU553" s="39"/>
      <c r="QLV553" s="39"/>
      <c r="QLW553" s="39"/>
      <c r="QLX553" s="39"/>
      <c r="QLY553" s="39"/>
      <c r="QLZ553" s="39"/>
      <c r="QMA553" s="39"/>
      <c r="QMB553" s="39"/>
      <c r="QMC553" s="39"/>
      <c r="QMD553" s="39"/>
      <c r="QME553" s="39"/>
      <c r="QMF553" s="39"/>
      <c r="QMG553" s="39"/>
      <c r="QMH553" s="39"/>
      <c r="QMI553" s="39"/>
      <c r="QMJ553" s="39"/>
      <c r="QMK553" s="39"/>
      <c r="QML553" s="39"/>
      <c r="QMM553" s="39"/>
      <c r="QMN553" s="39"/>
      <c r="QMO553" s="39"/>
      <c r="QMP553" s="39"/>
      <c r="QMQ553" s="39"/>
      <c r="QMR553" s="39"/>
      <c r="QMS553" s="39"/>
      <c r="QMT553" s="39"/>
      <c r="QMU553" s="39"/>
      <c r="QMV553" s="39"/>
      <c r="QMW553" s="39"/>
      <c r="QMX553" s="39"/>
      <c r="QMY553" s="39"/>
      <c r="QMZ553" s="39"/>
      <c r="QNA553" s="39"/>
      <c r="QNB553" s="39"/>
      <c r="QNC553" s="39"/>
      <c r="QND553" s="39"/>
      <c r="QNE553" s="39"/>
      <c r="QNF553" s="39"/>
      <c r="QNG553" s="39"/>
      <c r="QNH553" s="39"/>
      <c r="QNI553" s="39"/>
      <c r="QNJ553" s="39"/>
      <c r="QNK553" s="39"/>
      <c r="QNL553" s="39"/>
      <c r="QNM553" s="39"/>
      <c r="QNN553" s="39"/>
      <c r="QNO553" s="39"/>
      <c r="QNP553" s="39"/>
      <c r="QNQ553" s="39"/>
      <c r="QNR553" s="39"/>
      <c r="QNS553" s="39"/>
      <c r="QNT553" s="39"/>
      <c r="QNU553" s="39"/>
      <c r="QNV553" s="39"/>
      <c r="QNW553" s="39"/>
      <c r="QNX553" s="39"/>
      <c r="QNY553" s="39"/>
      <c r="QNZ553" s="39"/>
      <c r="QOA553" s="39"/>
      <c r="QOB553" s="39"/>
      <c r="QOC553" s="39"/>
      <c r="QOD553" s="39"/>
      <c r="QOE553" s="39"/>
      <c r="QOF553" s="39"/>
      <c r="QOG553" s="39"/>
      <c r="QOH553" s="39"/>
      <c r="QOI553" s="39"/>
      <c r="QOJ553" s="39"/>
      <c r="QOK553" s="39"/>
      <c r="QOL553" s="39"/>
      <c r="QOM553" s="39"/>
      <c r="QON553" s="39"/>
      <c r="QOO553" s="39"/>
      <c r="QOP553" s="39"/>
      <c r="QOQ553" s="39"/>
      <c r="QOR553" s="39"/>
      <c r="QOS553" s="39"/>
      <c r="QOT553" s="39"/>
      <c r="QOU553" s="39"/>
      <c r="QOV553" s="39"/>
      <c r="QOW553" s="39"/>
      <c r="QOX553" s="39"/>
      <c r="QOY553" s="39"/>
      <c r="QOZ553" s="39"/>
      <c r="QPA553" s="39"/>
      <c r="QPB553" s="39"/>
      <c r="QPC553" s="39"/>
      <c r="QPD553" s="39"/>
      <c r="QPE553" s="39"/>
      <c r="QPF553" s="39"/>
      <c r="QPG553" s="39"/>
      <c r="QPH553" s="39"/>
      <c r="QPI553" s="39"/>
      <c r="QPJ553" s="39"/>
      <c r="QPK553" s="39"/>
      <c r="QPL553" s="39"/>
      <c r="QPM553" s="39"/>
      <c r="QPN553" s="39"/>
      <c r="QPO553" s="39"/>
      <c r="QPP553" s="39"/>
      <c r="QPQ553" s="39"/>
      <c r="QPR553" s="39"/>
      <c r="QPS553" s="39"/>
      <c r="QPT553" s="39"/>
      <c r="QPU553" s="39"/>
      <c r="QPV553" s="39"/>
      <c r="QPW553" s="39"/>
      <c r="QPX553" s="39"/>
      <c r="QPY553" s="39"/>
      <c r="QPZ553" s="39"/>
      <c r="QQA553" s="39"/>
      <c r="QQB553" s="39"/>
      <c r="QQC553" s="39"/>
      <c r="QQD553" s="39"/>
      <c r="QQE553" s="39"/>
      <c r="QQF553" s="39"/>
      <c r="QQG553" s="39"/>
      <c r="QQH553" s="39"/>
      <c r="QQI553" s="39"/>
      <c r="QQJ553" s="39"/>
      <c r="QQK553" s="39"/>
      <c r="QQL553" s="39"/>
      <c r="QQM553" s="39"/>
      <c r="QQN553" s="39"/>
      <c r="QQO553" s="39"/>
      <c r="QQP553" s="39"/>
      <c r="QQQ553" s="39"/>
      <c r="QQR553" s="39"/>
      <c r="QQS553" s="39"/>
      <c r="QQT553" s="39"/>
      <c r="QQU553" s="39"/>
      <c r="QQV553" s="39"/>
      <c r="QQW553" s="39"/>
      <c r="QQX553" s="39"/>
      <c r="QQY553" s="39"/>
      <c r="QQZ553" s="39"/>
      <c r="QRA553" s="39"/>
      <c r="QRB553" s="39"/>
      <c r="QRC553" s="39"/>
      <c r="QRD553" s="39"/>
      <c r="QRE553" s="39"/>
      <c r="QRF553" s="39"/>
      <c r="QRG553" s="39"/>
      <c r="QRH553" s="39"/>
      <c r="QRI553" s="39"/>
      <c r="QRJ553" s="39"/>
      <c r="QRK553" s="39"/>
      <c r="QRL553" s="39"/>
      <c r="QRM553" s="39"/>
      <c r="QRN553" s="39"/>
      <c r="QRO553" s="39"/>
      <c r="QRP553" s="39"/>
      <c r="QRQ553" s="39"/>
      <c r="QRR553" s="39"/>
      <c r="QRS553" s="39"/>
      <c r="QRT553" s="39"/>
      <c r="QRU553" s="39"/>
      <c r="QRV553" s="39"/>
      <c r="QRW553" s="39"/>
      <c r="QRX553" s="39"/>
      <c r="QRY553" s="39"/>
      <c r="QRZ553" s="39"/>
      <c r="QSA553" s="39"/>
      <c r="QSB553" s="39"/>
      <c r="QSC553" s="39"/>
      <c r="QSD553" s="39"/>
      <c r="QSE553" s="39"/>
      <c r="QSF553" s="39"/>
      <c r="QSG553" s="39"/>
      <c r="QSH553" s="39"/>
      <c r="QSI553" s="39"/>
      <c r="QSJ553" s="39"/>
      <c r="QSK553" s="39"/>
      <c r="QSL553" s="39"/>
      <c r="QSM553" s="39"/>
      <c r="QSN553" s="39"/>
      <c r="QSO553" s="39"/>
      <c r="QSP553" s="39"/>
      <c r="QSQ553" s="39"/>
      <c r="QSR553" s="39"/>
      <c r="QSS553" s="39"/>
      <c r="QST553" s="39"/>
      <c r="QSU553" s="39"/>
      <c r="QSV553" s="39"/>
      <c r="QSW553" s="39"/>
      <c r="QSX553" s="39"/>
      <c r="QSY553" s="39"/>
      <c r="QSZ553" s="39"/>
      <c r="QTA553" s="39"/>
      <c r="QTB553" s="39"/>
      <c r="QTC553" s="39"/>
      <c r="QTD553" s="39"/>
      <c r="QTE553" s="39"/>
      <c r="QTF553" s="39"/>
      <c r="QTG553" s="39"/>
      <c r="QTH553" s="39"/>
      <c r="QTI553" s="39"/>
      <c r="QTJ553" s="39"/>
      <c r="QTK553" s="39"/>
      <c r="QTL553" s="39"/>
      <c r="QTM553" s="39"/>
      <c r="QTN553" s="39"/>
      <c r="QTO553" s="39"/>
      <c r="QTP553" s="39"/>
      <c r="QTQ553" s="39"/>
      <c r="QTR553" s="39"/>
      <c r="QTS553" s="39"/>
      <c r="QTT553" s="39"/>
      <c r="QTU553" s="39"/>
      <c r="QTV553" s="39"/>
      <c r="QTW553" s="39"/>
      <c r="QTX553" s="39"/>
      <c r="QTY553" s="39"/>
      <c r="QTZ553" s="39"/>
      <c r="QUA553" s="39"/>
      <c r="QUB553" s="39"/>
      <c r="QUC553" s="39"/>
      <c r="QUD553" s="39"/>
      <c r="QUE553" s="39"/>
      <c r="QUF553" s="39"/>
      <c r="QUG553" s="39"/>
      <c r="QUH553" s="39"/>
      <c r="QUI553" s="39"/>
      <c r="QUJ553" s="39"/>
      <c r="QUK553" s="39"/>
      <c r="QUL553" s="39"/>
      <c r="QUM553" s="39"/>
      <c r="QUN553" s="39"/>
      <c r="QUO553" s="39"/>
      <c r="QUP553" s="39"/>
      <c r="QUQ553" s="39"/>
      <c r="QUR553" s="39"/>
      <c r="QUS553" s="39"/>
      <c r="QUT553" s="39"/>
      <c r="QUU553" s="39"/>
      <c r="QUV553" s="39"/>
      <c r="QUW553" s="39"/>
      <c r="QUX553" s="39"/>
      <c r="QUY553" s="39"/>
      <c r="QUZ553" s="39"/>
      <c r="QVA553" s="39"/>
      <c r="QVB553" s="39"/>
      <c r="QVC553" s="39"/>
      <c r="QVD553" s="39"/>
      <c r="QVE553" s="39"/>
      <c r="QVF553" s="39"/>
      <c r="QVG553" s="39"/>
      <c r="QVH553" s="39"/>
      <c r="QVI553" s="39"/>
      <c r="QVJ553" s="39"/>
      <c r="QVK553" s="39"/>
      <c r="QVL553" s="39"/>
      <c r="QVM553" s="39"/>
      <c r="QVN553" s="39"/>
      <c r="QVO553" s="39"/>
      <c r="QVP553" s="39"/>
      <c r="QVQ553" s="39"/>
      <c r="QVR553" s="39"/>
      <c r="QVS553" s="39"/>
      <c r="QVT553" s="39"/>
      <c r="QVU553" s="39"/>
      <c r="QVV553" s="39"/>
      <c r="QVW553" s="39"/>
      <c r="QVX553" s="39"/>
      <c r="QVY553" s="39"/>
      <c r="QVZ553" s="39"/>
      <c r="QWA553" s="39"/>
      <c r="QWB553" s="39"/>
      <c r="QWC553" s="39"/>
      <c r="QWD553" s="39"/>
      <c r="QWE553" s="39"/>
      <c r="QWF553" s="39"/>
      <c r="QWG553" s="39"/>
      <c r="QWH553" s="39"/>
      <c r="QWI553" s="39"/>
      <c r="QWJ553" s="39"/>
      <c r="QWK553" s="39"/>
      <c r="QWL553" s="39"/>
      <c r="QWM553" s="39"/>
      <c r="QWN553" s="39"/>
      <c r="QWO553" s="39"/>
      <c r="QWP553" s="39"/>
      <c r="QWQ553" s="39"/>
      <c r="QWR553" s="39"/>
      <c r="QWS553" s="39"/>
      <c r="QWT553" s="39"/>
      <c r="QWU553" s="39"/>
      <c r="QWV553" s="39"/>
      <c r="QWW553" s="39"/>
      <c r="QWX553" s="39"/>
      <c r="QWY553" s="39"/>
      <c r="QWZ553" s="39"/>
      <c r="QXA553" s="39"/>
      <c r="QXB553" s="39"/>
      <c r="QXC553" s="39"/>
      <c r="QXD553" s="39"/>
      <c r="QXE553" s="39"/>
      <c r="QXF553" s="39"/>
      <c r="QXG553" s="39"/>
      <c r="QXH553" s="39"/>
      <c r="QXI553" s="39"/>
      <c r="QXJ553" s="39"/>
      <c r="QXK553" s="39"/>
      <c r="QXL553" s="39"/>
      <c r="QXM553" s="39"/>
      <c r="QXN553" s="39"/>
      <c r="QXO553" s="39"/>
      <c r="QXP553" s="39"/>
      <c r="QXQ553" s="39"/>
      <c r="QXR553" s="39"/>
      <c r="QXS553" s="39"/>
      <c r="QXT553" s="39"/>
      <c r="QXU553" s="39"/>
      <c r="QXV553" s="39"/>
      <c r="QXW553" s="39"/>
      <c r="QXX553" s="39"/>
      <c r="QXY553" s="39"/>
      <c r="QXZ553" s="39"/>
      <c r="QYA553" s="39"/>
      <c r="QYB553" s="39"/>
      <c r="QYC553" s="39"/>
      <c r="QYD553" s="39"/>
      <c r="QYE553" s="39"/>
      <c r="QYF553" s="39"/>
      <c r="QYG553" s="39"/>
      <c r="QYH553" s="39"/>
      <c r="QYI553" s="39"/>
      <c r="QYJ553" s="39"/>
      <c r="QYK553" s="39"/>
      <c r="QYL553" s="39"/>
      <c r="QYM553" s="39"/>
      <c r="QYN553" s="39"/>
      <c r="QYO553" s="39"/>
      <c r="QYP553" s="39"/>
      <c r="QYQ553" s="39"/>
      <c r="QYR553" s="39"/>
      <c r="QYS553" s="39"/>
      <c r="QYT553" s="39"/>
      <c r="QYU553" s="39"/>
      <c r="QYV553" s="39"/>
      <c r="QYW553" s="39"/>
      <c r="QYX553" s="39"/>
      <c r="QYY553" s="39"/>
      <c r="QYZ553" s="39"/>
      <c r="QZA553" s="39"/>
      <c r="QZB553" s="39"/>
      <c r="QZC553" s="39"/>
      <c r="QZD553" s="39"/>
      <c r="QZE553" s="39"/>
      <c r="QZF553" s="39"/>
      <c r="QZG553" s="39"/>
      <c r="QZH553" s="39"/>
      <c r="QZI553" s="39"/>
      <c r="QZJ553" s="39"/>
      <c r="QZK553" s="39"/>
      <c r="QZL553" s="39"/>
      <c r="QZM553" s="39"/>
      <c r="QZN553" s="39"/>
      <c r="QZO553" s="39"/>
      <c r="QZP553" s="39"/>
      <c r="QZQ553" s="39"/>
      <c r="QZR553" s="39"/>
      <c r="QZS553" s="39"/>
      <c r="QZT553" s="39"/>
      <c r="QZU553" s="39"/>
      <c r="QZV553" s="39"/>
      <c r="QZW553" s="39"/>
      <c r="QZX553" s="39"/>
      <c r="QZY553" s="39"/>
      <c r="QZZ553" s="39"/>
      <c r="RAA553" s="39"/>
      <c r="RAB553" s="39"/>
      <c r="RAC553" s="39"/>
      <c r="RAD553" s="39"/>
      <c r="RAE553" s="39"/>
      <c r="RAF553" s="39"/>
      <c r="RAG553" s="39"/>
      <c r="RAH553" s="39"/>
      <c r="RAI553" s="39"/>
      <c r="RAJ553" s="39"/>
      <c r="RAK553" s="39"/>
      <c r="RAL553" s="39"/>
      <c r="RAM553" s="39"/>
      <c r="RAN553" s="39"/>
      <c r="RAO553" s="39"/>
      <c r="RAP553" s="39"/>
      <c r="RAQ553" s="39"/>
      <c r="RAR553" s="39"/>
      <c r="RAS553" s="39"/>
      <c r="RAT553" s="39"/>
      <c r="RAU553" s="39"/>
      <c r="RAV553" s="39"/>
      <c r="RAW553" s="39"/>
      <c r="RAX553" s="39"/>
      <c r="RAY553" s="39"/>
      <c r="RAZ553" s="39"/>
      <c r="RBA553" s="39"/>
      <c r="RBB553" s="39"/>
      <c r="RBC553" s="39"/>
      <c r="RBD553" s="39"/>
      <c r="RBE553" s="39"/>
      <c r="RBF553" s="39"/>
      <c r="RBG553" s="39"/>
      <c r="RBH553" s="39"/>
      <c r="RBI553" s="39"/>
      <c r="RBJ553" s="39"/>
      <c r="RBK553" s="39"/>
      <c r="RBL553" s="39"/>
      <c r="RBM553" s="39"/>
      <c r="RBN553" s="39"/>
      <c r="RBO553" s="39"/>
      <c r="RBP553" s="39"/>
      <c r="RBQ553" s="39"/>
      <c r="RBR553" s="39"/>
      <c r="RBS553" s="39"/>
      <c r="RBT553" s="39"/>
      <c r="RBU553" s="39"/>
      <c r="RBV553" s="39"/>
      <c r="RBW553" s="39"/>
      <c r="RBX553" s="39"/>
      <c r="RBY553" s="39"/>
      <c r="RBZ553" s="39"/>
      <c r="RCA553" s="39"/>
      <c r="RCB553" s="39"/>
      <c r="RCC553" s="39"/>
      <c r="RCD553" s="39"/>
      <c r="RCE553" s="39"/>
      <c r="RCF553" s="39"/>
      <c r="RCG553" s="39"/>
      <c r="RCH553" s="39"/>
      <c r="RCI553" s="39"/>
      <c r="RCJ553" s="39"/>
      <c r="RCK553" s="39"/>
      <c r="RCL553" s="39"/>
      <c r="RCM553" s="39"/>
      <c r="RCN553" s="39"/>
      <c r="RCO553" s="39"/>
      <c r="RCP553" s="39"/>
      <c r="RCQ553" s="39"/>
      <c r="RCR553" s="39"/>
      <c r="RCS553" s="39"/>
      <c r="RCT553" s="39"/>
      <c r="RCU553" s="39"/>
      <c r="RCV553" s="39"/>
      <c r="RCW553" s="39"/>
      <c r="RCX553" s="39"/>
      <c r="RCY553" s="39"/>
      <c r="RCZ553" s="39"/>
      <c r="RDA553" s="39"/>
      <c r="RDB553" s="39"/>
      <c r="RDC553" s="39"/>
      <c r="RDD553" s="39"/>
      <c r="RDE553" s="39"/>
      <c r="RDF553" s="39"/>
      <c r="RDG553" s="39"/>
      <c r="RDH553" s="39"/>
      <c r="RDI553" s="39"/>
      <c r="RDJ553" s="39"/>
      <c r="RDK553" s="39"/>
      <c r="RDL553" s="39"/>
      <c r="RDM553" s="39"/>
      <c r="RDN553" s="39"/>
      <c r="RDO553" s="39"/>
      <c r="RDP553" s="39"/>
      <c r="RDQ553" s="39"/>
      <c r="RDR553" s="39"/>
      <c r="RDS553" s="39"/>
      <c r="RDT553" s="39"/>
      <c r="RDU553" s="39"/>
      <c r="RDV553" s="39"/>
      <c r="RDW553" s="39"/>
      <c r="RDX553" s="39"/>
      <c r="RDY553" s="39"/>
      <c r="RDZ553" s="39"/>
      <c r="REA553" s="39"/>
      <c r="REB553" s="39"/>
      <c r="REC553" s="39"/>
      <c r="RED553" s="39"/>
      <c r="REE553" s="39"/>
      <c r="REF553" s="39"/>
      <c r="REG553" s="39"/>
      <c r="REH553" s="39"/>
      <c r="REI553" s="39"/>
      <c r="REJ553" s="39"/>
      <c r="REK553" s="39"/>
      <c r="REL553" s="39"/>
      <c r="REM553" s="39"/>
      <c r="REN553" s="39"/>
      <c r="REO553" s="39"/>
      <c r="REP553" s="39"/>
      <c r="REQ553" s="39"/>
      <c r="RER553" s="39"/>
      <c r="RES553" s="39"/>
      <c r="RET553" s="39"/>
      <c r="REU553" s="39"/>
      <c r="REV553" s="39"/>
      <c r="REW553" s="39"/>
      <c r="REX553" s="39"/>
      <c r="REY553" s="39"/>
      <c r="REZ553" s="39"/>
      <c r="RFA553" s="39"/>
      <c r="RFB553" s="39"/>
      <c r="RFC553" s="39"/>
      <c r="RFD553" s="39"/>
      <c r="RFE553" s="39"/>
      <c r="RFF553" s="39"/>
      <c r="RFG553" s="39"/>
      <c r="RFH553" s="39"/>
      <c r="RFI553" s="39"/>
      <c r="RFJ553" s="39"/>
      <c r="RFK553" s="39"/>
      <c r="RFL553" s="39"/>
      <c r="RFM553" s="39"/>
      <c r="RFN553" s="39"/>
      <c r="RFO553" s="39"/>
      <c r="RFP553" s="39"/>
      <c r="RFQ553" s="39"/>
      <c r="RFR553" s="39"/>
      <c r="RFS553" s="39"/>
      <c r="RFT553" s="39"/>
      <c r="RFU553" s="39"/>
      <c r="RFV553" s="39"/>
      <c r="RFW553" s="39"/>
      <c r="RFX553" s="39"/>
      <c r="RFY553" s="39"/>
      <c r="RFZ553" s="39"/>
      <c r="RGA553" s="39"/>
      <c r="RGB553" s="39"/>
      <c r="RGC553" s="39"/>
      <c r="RGD553" s="39"/>
      <c r="RGE553" s="39"/>
      <c r="RGF553" s="39"/>
      <c r="RGG553" s="39"/>
      <c r="RGH553" s="39"/>
      <c r="RGI553" s="39"/>
      <c r="RGJ553" s="39"/>
      <c r="RGK553" s="39"/>
      <c r="RGL553" s="39"/>
      <c r="RGM553" s="39"/>
      <c r="RGN553" s="39"/>
      <c r="RGO553" s="39"/>
      <c r="RGP553" s="39"/>
      <c r="RGQ553" s="39"/>
      <c r="RGR553" s="39"/>
      <c r="RGS553" s="39"/>
      <c r="RGT553" s="39"/>
      <c r="RGU553" s="39"/>
      <c r="RGV553" s="39"/>
      <c r="RGW553" s="39"/>
      <c r="RGX553" s="39"/>
      <c r="RGY553" s="39"/>
      <c r="RGZ553" s="39"/>
      <c r="RHA553" s="39"/>
      <c r="RHB553" s="39"/>
      <c r="RHC553" s="39"/>
      <c r="RHD553" s="39"/>
      <c r="RHE553" s="39"/>
      <c r="RHF553" s="39"/>
      <c r="RHG553" s="39"/>
      <c r="RHH553" s="39"/>
      <c r="RHI553" s="39"/>
      <c r="RHJ553" s="39"/>
      <c r="RHK553" s="39"/>
      <c r="RHL553" s="39"/>
      <c r="RHM553" s="39"/>
      <c r="RHN553" s="39"/>
      <c r="RHO553" s="39"/>
      <c r="RHP553" s="39"/>
      <c r="RHQ553" s="39"/>
      <c r="RHR553" s="39"/>
      <c r="RHS553" s="39"/>
      <c r="RHT553" s="39"/>
      <c r="RHU553" s="39"/>
      <c r="RHV553" s="39"/>
      <c r="RHW553" s="39"/>
      <c r="RHX553" s="39"/>
      <c r="RHY553" s="39"/>
      <c r="RHZ553" s="39"/>
      <c r="RIA553" s="39"/>
      <c r="RIB553" s="39"/>
      <c r="RIC553" s="39"/>
      <c r="RID553" s="39"/>
      <c r="RIE553" s="39"/>
      <c r="RIF553" s="39"/>
      <c r="RIG553" s="39"/>
      <c r="RIH553" s="39"/>
      <c r="RII553" s="39"/>
      <c r="RIJ553" s="39"/>
      <c r="RIK553" s="39"/>
      <c r="RIL553" s="39"/>
      <c r="RIM553" s="39"/>
      <c r="RIN553" s="39"/>
      <c r="RIO553" s="39"/>
      <c r="RIP553" s="39"/>
      <c r="RIQ553" s="39"/>
      <c r="RIR553" s="39"/>
      <c r="RIS553" s="39"/>
      <c r="RIT553" s="39"/>
      <c r="RIU553" s="39"/>
      <c r="RIV553" s="39"/>
      <c r="RIW553" s="39"/>
      <c r="RIX553" s="39"/>
      <c r="RIY553" s="39"/>
      <c r="RIZ553" s="39"/>
      <c r="RJA553" s="39"/>
      <c r="RJB553" s="39"/>
      <c r="RJC553" s="39"/>
      <c r="RJD553" s="39"/>
      <c r="RJE553" s="39"/>
      <c r="RJF553" s="39"/>
      <c r="RJG553" s="39"/>
      <c r="RJH553" s="39"/>
      <c r="RJI553" s="39"/>
      <c r="RJJ553" s="39"/>
      <c r="RJK553" s="39"/>
      <c r="RJL553" s="39"/>
      <c r="RJM553" s="39"/>
      <c r="RJN553" s="39"/>
      <c r="RJO553" s="39"/>
      <c r="RJP553" s="39"/>
      <c r="RJQ553" s="39"/>
      <c r="RJR553" s="39"/>
      <c r="RJS553" s="39"/>
      <c r="RJT553" s="39"/>
      <c r="RJU553" s="39"/>
      <c r="RJV553" s="39"/>
      <c r="RJW553" s="39"/>
      <c r="RJX553" s="39"/>
      <c r="RJY553" s="39"/>
      <c r="RJZ553" s="39"/>
      <c r="RKA553" s="39"/>
      <c r="RKB553" s="39"/>
      <c r="RKC553" s="39"/>
      <c r="RKD553" s="39"/>
      <c r="RKE553" s="39"/>
      <c r="RKF553" s="39"/>
      <c r="RKG553" s="39"/>
      <c r="RKH553" s="39"/>
      <c r="RKI553" s="39"/>
      <c r="RKJ553" s="39"/>
      <c r="RKK553" s="39"/>
      <c r="RKL553" s="39"/>
      <c r="RKM553" s="39"/>
      <c r="RKN553" s="39"/>
      <c r="RKO553" s="39"/>
      <c r="RKP553" s="39"/>
      <c r="RKQ553" s="39"/>
      <c r="RKR553" s="39"/>
      <c r="RKS553" s="39"/>
      <c r="RKT553" s="39"/>
      <c r="RKU553" s="39"/>
      <c r="RKV553" s="39"/>
      <c r="RKW553" s="39"/>
      <c r="RKX553" s="39"/>
      <c r="RKY553" s="39"/>
      <c r="RKZ553" s="39"/>
      <c r="RLA553" s="39"/>
      <c r="RLB553" s="39"/>
      <c r="RLC553" s="39"/>
      <c r="RLD553" s="39"/>
      <c r="RLE553" s="39"/>
      <c r="RLF553" s="39"/>
      <c r="RLG553" s="39"/>
      <c r="RLH553" s="39"/>
      <c r="RLI553" s="39"/>
      <c r="RLJ553" s="39"/>
      <c r="RLK553" s="39"/>
      <c r="RLL553" s="39"/>
      <c r="RLM553" s="39"/>
      <c r="RLN553" s="39"/>
      <c r="RLO553" s="39"/>
      <c r="RLP553" s="39"/>
      <c r="RLQ553" s="39"/>
      <c r="RLR553" s="39"/>
      <c r="RLS553" s="39"/>
      <c r="RLT553" s="39"/>
      <c r="RLU553" s="39"/>
      <c r="RLV553" s="39"/>
      <c r="RLW553" s="39"/>
      <c r="RLX553" s="39"/>
      <c r="RLY553" s="39"/>
      <c r="RLZ553" s="39"/>
      <c r="RMA553" s="39"/>
      <c r="RMB553" s="39"/>
      <c r="RMC553" s="39"/>
      <c r="RMD553" s="39"/>
      <c r="RME553" s="39"/>
      <c r="RMF553" s="39"/>
      <c r="RMG553" s="39"/>
      <c r="RMH553" s="39"/>
      <c r="RMI553" s="39"/>
      <c r="RMJ553" s="39"/>
      <c r="RMK553" s="39"/>
      <c r="RML553" s="39"/>
      <c r="RMM553" s="39"/>
      <c r="RMN553" s="39"/>
      <c r="RMO553" s="39"/>
      <c r="RMP553" s="39"/>
      <c r="RMQ553" s="39"/>
      <c r="RMR553" s="39"/>
      <c r="RMS553" s="39"/>
      <c r="RMT553" s="39"/>
      <c r="RMU553" s="39"/>
      <c r="RMV553" s="39"/>
      <c r="RMW553" s="39"/>
      <c r="RMX553" s="39"/>
      <c r="RMY553" s="39"/>
      <c r="RMZ553" s="39"/>
      <c r="RNA553" s="39"/>
      <c r="RNB553" s="39"/>
      <c r="RNC553" s="39"/>
      <c r="RND553" s="39"/>
      <c r="RNE553" s="39"/>
      <c r="RNF553" s="39"/>
      <c r="RNG553" s="39"/>
      <c r="RNH553" s="39"/>
      <c r="RNI553" s="39"/>
      <c r="RNJ553" s="39"/>
      <c r="RNK553" s="39"/>
      <c r="RNL553" s="39"/>
      <c r="RNM553" s="39"/>
      <c r="RNN553" s="39"/>
      <c r="RNO553" s="39"/>
      <c r="RNP553" s="39"/>
      <c r="RNQ553" s="39"/>
      <c r="RNR553" s="39"/>
      <c r="RNS553" s="39"/>
      <c r="RNT553" s="39"/>
      <c r="RNU553" s="39"/>
      <c r="RNV553" s="39"/>
      <c r="RNW553" s="39"/>
      <c r="RNX553" s="39"/>
      <c r="RNY553" s="39"/>
      <c r="RNZ553" s="39"/>
      <c r="ROA553" s="39"/>
      <c r="ROB553" s="39"/>
      <c r="ROC553" s="39"/>
      <c r="ROD553" s="39"/>
      <c r="ROE553" s="39"/>
      <c r="ROF553" s="39"/>
      <c r="ROG553" s="39"/>
      <c r="ROH553" s="39"/>
      <c r="ROI553" s="39"/>
      <c r="ROJ553" s="39"/>
      <c r="ROK553" s="39"/>
      <c r="ROL553" s="39"/>
      <c r="ROM553" s="39"/>
      <c r="RON553" s="39"/>
      <c r="ROO553" s="39"/>
      <c r="ROP553" s="39"/>
      <c r="ROQ553" s="39"/>
      <c r="ROR553" s="39"/>
      <c r="ROS553" s="39"/>
      <c r="ROT553" s="39"/>
      <c r="ROU553" s="39"/>
      <c r="ROV553" s="39"/>
      <c r="ROW553" s="39"/>
      <c r="ROX553" s="39"/>
      <c r="ROY553" s="39"/>
      <c r="ROZ553" s="39"/>
      <c r="RPA553" s="39"/>
      <c r="RPB553" s="39"/>
      <c r="RPC553" s="39"/>
      <c r="RPD553" s="39"/>
      <c r="RPE553" s="39"/>
      <c r="RPF553" s="39"/>
      <c r="RPG553" s="39"/>
      <c r="RPH553" s="39"/>
      <c r="RPI553" s="39"/>
      <c r="RPJ553" s="39"/>
      <c r="RPK553" s="39"/>
      <c r="RPL553" s="39"/>
      <c r="RPM553" s="39"/>
      <c r="RPN553" s="39"/>
      <c r="RPO553" s="39"/>
      <c r="RPP553" s="39"/>
      <c r="RPQ553" s="39"/>
      <c r="RPR553" s="39"/>
      <c r="RPS553" s="39"/>
      <c r="RPT553" s="39"/>
      <c r="RPU553" s="39"/>
      <c r="RPV553" s="39"/>
      <c r="RPW553" s="39"/>
      <c r="RPX553" s="39"/>
      <c r="RPY553" s="39"/>
      <c r="RPZ553" s="39"/>
      <c r="RQA553" s="39"/>
      <c r="RQB553" s="39"/>
      <c r="RQC553" s="39"/>
      <c r="RQD553" s="39"/>
      <c r="RQE553" s="39"/>
      <c r="RQF553" s="39"/>
      <c r="RQG553" s="39"/>
      <c r="RQH553" s="39"/>
      <c r="RQI553" s="39"/>
      <c r="RQJ553" s="39"/>
      <c r="RQK553" s="39"/>
      <c r="RQL553" s="39"/>
      <c r="RQM553" s="39"/>
      <c r="RQN553" s="39"/>
      <c r="RQO553" s="39"/>
      <c r="RQP553" s="39"/>
      <c r="RQQ553" s="39"/>
      <c r="RQR553" s="39"/>
      <c r="RQS553" s="39"/>
      <c r="RQT553" s="39"/>
      <c r="RQU553" s="39"/>
      <c r="RQV553" s="39"/>
      <c r="RQW553" s="39"/>
      <c r="RQX553" s="39"/>
      <c r="RQY553" s="39"/>
      <c r="RQZ553" s="39"/>
      <c r="RRA553" s="39"/>
      <c r="RRB553" s="39"/>
      <c r="RRC553" s="39"/>
      <c r="RRD553" s="39"/>
      <c r="RRE553" s="39"/>
      <c r="RRF553" s="39"/>
      <c r="RRG553" s="39"/>
      <c r="RRH553" s="39"/>
      <c r="RRI553" s="39"/>
      <c r="RRJ553" s="39"/>
      <c r="RRK553" s="39"/>
      <c r="RRL553" s="39"/>
      <c r="RRM553" s="39"/>
      <c r="RRN553" s="39"/>
      <c r="RRO553" s="39"/>
      <c r="RRP553" s="39"/>
      <c r="RRQ553" s="39"/>
      <c r="RRR553" s="39"/>
      <c r="RRS553" s="39"/>
      <c r="RRT553" s="39"/>
      <c r="RRU553" s="39"/>
      <c r="RRV553" s="39"/>
      <c r="RRW553" s="39"/>
      <c r="RRX553" s="39"/>
      <c r="RRY553" s="39"/>
      <c r="RRZ553" s="39"/>
      <c r="RSA553" s="39"/>
      <c r="RSB553" s="39"/>
      <c r="RSC553" s="39"/>
      <c r="RSD553" s="39"/>
      <c r="RSE553" s="39"/>
      <c r="RSF553" s="39"/>
      <c r="RSG553" s="39"/>
      <c r="RSH553" s="39"/>
      <c r="RSI553" s="39"/>
      <c r="RSJ553" s="39"/>
      <c r="RSK553" s="39"/>
      <c r="RSL553" s="39"/>
      <c r="RSM553" s="39"/>
      <c r="RSN553" s="39"/>
      <c r="RSO553" s="39"/>
      <c r="RSP553" s="39"/>
      <c r="RSQ553" s="39"/>
      <c r="RSR553" s="39"/>
      <c r="RSS553" s="39"/>
      <c r="RST553" s="39"/>
      <c r="RSU553" s="39"/>
      <c r="RSV553" s="39"/>
      <c r="RSW553" s="39"/>
      <c r="RSX553" s="39"/>
      <c r="RSY553" s="39"/>
      <c r="RSZ553" s="39"/>
      <c r="RTA553" s="39"/>
      <c r="RTB553" s="39"/>
      <c r="RTC553" s="39"/>
      <c r="RTD553" s="39"/>
      <c r="RTE553" s="39"/>
      <c r="RTF553" s="39"/>
      <c r="RTG553" s="39"/>
      <c r="RTH553" s="39"/>
      <c r="RTI553" s="39"/>
      <c r="RTJ553" s="39"/>
      <c r="RTK553" s="39"/>
      <c r="RTL553" s="39"/>
      <c r="RTM553" s="39"/>
      <c r="RTN553" s="39"/>
      <c r="RTO553" s="39"/>
      <c r="RTP553" s="39"/>
      <c r="RTQ553" s="39"/>
      <c r="RTR553" s="39"/>
      <c r="RTS553" s="39"/>
      <c r="RTT553" s="39"/>
      <c r="RTU553" s="39"/>
      <c r="RTV553" s="39"/>
      <c r="RTW553" s="39"/>
      <c r="RTX553" s="39"/>
      <c r="RTY553" s="39"/>
      <c r="RTZ553" s="39"/>
      <c r="RUA553" s="39"/>
      <c r="RUB553" s="39"/>
      <c r="RUC553" s="39"/>
      <c r="RUD553" s="39"/>
      <c r="RUE553" s="39"/>
      <c r="RUF553" s="39"/>
      <c r="RUG553" s="39"/>
      <c r="RUH553" s="39"/>
      <c r="RUI553" s="39"/>
      <c r="RUJ553" s="39"/>
      <c r="RUK553" s="39"/>
      <c r="RUL553" s="39"/>
      <c r="RUM553" s="39"/>
      <c r="RUN553" s="39"/>
      <c r="RUO553" s="39"/>
      <c r="RUP553" s="39"/>
      <c r="RUQ553" s="39"/>
      <c r="RUR553" s="39"/>
      <c r="RUS553" s="39"/>
      <c r="RUT553" s="39"/>
      <c r="RUU553" s="39"/>
      <c r="RUV553" s="39"/>
      <c r="RUW553" s="39"/>
      <c r="RUX553" s="39"/>
      <c r="RUY553" s="39"/>
      <c r="RUZ553" s="39"/>
      <c r="RVA553" s="39"/>
      <c r="RVB553" s="39"/>
      <c r="RVC553" s="39"/>
      <c r="RVD553" s="39"/>
      <c r="RVE553" s="39"/>
      <c r="RVF553" s="39"/>
      <c r="RVG553" s="39"/>
      <c r="RVH553" s="39"/>
      <c r="RVI553" s="39"/>
      <c r="RVJ553" s="39"/>
      <c r="RVK553" s="39"/>
      <c r="RVL553" s="39"/>
      <c r="RVM553" s="39"/>
      <c r="RVN553" s="39"/>
      <c r="RVO553" s="39"/>
      <c r="RVP553" s="39"/>
      <c r="RVQ553" s="39"/>
      <c r="RVR553" s="39"/>
      <c r="RVS553" s="39"/>
      <c r="RVT553" s="39"/>
      <c r="RVU553" s="39"/>
      <c r="RVV553" s="39"/>
      <c r="RVW553" s="39"/>
      <c r="RVX553" s="39"/>
      <c r="RVY553" s="39"/>
      <c r="RVZ553" s="39"/>
      <c r="RWA553" s="39"/>
      <c r="RWB553" s="39"/>
      <c r="RWC553" s="39"/>
      <c r="RWD553" s="39"/>
      <c r="RWE553" s="39"/>
      <c r="RWF553" s="39"/>
      <c r="RWG553" s="39"/>
      <c r="RWH553" s="39"/>
      <c r="RWI553" s="39"/>
      <c r="RWJ553" s="39"/>
      <c r="RWK553" s="39"/>
      <c r="RWL553" s="39"/>
      <c r="RWM553" s="39"/>
      <c r="RWN553" s="39"/>
      <c r="RWO553" s="39"/>
      <c r="RWP553" s="39"/>
      <c r="RWQ553" s="39"/>
      <c r="RWR553" s="39"/>
      <c r="RWS553" s="39"/>
      <c r="RWT553" s="39"/>
      <c r="RWU553" s="39"/>
      <c r="RWV553" s="39"/>
      <c r="RWW553" s="39"/>
      <c r="RWX553" s="39"/>
      <c r="RWY553" s="39"/>
      <c r="RWZ553" s="39"/>
      <c r="RXA553" s="39"/>
      <c r="RXB553" s="39"/>
      <c r="RXC553" s="39"/>
      <c r="RXD553" s="39"/>
      <c r="RXE553" s="39"/>
      <c r="RXF553" s="39"/>
      <c r="RXG553" s="39"/>
      <c r="RXH553" s="39"/>
      <c r="RXI553" s="39"/>
      <c r="RXJ553" s="39"/>
      <c r="RXK553" s="39"/>
      <c r="RXL553" s="39"/>
      <c r="RXM553" s="39"/>
      <c r="RXN553" s="39"/>
      <c r="RXO553" s="39"/>
      <c r="RXP553" s="39"/>
      <c r="RXQ553" s="39"/>
      <c r="RXR553" s="39"/>
      <c r="RXS553" s="39"/>
      <c r="RXT553" s="39"/>
      <c r="RXU553" s="39"/>
      <c r="RXV553" s="39"/>
      <c r="RXW553" s="39"/>
      <c r="RXX553" s="39"/>
      <c r="RXY553" s="39"/>
      <c r="RXZ553" s="39"/>
      <c r="RYA553" s="39"/>
      <c r="RYB553" s="39"/>
      <c r="RYC553" s="39"/>
      <c r="RYD553" s="39"/>
      <c r="RYE553" s="39"/>
      <c r="RYF553" s="39"/>
      <c r="RYG553" s="39"/>
      <c r="RYH553" s="39"/>
      <c r="RYI553" s="39"/>
      <c r="RYJ553" s="39"/>
      <c r="RYK553" s="39"/>
      <c r="RYL553" s="39"/>
      <c r="RYM553" s="39"/>
      <c r="RYN553" s="39"/>
      <c r="RYO553" s="39"/>
      <c r="RYP553" s="39"/>
      <c r="RYQ553" s="39"/>
      <c r="RYR553" s="39"/>
      <c r="RYS553" s="39"/>
      <c r="RYT553" s="39"/>
      <c r="RYU553" s="39"/>
      <c r="RYV553" s="39"/>
      <c r="RYW553" s="39"/>
      <c r="RYX553" s="39"/>
      <c r="RYY553" s="39"/>
      <c r="RYZ553" s="39"/>
      <c r="RZA553" s="39"/>
      <c r="RZB553" s="39"/>
      <c r="RZC553" s="39"/>
      <c r="RZD553" s="39"/>
      <c r="RZE553" s="39"/>
      <c r="RZF553" s="39"/>
      <c r="RZG553" s="39"/>
      <c r="RZH553" s="39"/>
      <c r="RZI553" s="39"/>
      <c r="RZJ553" s="39"/>
      <c r="RZK553" s="39"/>
      <c r="RZL553" s="39"/>
      <c r="RZM553" s="39"/>
      <c r="RZN553" s="39"/>
      <c r="RZO553" s="39"/>
      <c r="RZP553" s="39"/>
      <c r="RZQ553" s="39"/>
      <c r="RZR553" s="39"/>
      <c r="RZS553" s="39"/>
      <c r="RZT553" s="39"/>
      <c r="RZU553" s="39"/>
      <c r="RZV553" s="39"/>
      <c r="RZW553" s="39"/>
      <c r="RZX553" s="39"/>
      <c r="RZY553" s="39"/>
      <c r="RZZ553" s="39"/>
      <c r="SAA553" s="39"/>
      <c r="SAB553" s="39"/>
      <c r="SAC553" s="39"/>
      <c r="SAD553" s="39"/>
      <c r="SAE553" s="39"/>
      <c r="SAF553" s="39"/>
      <c r="SAG553" s="39"/>
      <c r="SAH553" s="39"/>
      <c r="SAI553" s="39"/>
      <c r="SAJ553" s="39"/>
      <c r="SAK553" s="39"/>
      <c r="SAL553" s="39"/>
      <c r="SAM553" s="39"/>
      <c r="SAN553" s="39"/>
      <c r="SAO553" s="39"/>
      <c r="SAP553" s="39"/>
      <c r="SAQ553" s="39"/>
      <c r="SAR553" s="39"/>
      <c r="SAS553" s="39"/>
      <c r="SAT553" s="39"/>
      <c r="SAU553" s="39"/>
      <c r="SAV553" s="39"/>
      <c r="SAW553" s="39"/>
      <c r="SAX553" s="39"/>
      <c r="SAY553" s="39"/>
      <c r="SAZ553" s="39"/>
      <c r="SBA553" s="39"/>
      <c r="SBB553" s="39"/>
      <c r="SBC553" s="39"/>
      <c r="SBD553" s="39"/>
      <c r="SBE553" s="39"/>
      <c r="SBF553" s="39"/>
      <c r="SBG553" s="39"/>
      <c r="SBH553" s="39"/>
      <c r="SBI553" s="39"/>
      <c r="SBJ553" s="39"/>
      <c r="SBK553" s="39"/>
      <c r="SBL553" s="39"/>
      <c r="SBM553" s="39"/>
      <c r="SBN553" s="39"/>
      <c r="SBO553" s="39"/>
      <c r="SBP553" s="39"/>
      <c r="SBQ553" s="39"/>
      <c r="SBR553" s="39"/>
      <c r="SBS553" s="39"/>
      <c r="SBT553" s="39"/>
      <c r="SBU553" s="39"/>
      <c r="SBV553" s="39"/>
      <c r="SBW553" s="39"/>
      <c r="SBX553" s="39"/>
      <c r="SBY553" s="39"/>
      <c r="SBZ553" s="39"/>
      <c r="SCA553" s="39"/>
      <c r="SCB553" s="39"/>
      <c r="SCC553" s="39"/>
      <c r="SCD553" s="39"/>
      <c r="SCE553" s="39"/>
      <c r="SCF553" s="39"/>
      <c r="SCG553" s="39"/>
      <c r="SCH553" s="39"/>
      <c r="SCI553" s="39"/>
      <c r="SCJ553" s="39"/>
      <c r="SCK553" s="39"/>
      <c r="SCL553" s="39"/>
      <c r="SCM553" s="39"/>
      <c r="SCN553" s="39"/>
      <c r="SCO553" s="39"/>
      <c r="SCP553" s="39"/>
      <c r="SCQ553" s="39"/>
      <c r="SCR553" s="39"/>
      <c r="SCS553" s="39"/>
      <c r="SCT553" s="39"/>
      <c r="SCU553" s="39"/>
      <c r="SCV553" s="39"/>
      <c r="SCW553" s="39"/>
      <c r="SCX553" s="39"/>
      <c r="SCY553" s="39"/>
      <c r="SCZ553" s="39"/>
      <c r="SDA553" s="39"/>
      <c r="SDB553" s="39"/>
      <c r="SDC553" s="39"/>
      <c r="SDD553" s="39"/>
      <c r="SDE553" s="39"/>
      <c r="SDF553" s="39"/>
      <c r="SDG553" s="39"/>
      <c r="SDH553" s="39"/>
      <c r="SDI553" s="39"/>
      <c r="SDJ553" s="39"/>
      <c r="SDK553" s="39"/>
      <c r="SDL553" s="39"/>
      <c r="SDM553" s="39"/>
      <c r="SDN553" s="39"/>
      <c r="SDO553" s="39"/>
      <c r="SDP553" s="39"/>
      <c r="SDQ553" s="39"/>
      <c r="SDR553" s="39"/>
      <c r="SDS553" s="39"/>
      <c r="SDT553" s="39"/>
      <c r="SDU553" s="39"/>
      <c r="SDV553" s="39"/>
      <c r="SDW553" s="39"/>
      <c r="SDX553" s="39"/>
      <c r="SDY553" s="39"/>
      <c r="SDZ553" s="39"/>
      <c r="SEA553" s="39"/>
      <c r="SEB553" s="39"/>
      <c r="SEC553" s="39"/>
      <c r="SED553" s="39"/>
      <c r="SEE553" s="39"/>
      <c r="SEF553" s="39"/>
      <c r="SEG553" s="39"/>
      <c r="SEH553" s="39"/>
      <c r="SEI553" s="39"/>
      <c r="SEJ553" s="39"/>
      <c r="SEK553" s="39"/>
      <c r="SEL553" s="39"/>
      <c r="SEM553" s="39"/>
      <c r="SEN553" s="39"/>
      <c r="SEO553" s="39"/>
      <c r="SEP553" s="39"/>
      <c r="SEQ553" s="39"/>
      <c r="SER553" s="39"/>
      <c r="SES553" s="39"/>
      <c r="SET553" s="39"/>
      <c r="SEU553" s="39"/>
      <c r="SEV553" s="39"/>
      <c r="SEW553" s="39"/>
      <c r="SEX553" s="39"/>
      <c r="SEY553" s="39"/>
      <c r="SEZ553" s="39"/>
      <c r="SFA553" s="39"/>
      <c r="SFB553" s="39"/>
      <c r="SFC553" s="39"/>
      <c r="SFD553" s="39"/>
      <c r="SFE553" s="39"/>
      <c r="SFF553" s="39"/>
      <c r="SFG553" s="39"/>
      <c r="SFH553" s="39"/>
      <c r="SFI553" s="39"/>
      <c r="SFJ553" s="39"/>
      <c r="SFK553" s="39"/>
      <c r="SFL553" s="39"/>
      <c r="SFM553" s="39"/>
      <c r="SFN553" s="39"/>
      <c r="SFO553" s="39"/>
      <c r="SFP553" s="39"/>
      <c r="SFQ553" s="39"/>
      <c r="SFR553" s="39"/>
      <c r="SFS553" s="39"/>
      <c r="SFT553" s="39"/>
      <c r="SFU553" s="39"/>
      <c r="SFV553" s="39"/>
      <c r="SFW553" s="39"/>
      <c r="SFX553" s="39"/>
      <c r="SFY553" s="39"/>
      <c r="SFZ553" s="39"/>
      <c r="SGA553" s="39"/>
      <c r="SGB553" s="39"/>
      <c r="SGC553" s="39"/>
      <c r="SGD553" s="39"/>
      <c r="SGE553" s="39"/>
      <c r="SGF553" s="39"/>
      <c r="SGG553" s="39"/>
      <c r="SGH553" s="39"/>
      <c r="SGI553" s="39"/>
      <c r="SGJ553" s="39"/>
      <c r="SGK553" s="39"/>
      <c r="SGL553" s="39"/>
      <c r="SGM553" s="39"/>
      <c r="SGN553" s="39"/>
      <c r="SGO553" s="39"/>
      <c r="SGP553" s="39"/>
      <c r="SGQ553" s="39"/>
      <c r="SGR553" s="39"/>
      <c r="SGS553" s="39"/>
      <c r="SGT553" s="39"/>
      <c r="SGU553" s="39"/>
      <c r="SGV553" s="39"/>
      <c r="SGW553" s="39"/>
      <c r="SGX553" s="39"/>
      <c r="SGY553" s="39"/>
      <c r="SGZ553" s="39"/>
      <c r="SHA553" s="39"/>
      <c r="SHB553" s="39"/>
      <c r="SHC553" s="39"/>
      <c r="SHD553" s="39"/>
      <c r="SHE553" s="39"/>
      <c r="SHF553" s="39"/>
      <c r="SHG553" s="39"/>
      <c r="SHH553" s="39"/>
      <c r="SHI553" s="39"/>
      <c r="SHJ553" s="39"/>
      <c r="SHK553" s="39"/>
      <c r="SHL553" s="39"/>
      <c r="SHM553" s="39"/>
      <c r="SHN553" s="39"/>
      <c r="SHO553" s="39"/>
      <c r="SHP553" s="39"/>
      <c r="SHQ553" s="39"/>
      <c r="SHR553" s="39"/>
      <c r="SHS553" s="39"/>
      <c r="SHT553" s="39"/>
      <c r="SHU553" s="39"/>
      <c r="SHV553" s="39"/>
      <c r="SHW553" s="39"/>
      <c r="SHX553" s="39"/>
      <c r="SHY553" s="39"/>
      <c r="SHZ553" s="39"/>
      <c r="SIA553" s="39"/>
      <c r="SIB553" s="39"/>
      <c r="SIC553" s="39"/>
      <c r="SID553" s="39"/>
      <c r="SIE553" s="39"/>
      <c r="SIF553" s="39"/>
      <c r="SIG553" s="39"/>
      <c r="SIH553" s="39"/>
      <c r="SII553" s="39"/>
      <c r="SIJ553" s="39"/>
      <c r="SIK553" s="39"/>
      <c r="SIL553" s="39"/>
      <c r="SIM553" s="39"/>
      <c r="SIN553" s="39"/>
      <c r="SIO553" s="39"/>
      <c r="SIP553" s="39"/>
      <c r="SIQ553" s="39"/>
      <c r="SIR553" s="39"/>
      <c r="SIS553" s="39"/>
      <c r="SIT553" s="39"/>
      <c r="SIU553" s="39"/>
      <c r="SIV553" s="39"/>
      <c r="SIW553" s="39"/>
      <c r="SIX553" s="39"/>
      <c r="SIY553" s="39"/>
      <c r="SIZ553" s="39"/>
      <c r="SJA553" s="39"/>
      <c r="SJB553" s="39"/>
      <c r="SJC553" s="39"/>
      <c r="SJD553" s="39"/>
      <c r="SJE553" s="39"/>
      <c r="SJF553" s="39"/>
      <c r="SJG553" s="39"/>
      <c r="SJH553" s="39"/>
      <c r="SJI553" s="39"/>
      <c r="SJJ553" s="39"/>
      <c r="SJK553" s="39"/>
      <c r="SJL553" s="39"/>
      <c r="SJM553" s="39"/>
      <c r="SJN553" s="39"/>
      <c r="SJO553" s="39"/>
      <c r="SJP553" s="39"/>
      <c r="SJQ553" s="39"/>
      <c r="SJR553" s="39"/>
      <c r="SJS553" s="39"/>
      <c r="SJT553" s="39"/>
      <c r="SJU553" s="39"/>
      <c r="SJV553" s="39"/>
      <c r="SJW553" s="39"/>
      <c r="SJX553" s="39"/>
      <c r="SJY553" s="39"/>
      <c r="SJZ553" s="39"/>
      <c r="SKA553" s="39"/>
      <c r="SKB553" s="39"/>
      <c r="SKC553" s="39"/>
      <c r="SKD553" s="39"/>
      <c r="SKE553" s="39"/>
      <c r="SKF553" s="39"/>
      <c r="SKG553" s="39"/>
      <c r="SKH553" s="39"/>
      <c r="SKI553" s="39"/>
      <c r="SKJ553" s="39"/>
      <c r="SKK553" s="39"/>
      <c r="SKL553" s="39"/>
      <c r="SKM553" s="39"/>
      <c r="SKN553" s="39"/>
      <c r="SKO553" s="39"/>
      <c r="SKP553" s="39"/>
      <c r="SKQ553" s="39"/>
      <c r="SKR553" s="39"/>
      <c r="SKS553" s="39"/>
      <c r="SKT553" s="39"/>
      <c r="SKU553" s="39"/>
      <c r="SKV553" s="39"/>
      <c r="SKW553" s="39"/>
      <c r="SKX553" s="39"/>
      <c r="SKY553" s="39"/>
      <c r="SKZ553" s="39"/>
      <c r="SLA553" s="39"/>
      <c r="SLB553" s="39"/>
      <c r="SLC553" s="39"/>
      <c r="SLD553" s="39"/>
      <c r="SLE553" s="39"/>
      <c r="SLF553" s="39"/>
      <c r="SLG553" s="39"/>
      <c r="SLH553" s="39"/>
      <c r="SLI553" s="39"/>
      <c r="SLJ553" s="39"/>
      <c r="SLK553" s="39"/>
      <c r="SLL553" s="39"/>
      <c r="SLM553" s="39"/>
      <c r="SLN553" s="39"/>
      <c r="SLO553" s="39"/>
      <c r="SLP553" s="39"/>
      <c r="SLQ553" s="39"/>
      <c r="SLR553" s="39"/>
      <c r="SLS553" s="39"/>
      <c r="SLT553" s="39"/>
      <c r="SLU553" s="39"/>
      <c r="SLV553" s="39"/>
      <c r="SLW553" s="39"/>
      <c r="SLX553" s="39"/>
      <c r="SLY553" s="39"/>
      <c r="SLZ553" s="39"/>
      <c r="SMA553" s="39"/>
      <c r="SMB553" s="39"/>
      <c r="SMC553" s="39"/>
      <c r="SMD553" s="39"/>
      <c r="SME553" s="39"/>
      <c r="SMF553" s="39"/>
      <c r="SMG553" s="39"/>
      <c r="SMH553" s="39"/>
      <c r="SMI553" s="39"/>
      <c r="SMJ553" s="39"/>
      <c r="SMK553" s="39"/>
      <c r="SML553" s="39"/>
      <c r="SMM553" s="39"/>
      <c r="SMN553" s="39"/>
      <c r="SMO553" s="39"/>
      <c r="SMP553" s="39"/>
      <c r="SMQ553" s="39"/>
      <c r="SMR553" s="39"/>
      <c r="SMS553" s="39"/>
      <c r="SMT553" s="39"/>
      <c r="SMU553" s="39"/>
      <c r="SMV553" s="39"/>
      <c r="SMW553" s="39"/>
      <c r="SMX553" s="39"/>
      <c r="SMY553" s="39"/>
      <c r="SMZ553" s="39"/>
      <c r="SNA553" s="39"/>
      <c r="SNB553" s="39"/>
      <c r="SNC553" s="39"/>
      <c r="SND553" s="39"/>
      <c r="SNE553" s="39"/>
      <c r="SNF553" s="39"/>
      <c r="SNG553" s="39"/>
      <c r="SNH553" s="39"/>
      <c r="SNI553" s="39"/>
      <c r="SNJ553" s="39"/>
      <c r="SNK553" s="39"/>
      <c r="SNL553" s="39"/>
      <c r="SNM553" s="39"/>
      <c r="SNN553" s="39"/>
      <c r="SNO553" s="39"/>
      <c r="SNP553" s="39"/>
      <c r="SNQ553" s="39"/>
      <c r="SNR553" s="39"/>
      <c r="SNS553" s="39"/>
      <c r="SNT553" s="39"/>
      <c r="SNU553" s="39"/>
      <c r="SNV553" s="39"/>
      <c r="SNW553" s="39"/>
      <c r="SNX553" s="39"/>
      <c r="SNY553" s="39"/>
      <c r="SNZ553" s="39"/>
      <c r="SOA553" s="39"/>
      <c r="SOB553" s="39"/>
      <c r="SOC553" s="39"/>
      <c r="SOD553" s="39"/>
      <c r="SOE553" s="39"/>
      <c r="SOF553" s="39"/>
      <c r="SOG553" s="39"/>
      <c r="SOH553" s="39"/>
      <c r="SOI553" s="39"/>
      <c r="SOJ553" s="39"/>
      <c r="SOK553" s="39"/>
      <c r="SOL553" s="39"/>
      <c r="SOM553" s="39"/>
      <c r="SON553" s="39"/>
      <c r="SOO553" s="39"/>
      <c r="SOP553" s="39"/>
      <c r="SOQ553" s="39"/>
      <c r="SOR553" s="39"/>
      <c r="SOS553" s="39"/>
      <c r="SOT553" s="39"/>
      <c r="SOU553" s="39"/>
      <c r="SOV553" s="39"/>
      <c r="SOW553" s="39"/>
      <c r="SOX553" s="39"/>
      <c r="SOY553" s="39"/>
      <c r="SOZ553" s="39"/>
      <c r="SPA553" s="39"/>
      <c r="SPB553" s="39"/>
      <c r="SPC553" s="39"/>
      <c r="SPD553" s="39"/>
      <c r="SPE553" s="39"/>
      <c r="SPF553" s="39"/>
      <c r="SPG553" s="39"/>
      <c r="SPH553" s="39"/>
      <c r="SPI553" s="39"/>
      <c r="SPJ553" s="39"/>
      <c r="SPK553" s="39"/>
      <c r="SPL553" s="39"/>
      <c r="SPM553" s="39"/>
      <c r="SPN553" s="39"/>
      <c r="SPO553" s="39"/>
      <c r="SPP553" s="39"/>
      <c r="SPQ553" s="39"/>
      <c r="SPR553" s="39"/>
      <c r="SPS553" s="39"/>
      <c r="SPT553" s="39"/>
      <c r="SPU553" s="39"/>
      <c r="SPV553" s="39"/>
      <c r="SPW553" s="39"/>
      <c r="SPX553" s="39"/>
      <c r="SPY553" s="39"/>
      <c r="SPZ553" s="39"/>
      <c r="SQA553" s="39"/>
      <c r="SQB553" s="39"/>
      <c r="SQC553" s="39"/>
      <c r="SQD553" s="39"/>
      <c r="SQE553" s="39"/>
      <c r="SQF553" s="39"/>
      <c r="SQG553" s="39"/>
      <c r="SQH553" s="39"/>
      <c r="SQI553" s="39"/>
      <c r="SQJ553" s="39"/>
      <c r="SQK553" s="39"/>
      <c r="SQL553" s="39"/>
      <c r="SQM553" s="39"/>
      <c r="SQN553" s="39"/>
      <c r="SQO553" s="39"/>
      <c r="SQP553" s="39"/>
      <c r="SQQ553" s="39"/>
      <c r="SQR553" s="39"/>
      <c r="SQS553" s="39"/>
      <c r="SQT553" s="39"/>
      <c r="SQU553" s="39"/>
      <c r="SQV553" s="39"/>
      <c r="SQW553" s="39"/>
      <c r="SQX553" s="39"/>
      <c r="SQY553" s="39"/>
      <c r="SQZ553" s="39"/>
      <c r="SRA553" s="39"/>
      <c r="SRB553" s="39"/>
      <c r="SRC553" s="39"/>
      <c r="SRD553" s="39"/>
      <c r="SRE553" s="39"/>
      <c r="SRF553" s="39"/>
      <c r="SRG553" s="39"/>
      <c r="SRH553" s="39"/>
      <c r="SRI553" s="39"/>
      <c r="SRJ553" s="39"/>
      <c r="SRK553" s="39"/>
      <c r="SRL553" s="39"/>
      <c r="SRM553" s="39"/>
      <c r="SRN553" s="39"/>
      <c r="SRO553" s="39"/>
      <c r="SRP553" s="39"/>
      <c r="SRQ553" s="39"/>
      <c r="SRR553" s="39"/>
      <c r="SRS553" s="39"/>
      <c r="SRT553" s="39"/>
      <c r="SRU553" s="39"/>
      <c r="SRV553" s="39"/>
      <c r="SRW553" s="39"/>
      <c r="SRX553" s="39"/>
      <c r="SRY553" s="39"/>
      <c r="SRZ553" s="39"/>
      <c r="SSA553" s="39"/>
      <c r="SSB553" s="39"/>
      <c r="SSC553" s="39"/>
      <c r="SSD553" s="39"/>
      <c r="SSE553" s="39"/>
      <c r="SSF553" s="39"/>
      <c r="SSG553" s="39"/>
      <c r="SSH553" s="39"/>
      <c r="SSI553" s="39"/>
      <c r="SSJ553" s="39"/>
      <c r="SSK553" s="39"/>
      <c r="SSL553" s="39"/>
      <c r="SSM553" s="39"/>
      <c r="SSN553" s="39"/>
      <c r="SSO553" s="39"/>
      <c r="SSP553" s="39"/>
      <c r="SSQ553" s="39"/>
      <c r="SSR553" s="39"/>
      <c r="SSS553" s="39"/>
      <c r="SST553" s="39"/>
      <c r="SSU553" s="39"/>
      <c r="SSV553" s="39"/>
      <c r="SSW553" s="39"/>
      <c r="SSX553" s="39"/>
      <c r="SSY553" s="39"/>
      <c r="SSZ553" s="39"/>
      <c r="STA553" s="39"/>
      <c r="STB553" s="39"/>
      <c r="STC553" s="39"/>
      <c r="STD553" s="39"/>
      <c r="STE553" s="39"/>
      <c r="STF553" s="39"/>
      <c r="STG553" s="39"/>
      <c r="STH553" s="39"/>
      <c r="STI553" s="39"/>
      <c r="STJ553" s="39"/>
      <c r="STK553" s="39"/>
      <c r="STL553" s="39"/>
      <c r="STM553" s="39"/>
      <c r="STN553" s="39"/>
      <c r="STO553" s="39"/>
      <c r="STP553" s="39"/>
      <c r="STQ553" s="39"/>
      <c r="STR553" s="39"/>
      <c r="STS553" s="39"/>
      <c r="STT553" s="39"/>
      <c r="STU553" s="39"/>
      <c r="STV553" s="39"/>
      <c r="STW553" s="39"/>
      <c r="STX553" s="39"/>
      <c r="STY553" s="39"/>
      <c r="STZ553" s="39"/>
      <c r="SUA553" s="39"/>
      <c r="SUB553" s="39"/>
      <c r="SUC553" s="39"/>
      <c r="SUD553" s="39"/>
      <c r="SUE553" s="39"/>
      <c r="SUF553" s="39"/>
      <c r="SUG553" s="39"/>
      <c r="SUH553" s="39"/>
      <c r="SUI553" s="39"/>
      <c r="SUJ553" s="39"/>
      <c r="SUK553" s="39"/>
      <c r="SUL553" s="39"/>
      <c r="SUM553" s="39"/>
      <c r="SUN553" s="39"/>
      <c r="SUO553" s="39"/>
      <c r="SUP553" s="39"/>
      <c r="SUQ553" s="39"/>
      <c r="SUR553" s="39"/>
      <c r="SUS553" s="39"/>
      <c r="SUT553" s="39"/>
      <c r="SUU553" s="39"/>
      <c r="SUV553" s="39"/>
      <c r="SUW553" s="39"/>
      <c r="SUX553" s="39"/>
      <c r="SUY553" s="39"/>
      <c r="SUZ553" s="39"/>
      <c r="SVA553" s="39"/>
      <c r="SVB553" s="39"/>
      <c r="SVC553" s="39"/>
      <c r="SVD553" s="39"/>
      <c r="SVE553" s="39"/>
      <c r="SVF553" s="39"/>
      <c r="SVG553" s="39"/>
      <c r="SVH553" s="39"/>
      <c r="SVI553" s="39"/>
      <c r="SVJ553" s="39"/>
      <c r="SVK553" s="39"/>
      <c r="SVL553" s="39"/>
      <c r="SVM553" s="39"/>
      <c r="SVN553" s="39"/>
      <c r="SVO553" s="39"/>
      <c r="SVP553" s="39"/>
      <c r="SVQ553" s="39"/>
      <c r="SVR553" s="39"/>
      <c r="SVS553" s="39"/>
      <c r="SVT553" s="39"/>
      <c r="SVU553" s="39"/>
      <c r="SVV553" s="39"/>
      <c r="SVW553" s="39"/>
      <c r="SVX553" s="39"/>
      <c r="SVY553" s="39"/>
      <c r="SVZ553" s="39"/>
      <c r="SWA553" s="39"/>
      <c r="SWB553" s="39"/>
      <c r="SWC553" s="39"/>
      <c r="SWD553" s="39"/>
      <c r="SWE553" s="39"/>
      <c r="SWF553" s="39"/>
      <c r="SWG553" s="39"/>
      <c r="SWH553" s="39"/>
      <c r="SWI553" s="39"/>
      <c r="SWJ553" s="39"/>
      <c r="SWK553" s="39"/>
      <c r="SWL553" s="39"/>
      <c r="SWM553" s="39"/>
      <c r="SWN553" s="39"/>
      <c r="SWO553" s="39"/>
      <c r="SWP553" s="39"/>
      <c r="SWQ553" s="39"/>
      <c r="SWR553" s="39"/>
      <c r="SWS553" s="39"/>
      <c r="SWT553" s="39"/>
      <c r="SWU553" s="39"/>
      <c r="SWV553" s="39"/>
      <c r="SWW553" s="39"/>
      <c r="SWX553" s="39"/>
      <c r="SWY553" s="39"/>
      <c r="SWZ553" s="39"/>
      <c r="SXA553" s="39"/>
      <c r="SXB553" s="39"/>
      <c r="SXC553" s="39"/>
      <c r="SXD553" s="39"/>
      <c r="SXE553" s="39"/>
      <c r="SXF553" s="39"/>
      <c r="SXG553" s="39"/>
      <c r="SXH553" s="39"/>
      <c r="SXI553" s="39"/>
      <c r="SXJ553" s="39"/>
      <c r="SXK553" s="39"/>
      <c r="SXL553" s="39"/>
      <c r="SXM553" s="39"/>
      <c r="SXN553" s="39"/>
      <c r="SXO553" s="39"/>
      <c r="SXP553" s="39"/>
      <c r="SXQ553" s="39"/>
      <c r="SXR553" s="39"/>
      <c r="SXS553" s="39"/>
      <c r="SXT553" s="39"/>
      <c r="SXU553" s="39"/>
      <c r="SXV553" s="39"/>
      <c r="SXW553" s="39"/>
      <c r="SXX553" s="39"/>
      <c r="SXY553" s="39"/>
      <c r="SXZ553" s="39"/>
      <c r="SYA553" s="39"/>
      <c r="SYB553" s="39"/>
      <c r="SYC553" s="39"/>
      <c r="SYD553" s="39"/>
      <c r="SYE553" s="39"/>
      <c r="SYF553" s="39"/>
      <c r="SYG553" s="39"/>
      <c r="SYH553" s="39"/>
      <c r="SYI553" s="39"/>
      <c r="SYJ553" s="39"/>
      <c r="SYK553" s="39"/>
      <c r="SYL553" s="39"/>
      <c r="SYM553" s="39"/>
      <c r="SYN553" s="39"/>
      <c r="SYO553" s="39"/>
      <c r="SYP553" s="39"/>
      <c r="SYQ553" s="39"/>
      <c r="SYR553" s="39"/>
      <c r="SYS553" s="39"/>
      <c r="SYT553" s="39"/>
      <c r="SYU553" s="39"/>
      <c r="SYV553" s="39"/>
      <c r="SYW553" s="39"/>
      <c r="SYX553" s="39"/>
      <c r="SYY553" s="39"/>
      <c r="SYZ553" s="39"/>
      <c r="SZA553" s="39"/>
      <c r="SZB553" s="39"/>
      <c r="SZC553" s="39"/>
      <c r="SZD553" s="39"/>
      <c r="SZE553" s="39"/>
      <c r="SZF553" s="39"/>
      <c r="SZG553" s="39"/>
      <c r="SZH553" s="39"/>
      <c r="SZI553" s="39"/>
      <c r="SZJ553" s="39"/>
      <c r="SZK553" s="39"/>
      <c r="SZL553" s="39"/>
      <c r="SZM553" s="39"/>
      <c r="SZN553" s="39"/>
      <c r="SZO553" s="39"/>
      <c r="SZP553" s="39"/>
      <c r="SZQ553" s="39"/>
      <c r="SZR553" s="39"/>
      <c r="SZS553" s="39"/>
      <c r="SZT553" s="39"/>
      <c r="SZU553" s="39"/>
      <c r="SZV553" s="39"/>
      <c r="SZW553" s="39"/>
      <c r="SZX553" s="39"/>
      <c r="SZY553" s="39"/>
      <c r="SZZ553" s="39"/>
      <c r="TAA553" s="39"/>
      <c r="TAB553" s="39"/>
      <c r="TAC553" s="39"/>
      <c r="TAD553" s="39"/>
      <c r="TAE553" s="39"/>
      <c r="TAF553" s="39"/>
      <c r="TAG553" s="39"/>
      <c r="TAH553" s="39"/>
      <c r="TAI553" s="39"/>
      <c r="TAJ553" s="39"/>
      <c r="TAK553" s="39"/>
      <c r="TAL553" s="39"/>
      <c r="TAM553" s="39"/>
      <c r="TAN553" s="39"/>
      <c r="TAO553" s="39"/>
      <c r="TAP553" s="39"/>
      <c r="TAQ553" s="39"/>
      <c r="TAR553" s="39"/>
      <c r="TAS553" s="39"/>
      <c r="TAT553" s="39"/>
      <c r="TAU553" s="39"/>
      <c r="TAV553" s="39"/>
      <c r="TAW553" s="39"/>
      <c r="TAX553" s="39"/>
      <c r="TAY553" s="39"/>
      <c r="TAZ553" s="39"/>
      <c r="TBA553" s="39"/>
      <c r="TBB553" s="39"/>
      <c r="TBC553" s="39"/>
      <c r="TBD553" s="39"/>
      <c r="TBE553" s="39"/>
      <c r="TBF553" s="39"/>
      <c r="TBG553" s="39"/>
      <c r="TBH553" s="39"/>
      <c r="TBI553" s="39"/>
      <c r="TBJ553" s="39"/>
      <c r="TBK553" s="39"/>
      <c r="TBL553" s="39"/>
      <c r="TBM553" s="39"/>
      <c r="TBN553" s="39"/>
      <c r="TBO553" s="39"/>
      <c r="TBP553" s="39"/>
      <c r="TBQ553" s="39"/>
      <c r="TBR553" s="39"/>
      <c r="TBS553" s="39"/>
      <c r="TBT553" s="39"/>
      <c r="TBU553" s="39"/>
      <c r="TBV553" s="39"/>
      <c r="TBW553" s="39"/>
      <c r="TBX553" s="39"/>
      <c r="TBY553" s="39"/>
      <c r="TBZ553" s="39"/>
      <c r="TCA553" s="39"/>
      <c r="TCB553" s="39"/>
      <c r="TCC553" s="39"/>
      <c r="TCD553" s="39"/>
      <c r="TCE553" s="39"/>
      <c r="TCF553" s="39"/>
      <c r="TCG553" s="39"/>
      <c r="TCH553" s="39"/>
      <c r="TCI553" s="39"/>
      <c r="TCJ553" s="39"/>
      <c r="TCK553" s="39"/>
      <c r="TCL553" s="39"/>
      <c r="TCM553" s="39"/>
      <c r="TCN553" s="39"/>
      <c r="TCO553" s="39"/>
      <c r="TCP553" s="39"/>
      <c r="TCQ553" s="39"/>
      <c r="TCR553" s="39"/>
      <c r="TCS553" s="39"/>
      <c r="TCT553" s="39"/>
      <c r="TCU553" s="39"/>
      <c r="TCV553" s="39"/>
      <c r="TCW553" s="39"/>
      <c r="TCX553" s="39"/>
      <c r="TCY553" s="39"/>
      <c r="TCZ553" s="39"/>
      <c r="TDA553" s="39"/>
      <c r="TDB553" s="39"/>
      <c r="TDC553" s="39"/>
      <c r="TDD553" s="39"/>
      <c r="TDE553" s="39"/>
      <c r="TDF553" s="39"/>
      <c r="TDG553" s="39"/>
      <c r="TDH553" s="39"/>
      <c r="TDI553" s="39"/>
      <c r="TDJ553" s="39"/>
      <c r="TDK553" s="39"/>
      <c r="TDL553" s="39"/>
      <c r="TDM553" s="39"/>
      <c r="TDN553" s="39"/>
      <c r="TDO553" s="39"/>
      <c r="TDP553" s="39"/>
      <c r="TDQ553" s="39"/>
      <c r="TDR553" s="39"/>
      <c r="TDS553" s="39"/>
      <c r="TDT553" s="39"/>
      <c r="TDU553" s="39"/>
      <c r="TDV553" s="39"/>
      <c r="TDW553" s="39"/>
      <c r="TDX553" s="39"/>
      <c r="TDY553" s="39"/>
      <c r="TDZ553" s="39"/>
      <c r="TEA553" s="39"/>
      <c r="TEB553" s="39"/>
      <c r="TEC553" s="39"/>
      <c r="TED553" s="39"/>
      <c r="TEE553" s="39"/>
      <c r="TEF553" s="39"/>
      <c r="TEG553" s="39"/>
      <c r="TEH553" s="39"/>
      <c r="TEI553" s="39"/>
      <c r="TEJ553" s="39"/>
      <c r="TEK553" s="39"/>
      <c r="TEL553" s="39"/>
      <c r="TEM553" s="39"/>
      <c r="TEN553" s="39"/>
      <c r="TEO553" s="39"/>
      <c r="TEP553" s="39"/>
      <c r="TEQ553" s="39"/>
      <c r="TER553" s="39"/>
      <c r="TES553" s="39"/>
      <c r="TET553" s="39"/>
      <c r="TEU553" s="39"/>
      <c r="TEV553" s="39"/>
      <c r="TEW553" s="39"/>
      <c r="TEX553" s="39"/>
      <c r="TEY553" s="39"/>
      <c r="TEZ553" s="39"/>
      <c r="TFA553" s="39"/>
      <c r="TFB553" s="39"/>
      <c r="TFC553" s="39"/>
      <c r="TFD553" s="39"/>
      <c r="TFE553" s="39"/>
      <c r="TFF553" s="39"/>
      <c r="TFG553" s="39"/>
      <c r="TFH553" s="39"/>
      <c r="TFI553" s="39"/>
      <c r="TFJ553" s="39"/>
      <c r="TFK553" s="39"/>
      <c r="TFL553" s="39"/>
      <c r="TFM553" s="39"/>
      <c r="TFN553" s="39"/>
      <c r="TFO553" s="39"/>
      <c r="TFP553" s="39"/>
      <c r="TFQ553" s="39"/>
      <c r="TFR553" s="39"/>
      <c r="TFS553" s="39"/>
      <c r="TFT553" s="39"/>
      <c r="TFU553" s="39"/>
      <c r="TFV553" s="39"/>
      <c r="TFW553" s="39"/>
      <c r="TFX553" s="39"/>
      <c r="TFY553" s="39"/>
      <c r="TFZ553" s="39"/>
      <c r="TGA553" s="39"/>
      <c r="TGB553" s="39"/>
      <c r="TGC553" s="39"/>
      <c r="TGD553" s="39"/>
      <c r="TGE553" s="39"/>
      <c r="TGF553" s="39"/>
      <c r="TGG553" s="39"/>
      <c r="TGH553" s="39"/>
      <c r="TGI553" s="39"/>
      <c r="TGJ553" s="39"/>
      <c r="TGK553" s="39"/>
      <c r="TGL553" s="39"/>
      <c r="TGM553" s="39"/>
      <c r="TGN553" s="39"/>
      <c r="TGO553" s="39"/>
      <c r="TGP553" s="39"/>
      <c r="TGQ553" s="39"/>
      <c r="TGR553" s="39"/>
      <c r="TGS553" s="39"/>
      <c r="TGT553" s="39"/>
      <c r="TGU553" s="39"/>
      <c r="TGV553" s="39"/>
      <c r="TGW553" s="39"/>
      <c r="TGX553" s="39"/>
      <c r="TGY553" s="39"/>
      <c r="TGZ553" s="39"/>
      <c r="THA553" s="39"/>
      <c r="THB553" s="39"/>
      <c r="THC553" s="39"/>
      <c r="THD553" s="39"/>
      <c r="THE553" s="39"/>
      <c r="THF553" s="39"/>
      <c r="THG553" s="39"/>
      <c r="THH553" s="39"/>
      <c r="THI553" s="39"/>
      <c r="THJ553" s="39"/>
      <c r="THK553" s="39"/>
      <c r="THL553" s="39"/>
      <c r="THM553" s="39"/>
      <c r="THN553" s="39"/>
      <c r="THO553" s="39"/>
      <c r="THP553" s="39"/>
      <c r="THQ553" s="39"/>
      <c r="THR553" s="39"/>
      <c r="THS553" s="39"/>
      <c r="THT553" s="39"/>
      <c r="THU553" s="39"/>
      <c r="THV553" s="39"/>
      <c r="THW553" s="39"/>
      <c r="THX553" s="39"/>
      <c r="THY553" s="39"/>
      <c r="THZ553" s="39"/>
      <c r="TIA553" s="39"/>
      <c r="TIB553" s="39"/>
      <c r="TIC553" s="39"/>
      <c r="TID553" s="39"/>
      <c r="TIE553" s="39"/>
      <c r="TIF553" s="39"/>
      <c r="TIG553" s="39"/>
      <c r="TIH553" s="39"/>
      <c r="TII553" s="39"/>
      <c r="TIJ553" s="39"/>
      <c r="TIK553" s="39"/>
      <c r="TIL553" s="39"/>
      <c r="TIM553" s="39"/>
      <c r="TIN553" s="39"/>
      <c r="TIO553" s="39"/>
      <c r="TIP553" s="39"/>
      <c r="TIQ553" s="39"/>
      <c r="TIR553" s="39"/>
      <c r="TIS553" s="39"/>
      <c r="TIT553" s="39"/>
      <c r="TIU553" s="39"/>
      <c r="TIV553" s="39"/>
      <c r="TIW553" s="39"/>
      <c r="TIX553" s="39"/>
      <c r="TIY553" s="39"/>
      <c r="TIZ553" s="39"/>
      <c r="TJA553" s="39"/>
      <c r="TJB553" s="39"/>
      <c r="TJC553" s="39"/>
      <c r="TJD553" s="39"/>
      <c r="TJE553" s="39"/>
      <c r="TJF553" s="39"/>
      <c r="TJG553" s="39"/>
      <c r="TJH553" s="39"/>
      <c r="TJI553" s="39"/>
      <c r="TJJ553" s="39"/>
      <c r="TJK553" s="39"/>
      <c r="TJL553" s="39"/>
      <c r="TJM553" s="39"/>
      <c r="TJN553" s="39"/>
      <c r="TJO553" s="39"/>
      <c r="TJP553" s="39"/>
      <c r="TJQ553" s="39"/>
      <c r="TJR553" s="39"/>
      <c r="TJS553" s="39"/>
      <c r="TJT553" s="39"/>
      <c r="TJU553" s="39"/>
      <c r="TJV553" s="39"/>
      <c r="TJW553" s="39"/>
      <c r="TJX553" s="39"/>
      <c r="TJY553" s="39"/>
      <c r="TJZ553" s="39"/>
      <c r="TKA553" s="39"/>
      <c r="TKB553" s="39"/>
      <c r="TKC553" s="39"/>
      <c r="TKD553" s="39"/>
      <c r="TKE553" s="39"/>
      <c r="TKF553" s="39"/>
      <c r="TKG553" s="39"/>
      <c r="TKH553" s="39"/>
      <c r="TKI553" s="39"/>
      <c r="TKJ553" s="39"/>
      <c r="TKK553" s="39"/>
      <c r="TKL553" s="39"/>
      <c r="TKM553" s="39"/>
      <c r="TKN553" s="39"/>
      <c r="TKO553" s="39"/>
      <c r="TKP553" s="39"/>
      <c r="TKQ553" s="39"/>
      <c r="TKR553" s="39"/>
      <c r="TKS553" s="39"/>
      <c r="TKT553" s="39"/>
      <c r="TKU553" s="39"/>
      <c r="TKV553" s="39"/>
      <c r="TKW553" s="39"/>
      <c r="TKX553" s="39"/>
      <c r="TKY553" s="39"/>
      <c r="TKZ553" s="39"/>
      <c r="TLA553" s="39"/>
      <c r="TLB553" s="39"/>
      <c r="TLC553" s="39"/>
      <c r="TLD553" s="39"/>
      <c r="TLE553" s="39"/>
      <c r="TLF553" s="39"/>
      <c r="TLG553" s="39"/>
      <c r="TLH553" s="39"/>
      <c r="TLI553" s="39"/>
      <c r="TLJ553" s="39"/>
      <c r="TLK553" s="39"/>
      <c r="TLL553" s="39"/>
      <c r="TLM553" s="39"/>
      <c r="TLN553" s="39"/>
      <c r="TLO553" s="39"/>
      <c r="TLP553" s="39"/>
      <c r="TLQ553" s="39"/>
      <c r="TLR553" s="39"/>
      <c r="TLS553" s="39"/>
      <c r="TLT553" s="39"/>
      <c r="TLU553" s="39"/>
      <c r="TLV553" s="39"/>
      <c r="TLW553" s="39"/>
      <c r="TLX553" s="39"/>
      <c r="TLY553" s="39"/>
      <c r="TLZ553" s="39"/>
      <c r="TMA553" s="39"/>
      <c r="TMB553" s="39"/>
      <c r="TMC553" s="39"/>
      <c r="TMD553" s="39"/>
      <c r="TME553" s="39"/>
      <c r="TMF553" s="39"/>
      <c r="TMG553" s="39"/>
      <c r="TMH553" s="39"/>
      <c r="TMI553" s="39"/>
      <c r="TMJ553" s="39"/>
      <c r="TMK553" s="39"/>
      <c r="TML553" s="39"/>
      <c r="TMM553" s="39"/>
      <c r="TMN553" s="39"/>
      <c r="TMO553" s="39"/>
      <c r="TMP553" s="39"/>
      <c r="TMQ553" s="39"/>
      <c r="TMR553" s="39"/>
      <c r="TMS553" s="39"/>
      <c r="TMT553" s="39"/>
      <c r="TMU553" s="39"/>
      <c r="TMV553" s="39"/>
      <c r="TMW553" s="39"/>
      <c r="TMX553" s="39"/>
      <c r="TMY553" s="39"/>
      <c r="TMZ553" s="39"/>
      <c r="TNA553" s="39"/>
      <c r="TNB553" s="39"/>
      <c r="TNC553" s="39"/>
      <c r="TND553" s="39"/>
      <c r="TNE553" s="39"/>
      <c r="TNF553" s="39"/>
      <c r="TNG553" s="39"/>
      <c r="TNH553" s="39"/>
      <c r="TNI553" s="39"/>
      <c r="TNJ553" s="39"/>
      <c r="TNK553" s="39"/>
      <c r="TNL553" s="39"/>
      <c r="TNM553" s="39"/>
      <c r="TNN553" s="39"/>
      <c r="TNO553" s="39"/>
      <c r="TNP553" s="39"/>
      <c r="TNQ553" s="39"/>
      <c r="TNR553" s="39"/>
      <c r="TNS553" s="39"/>
      <c r="TNT553" s="39"/>
      <c r="TNU553" s="39"/>
      <c r="TNV553" s="39"/>
      <c r="TNW553" s="39"/>
      <c r="TNX553" s="39"/>
      <c r="TNY553" s="39"/>
      <c r="TNZ553" s="39"/>
      <c r="TOA553" s="39"/>
      <c r="TOB553" s="39"/>
      <c r="TOC553" s="39"/>
      <c r="TOD553" s="39"/>
      <c r="TOE553" s="39"/>
      <c r="TOF553" s="39"/>
      <c r="TOG553" s="39"/>
      <c r="TOH553" s="39"/>
      <c r="TOI553" s="39"/>
      <c r="TOJ553" s="39"/>
      <c r="TOK553" s="39"/>
      <c r="TOL553" s="39"/>
      <c r="TOM553" s="39"/>
      <c r="TON553" s="39"/>
      <c r="TOO553" s="39"/>
      <c r="TOP553" s="39"/>
      <c r="TOQ553" s="39"/>
      <c r="TOR553" s="39"/>
      <c r="TOS553" s="39"/>
      <c r="TOT553" s="39"/>
      <c r="TOU553" s="39"/>
      <c r="TOV553" s="39"/>
      <c r="TOW553" s="39"/>
      <c r="TOX553" s="39"/>
      <c r="TOY553" s="39"/>
      <c r="TOZ553" s="39"/>
      <c r="TPA553" s="39"/>
      <c r="TPB553" s="39"/>
      <c r="TPC553" s="39"/>
      <c r="TPD553" s="39"/>
      <c r="TPE553" s="39"/>
      <c r="TPF553" s="39"/>
      <c r="TPG553" s="39"/>
      <c r="TPH553" s="39"/>
      <c r="TPI553" s="39"/>
      <c r="TPJ553" s="39"/>
      <c r="TPK553" s="39"/>
      <c r="TPL553" s="39"/>
      <c r="TPM553" s="39"/>
      <c r="TPN553" s="39"/>
      <c r="TPO553" s="39"/>
      <c r="TPP553" s="39"/>
      <c r="TPQ553" s="39"/>
      <c r="TPR553" s="39"/>
      <c r="TPS553" s="39"/>
      <c r="TPT553" s="39"/>
      <c r="TPU553" s="39"/>
      <c r="TPV553" s="39"/>
      <c r="TPW553" s="39"/>
      <c r="TPX553" s="39"/>
      <c r="TPY553" s="39"/>
      <c r="TPZ553" s="39"/>
      <c r="TQA553" s="39"/>
      <c r="TQB553" s="39"/>
      <c r="TQC553" s="39"/>
      <c r="TQD553" s="39"/>
      <c r="TQE553" s="39"/>
      <c r="TQF553" s="39"/>
      <c r="TQG553" s="39"/>
      <c r="TQH553" s="39"/>
      <c r="TQI553" s="39"/>
      <c r="TQJ553" s="39"/>
      <c r="TQK553" s="39"/>
      <c r="TQL553" s="39"/>
      <c r="TQM553" s="39"/>
      <c r="TQN553" s="39"/>
      <c r="TQO553" s="39"/>
      <c r="TQP553" s="39"/>
      <c r="TQQ553" s="39"/>
      <c r="TQR553" s="39"/>
      <c r="TQS553" s="39"/>
      <c r="TQT553" s="39"/>
      <c r="TQU553" s="39"/>
      <c r="TQV553" s="39"/>
      <c r="TQW553" s="39"/>
      <c r="TQX553" s="39"/>
      <c r="TQY553" s="39"/>
      <c r="TQZ553" s="39"/>
      <c r="TRA553" s="39"/>
      <c r="TRB553" s="39"/>
      <c r="TRC553" s="39"/>
      <c r="TRD553" s="39"/>
      <c r="TRE553" s="39"/>
      <c r="TRF553" s="39"/>
      <c r="TRG553" s="39"/>
      <c r="TRH553" s="39"/>
      <c r="TRI553" s="39"/>
      <c r="TRJ553" s="39"/>
      <c r="TRK553" s="39"/>
      <c r="TRL553" s="39"/>
      <c r="TRM553" s="39"/>
      <c r="TRN553" s="39"/>
      <c r="TRO553" s="39"/>
      <c r="TRP553" s="39"/>
      <c r="TRQ553" s="39"/>
      <c r="TRR553" s="39"/>
      <c r="TRS553" s="39"/>
      <c r="TRT553" s="39"/>
      <c r="TRU553" s="39"/>
      <c r="TRV553" s="39"/>
      <c r="TRW553" s="39"/>
      <c r="TRX553" s="39"/>
      <c r="TRY553" s="39"/>
      <c r="TRZ553" s="39"/>
      <c r="TSA553" s="39"/>
      <c r="TSB553" s="39"/>
      <c r="TSC553" s="39"/>
      <c r="TSD553" s="39"/>
      <c r="TSE553" s="39"/>
      <c r="TSF553" s="39"/>
      <c r="TSG553" s="39"/>
      <c r="TSH553" s="39"/>
      <c r="TSI553" s="39"/>
      <c r="TSJ553" s="39"/>
      <c r="TSK553" s="39"/>
      <c r="TSL553" s="39"/>
      <c r="TSM553" s="39"/>
      <c r="TSN553" s="39"/>
      <c r="TSO553" s="39"/>
      <c r="TSP553" s="39"/>
      <c r="TSQ553" s="39"/>
      <c r="TSR553" s="39"/>
      <c r="TSS553" s="39"/>
      <c r="TST553" s="39"/>
      <c r="TSU553" s="39"/>
      <c r="TSV553" s="39"/>
      <c r="TSW553" s="39"/>
      <c r="TSX553" s="39"/>
      <c r="TSY553" s="39"/>
      <c r="TSZ553" s="39"/>
      <c r="TTA553" s="39"/>
      <c r="TTB553" s="39"/>
      <c r="TTC553" s="39"/>
      <c r="TTD553" s="39"/>
      <c r="TTE553" s="39"/>
      <c r="TTF553" s="39"/>
      <c r="TTG553" s="39"/>
      <c r="TTH553" s="39"/>
      <c r="TTI553" s="39"/>
      <c r="TTJ553" s="39"/>
      <c r="TTK553" s="39"/>
      <c r="TTL553" s="39"/>
      <c r="TTM553" s="39"/>
      <c r="TTN553" s="39"/>
      <c r="TTO553" s="39"/>
      <c r="TTP553" s="39"/>
      <c r="TTQ553" s="39"/>
      <c r="TTR553" s="39"/>
      <c r="TTS553" s="39"/>
      <c r="TTT553" s="39"/>
      <c r="TTU553" s="39"/>
      <c r="TTV553" s="39"/>
      <c r="TTW553" s="39"/>
      <c r="TTX553" s="39"/>
      <c r="TTY553" s="39"/>
      <c r="TTZ553" s="39"/>
      <c r="TUA553" s="39"/>
      <c r="TUB553" s="39"/>
      <c r="TUC553" s="39"/>
      <c r="TUD553" s="39"/>
      <c r="TUE553" s="39"/>
      <c r="TUF553" s="39"/>
      <c r="TUG553" s="39"/>
      <c r="TUH553" s="39"/>
      <c r="TUI553" s="39"/>
      <c r="TUJ553" s="39"/>
      <c r="TUK553" s="39"/>
      <c r="TUL553" s="39"/>
      <c r="TUM553" s="39"/>
      <c r="TUN553" s="39"/>
      <c r="TUO553" s="39"/>
      <c r="TUP553" s="39"/>
      <c r="TUQ553" s="39"/>
      <c r="TUR553" s="39"/>
      <c r="TUS553" s="39"/>
      <c r="TUT553" s="39"/>
      <c r="TUU553" s="39"/>
      <c r="TUV553" s="39"/>
      <c r="TUW553" s="39"/>
      <c r="TUX553" s="39"/>
      <c r="TUY553" s="39"/>
      <c r="TUZ553" s="39"/>
      <c r="TVA553" s="39"/>
      <c r="TVB553" s="39"/>
      <c r="TVC553" s="39"/>
      <c r="TVD553" s="39"/>
      <c r="TVE553" s="39"/>
      <c r="TVF553" s="39"/>
      <c r="TVG553" s="39"/>
      <c r="TVH553" s="39"/>
      <c r="TVI553" s="39"/>
      <c r="TVJ553" s="39"/>
      <c r="TVK553" s="39"/>
      <c r="TVL553" s="39"/>
      <c r="TVM553" s="39"/>
      <c r="TVN553" s="39"/>
      <c r="TVO553" s="39"/>
      <c r="TVP553" s="39"/>
      <c r="TVQ553" s="39"/>
      <c r="TVR553" s="39"/>
      <c r="TVS553" s="39"/>
      <c r="TVT553" s="39"/>
      <c r="TVU553" s="39"/>
      <c r="TVV553" s="39"/>
      <c r="TVW553" s="39"/>
      <c r="TVX553" s="39"/>
      <c r="TVY553" s="39"/>
      <c r="TVZ553" s="39"/>
      <c r="TWA553" s="39"/>
      <c r="TWB553" s="39"/>
      <c r="TWC553" s="39"/>
      <c r="TWD553" s="39"/>
      <c r="TWE553" s="39"/>
      <c r="TWF553" s="39"/>
      <c r="TWG553" s="39"/>
      <c r="TWH553" s="39"/>
      <c r="TWI553" s="39"/>
      <c r="TWJ553" s="39"/>
      <c r="TWK553" s="39"/>
      <c r="TWL553" s="39"/>
      <c r="TWM553" s="39"/>
      <c r="TWN553" s="39"/>
      <c r="TWO553" s="39"/>
      <c r="TWP553" s="39"/>
      <c r="TWQ553" s="39"/>
      <c r="TWR553" s="39"/>
      <c r="TWS553" s="39"/>
      <c r="TWT553" s="39"/>
      <c r="TWU553" s="39"/>
      <c r="TWV553" s="39"/>
      <c r="TWW553" s="39"/>
      <c r="TWX553" s="39"/>
      <c r="TWY553" s="39"/>
      <c r="TWZ553" s="39"/>
      <c r="TXA553" s="39"/>
      <c r="TXB553" s="39"/>
      <c r="TXC553" s="39"/>
      <c r="TXD553" s="39"/>
      <c r="TXE553" s="39"/>
      <c r="TXF553" s="39"/>
      <c r="TXG553" s="39"/>
      <c r="TXH553" s="39"/>
      <c r="TXI553" s="39"/>
      <c r="TXJ553" s="39"/>
      <c r="TXK553" s="39"/>
      <c r="TXL553" s="39"/>
      <c r="TXM553" s="39"/>
      <c r="TXN553" s="39"/>
      <c r="TXO553" s="39"/>
      <c r="TXP553" s="39"/>
      <c r="TXQ553" s="39"/>
      <c r="TXR553" s="39"/>
      <c r="TXS553" s="39"/>
      <c r="TXT553" s="39"/>
      <c r="TXU553" s="39"/>
      <c r="TXV553" s="39"/>
      <c r="TXW553" s="39"/>
      <c r="TXX553" s="39"/>
      <c r="TXY553" s="39"/>
      <c r="TXZ553" s="39"/>
      <c r="TYA553" s="39"/>
      <c r="TYB553" s="39"/>
      <c r="TYC553" s="39"/>
      <c r="TYD553" s="39"/>
      <c r="TYE553" s="39"/>
      <c r="TYF553" s="39"/>
      <c r="TYG553" s="39"/>
      <c r="TYH553" s="39"/>
      <c r="TYI553" s="39"/>
      <c r="TYJ553" s="39"/>
      <c r="TYK553" s="39"/>
      <c r="TYL553" s="39"/>
      <c r="TYM553" s="39"/>
      <c r="TYN553" s="39"/>
      <c r="TYO553" s="39"/>
      <c r="TYP553" s="39"/>
      <c r="TYQ553" s="39"/>
      <c r="TYR553" s="39"/>
      <c r="TYS553" s="39"/>
      <c r="TYT553" s="39"/>
      <c r="TYU553" s="39"/>
      <c r="TYV553" s="39"/>
      <c r="TYW553" s="39"/>
      <c r="TYX553" s="39"/>
      <c r="TYY553" s="39"/>
      <c r="TYZ553" s="39"/>
      <c r="TZA553" s="39"/>
      <c r="TZB553" s="39"/>
      <c r="TZC553" s="39"/>
      <c r="TZD553" s="39"/>
      <c r="TZE553" s="39"/>
      <c r="TZF553" s="39"/>
      <c r="TZG553" s="39"/>
      <c r="TZH553" s="39"/>
      <c r="TZI553" s="39"/>
      <c r="TZJ553" s="39"/>
      <c r="TZK553" s="39"/>
      <c r="TZL553" s="39"/>
      <c r="TZM553" s="39"/>
      <c r="TZN553" s="39"/>
      <c r="TZO553" s="39"/>
      <c r="TZP553" s="39"/>
      <c r="TZQ553" s="39"/>
      <c r="TZR553" s="39"/>
      <c r="TZS553" s="39"/>
      <c r="TZT553" s="39"/>
      <c r="TZU553" s="39"/>
      <c r="TZV553" s="39"/>
      <c r="TZW553" s="39"/>
      <c r="TZX553" s="39"/>
      <c r="TZY553" s="39"/>
      <c r="TZZ553" s="39"/>
      <c r="UAA553" s="39"/>
      <c r="UAB553" s="39"/>
      <c r="UAC553" s="39"/>
      <c r="UAD553" s="39"/>
      <c r="UAE553" s="39"/>
      <c r="UAF553" s="39"/>
      <c r="UAG553" s="39"/>
      <c r="UAH553" s="39"/>
      <c r="UAI553" s="39"/>
      <c r="UAJ553" s="39"/>
      <c r="UAK553" s="39"/>
      <c r="UAL553" s="39"/>
      <c r="UAM553" s="39"/>
      <c r="UAN553" s="39"/>
      <c r="UAO553" s="39"/>
      <c r="UAP553" s="39"/>
      <c r="UAQ553" s="39"/>
      <c r="UAR553" s="39"/>
      <c r="UAS553" s="39"/>
      <c r="UAT553" s="39"/>
      <c r="UAU553" s="39"/>
      <c r="UAV553" s="39"/>
      <c r="UAW553" s="39"/>
      <c r="UAX553" s="39"/>
      <c r="UAY553" s="39"/>
      <c r="UAZ553" s="39"/>
      <c r="UBA553" s="39"/>
      <c r="UBB553" s="39"/>
      <c r="UBC553" s="39"/>
      <c r="UBD553" s="39"/>
      <c r="UBE553" s="39"/>
      <c r="UBF553" s="39"/>
      <c r="UBG553" s="39"/>
      <c r="UBH553" s="39"/>
      <c r="UBI553" s="39"/>
      <c r="UBJ553" s="39"/>
      <c r="UBK553" s="39"/>
      <c r="UBL553" s="39"/>
      <c r="UBM553" s="39"/>
      <c r="UBN553" s="39"/>
      <c r="UBO553" s="39"/>
      <c r="UBP553" s="39"/>
      <c r="UBQ553" s="39"/>
      <c r="UBR553" s="39"/>
      <c r="UBS553" s="39"/>
      <c r="UBT553" s="39"/>
      <c r="UBU553" s="39"/>
      <c r="UBV553" s="39"/>
      <c r="UBW553" s="39"/>
      <c r="UBX553" s="39"/>
      <c r="UBY553" s="39"/>
      <c r="UBZ553" s="39"/>
      <c r="UCA553" s="39"/>
      <c r="UCB553" s="39"/>
      <c r="UCC553" s="39"/>
      <c r="UCD553" s="39"/>
      <c r="UCE553" s="39"/>
      <c r="UCF553" s="39"/>
      <c r="UCG553" s="39"/>
      <c r="UCH553" s="39"/>
      <c r="UCI553" s="39"/>
      <c r="UCJ553" s="39"/>
      <c r="UCK553" s="39"/>
      <c r="UCL553" s="39"/>
      <c r="UCM553" s="39"/>
      <c r="UCN553" s="39"/>
      <c r="UCO553" s="39"/>
      <c r="UCP553" s="39"/>
      <c r="UCQ553" s="39"/>
      <c r="UCR553" s="39"/>
      <c r="UCS553" s="39"/>
      <c r="UCT553" s="39"/>
      <c r="UCU553" s="39"/>
      <c r="UCV553" s="39"/>
      <c r="UCW553" s="39"/>
      <c r="UCX553" s="39"/>
      <c r="UCY553" s="39"/>
      <c r="UCZ553" s="39"/>
      <c r="UDA553" s="39"/>
      <c r="UDB553" s="39"/>
      <c r="UDC553" s="39"/>
      <c r="UDD553" s="39"/>
      <c r="UDE553" s="39"/>
      <c r="UDF553" s="39"/>
      <c r="UDG553" s="39"/>
      <c r="UDH553" s="39"/>
      <c r="UDI553" s="39"/>
      <c r="UDJ553" s="39"/>
      <c r="UDK553" s="39"/>
      <c r="UDL553" s="39"/>
      <c r="UDM553" s="39"/>
      <c r="UDN553" s="39"/>
      <c r="UDO553" s="39"/>
      <c r="UDP553" s="39"/>
      <c r="UDQ553" s="39"/>
      <c r="UDR553" s="39"/>
      <c r="UDS553" s="39"/>
      <c r="UDT553" s="39"/>
      <c r="UDU553" s="39"/>
      <c r="UDV553" s="39"/>
      <c r="UDW553" s="39"/>
      <c r="UDX553" s="39"/>
      <c r="UDY553" s="39"/>
      <c r="UDZ553" s="39"/>
      <c r="UEA553" s="39"/>
      <c r="UEB553" s="39"/>
      <c r="UEC553" s="39"/>
      <c r="UED553" s="39"/>
      <c r="UEE553" s="39"/>
      <c r="UEF553" s="39"/>
      <c r="UEG553" s="39"/>
      <c r="UEH553" s="39"/>
      <c r="UEI553" s="39"/>
      <c r="UEJ553" s="39"/>
      <c r="UEK553" s="39"/>
      <c r="UEL553" s="39"/>
      <c r="UEM553" s="39"/>
      <c r="UEN553" s="39"/>
      <c r="UEO553" s="39"/>
      <c r="UEP553" s="39"/>
      <c r="UEQ553" s="39"/>
      <c r="UER553" s="39"/>
      <c r="UES553" s="39"/>
      <c r="UET553" s="39"/>
      <c r="UEU553" s="39"/>
      <c r="UEV553" s="39"/>
      <c r="UEW553" s="39"/>
      <c r="UEX553" s="39"/>
      <c r="UEY553" s="39"/>
      <c r="UEZ553" s="39"/>
      <c r="UFA553" s="39"/>
      <c r="UFB553" s="39"/>
      <c r="UFC553" s="39"/>
      <c r="UFD553" s="39"/>
      <c r="UFE553" s="39"/>
      <c r="UFF553" s="39"/>
      <c r="UFG553" s="39"/>
      <c r="UFH553" s="39"/>
      <c r="UFI553" s="39"/>
      <c r="UFJ553" s="39"/>
      <c r="UFK553" s="39"/>
      <c r="UFL553" s="39"/>
      <c r="UFM553" s="39"/>
      <c r="UFN553" s="39"/>
      <c r="UFO553" s="39"/>
      <c r="UFP553" s="39"/>
      <c r="UFQ553" s="39"/>
      <c r="UFR553" s="39"/>
      <c r="UFS553" s="39"/>
      <c r="UFT553" s="39"/>
      <c r="UFU553" s="39"/>
      <c r="UFV553" s="39"/>
      <c r="UFW553" s="39"/>
      <c r="UFX553" s="39"/>
      <c r="UFY553" s="39"/>
      <c r="UFZ553" s="39"/>
      <c r="UGA553" s="39"/>
      <c r="UGB553" s="39"/>
      <c r="UGC553" s="39"/>
      <c r="UGD553" s="39"/>
      <c r="UGE553" s="39"/>
      <c r="UGF553" s="39"/>
      <c r="UGG553" s="39"/>
      <c r="UGH553" s="39"/>
      <c r="UGI553" s="39"/>
      <c r="UGJ553" s="39"/>
      <c r="UGK553" s="39"/>
      <c r="UGL553" s="39"/>
      <c r="UGM553" s="39"/>
      <c r="UGN553" s="39"/>
      <c r="UGO553" s="39"/>
      <c r="UGP553" s="39"/>
      <c r="UGQ553" s="39"/>
      <c r="UGR553" s="39"/>
      <c r="UGS553" s="39"/>
      <c r="UGT553" s="39"/>
      <c r="UGU553" s="39"/>
      <c r="UGV553" s="39"/>
      <c r="UGW553" s="39"/>
      <c r="UGX553" s="39"/>
      <c r="UGY553" s="39"/>
      <c r="UGZ553" s="39"/>
      <c r="UHA553" s="39"/>
      <c r="UHB553" s="39"/>
      <c r="UHC553" s="39"/>
      <c r="UHD553" s="39"/>
      <c r="UHE553" s="39"/>
      <c r="UHF553" s="39"/>
      <c r="UHG553" s="39"/>
      <c r="UHH553" s="39"/>
      <c r="UHI553" s="39"/>
      <c r="UHJ553" s="39"/>
      <c r="UHK553" s="39"/>
      <c r="UHL553" s="39"/>
      <c r="UHM553" s="39"/>
      <c r="UHN553" s="39"/>
      <c r="UHO553" s="39"/>
      <c r="UHP553" s="39"/>
      <c r="UHQ553" s="39"/>
      <c r="UHR553" s="39"/>
      <c r="UHS553" s="39"/>
      <c r="UHT553" s="39"/>
      <c r="UHU553" s="39"/>
      <c r="UHV553" s="39"/>
      <c r="UHW553" s="39"/>
      <c r="UHX553" s="39"/>
      <c r="UHY553" s="39"/>
      <c r="UHZ553" s="39"/>
      <c r="UIA553" s="39"/>
      <c r="UIB553" s="39"/>
      <c r="UIC553" s="39"/>
      <c r="UID553" s="39"/>
      <c r="UIE553" s="39"/>
      <c r="UIF553" s="39"/>
      <c r="UIG553" s="39"/>
      <c r="UIH553" s="39"/>
      <c r="UII553" s="39"/>
      <c r="UIJ553" s="39"/>
      <c r="UIK553" s="39"/>
      <c r="UIL553" s="39"/>
      <c r="UIM553" s="39"/>
      <c r="UIN553" s="39"/>
      <c r="UIO553" s="39"/>
      <c r="UIP553" s="39"/>
      <c r="UIQ553" s="39"/>
      <c r="UIR553" s="39"/>
      <c r="UIS553" s="39"/>
      <c r="UIT553" s="39"/>
      <c r="UIU553" s="39"/>
      <c r="UIV553" s="39"/>
      <c r="UIW553" s="39"/>
      <c r="UIX553" s="39"/>
      <c r="UIY553" s="39"/>
      <c r="UIZ553" s="39"/>
      <c r="UJA553" s="39"/>
      <c r="UJB553" s="39"/>
      <c r="UJC553" s="39"/>
      <c r="UJD553" s="39"/>
      <c r="UJE553" s="39"/>
      <c r="UJF553" s="39"/>
      <c r="UJG553" s="39"/>
      <c r="UJH553" s="39"/>
      <c r="UJI553" s="39"/>
      <c r="UJJ553" s="39"/>
      <c r="UJK553" s="39"/>
      <c r="UJL553" s="39"/>
      <c r="UJM553" s="39"/>
      <c r="UJN553" s="39"/>
      <c r="UJO553" s="39"/>
      <c r="UJP553" s="39"/>
      <c r="UJQ553" s="39"/>
      <c r="UJR553" s="39"/>
      <c r="UJS553" s="39"/>
      <c r="UJT553" s="39"/>
      <c r="UJU553" s="39"/>
      <c r="UJV553" s="39"/>
      <c r="UJW553" s="39"/>
      <c r="UJX553" s="39"/>
      <c r="UJY553" s="39"/>
      <c r="UJZ553" s="39"/>
      <c r="UKA553" s="39"/>
      <c r="UKB553" s="39"/>
      <c r="UKC553" s="39"/>
      <c r="UKD553" s="39"/>
      <c r="UKE553" s="39"/>
      <c r="UKF553" s="39"/>
      <c r="UKG553" s="39"/>
      <c r="UKH553" s="39"/>
      <c r="UKI553" s="39"/>
      <c r="UKJ553" s="39"/>
      <c r="UKK553" s="39"/>
      <c r="UKL553" s="39"/>
      <c r="UKM553" s="39"/>
      <c r="UKN553" s="39"/>
      <c r="UKO553" s="39"/>
      <c r="UKP553" s="39"/>
      <c r="UKQ553" s="39"/>
      <c r="UKR553" s="39"/>
      <c r="UKS553" s="39"/>
      <c r="UKT553" s="39"/>
      <c r="UKU553" s="39"/>
      <c r="UKV553" s="39"/>
      <c r="UKW553" s="39"/>
      <c r="UKX553" s="39"/>
      <c r="UKY553" s="39"/>
      <c r="UKZ553" s="39"/>
      <c r="ULA553" s="39"/>
      <c r="ULB553" s="39"/>
      <c r="ULC553" s="39"/>
      <c r="ULD553" s="39"/>
      <c r="ULE553" s="39"/>
      <c r="ULF553" s="39"/>
      <c r="ULG553" s="39"/>
      <c r="ULH553" s="39"/>
      <c r="ULI553" s="39"/>
      <c r="ULJ553" s="39"/>
      <c r="ULK553" s="39"/>
      <c r="ULL553" s="39"/>
      <c r="ULM553" s="39"/>
      <c r="ULN553" s="39"/>
      <c r="ULO553" s="39"/>
      <c r="ULP553" s="39"/>
      <c r="ULQ553" s="39"/>
      <c r="ULR553" s="39"/>
      <c r="ULS553" s="39"/>
      <c r="ULT553" s="39"/>
      <c r="ULU553" s="39"/>
      <c r="ULV553" s="39"/>
      <c r="ULW553" s="39"/>
      <c r="ULX553" s="39"/>
      <c r="ULY553" s="39"/>
      <c r="ULZ553" s="39"/>
      <c r="UMA553" s="39"/>
      <c r="UMB553" s="39"/>
      <c r="UMC553" s="39"/>
      <c r="UMD553" s="39"/>
      <c r="UME553" s="39"/>
      <c r="UMF553" s="39"/>
      <c r="UMG553" s="39"/>
      <c r="UMH553" s="39"/>
      <c r="UMI553" s="39"/>
      <c r="UMJ553" s="39"/>
      <c r="UMK553" s="39"/>
      <c r="UML553" s="39"/>
      <c r="UMM553" s="39"/>
      <c r="UMN553" s="39"/>
      <c r="UMO553" s="39"/>
      <c r="UMP553" s="39"/>
      <c r="UMQ553" s="39"/>
      <c r="UMR553" s="39"/>
      <c r="UMS553" s="39"/>
      <c r="UMT553" s="39"/>
      <c r="UMU553" s="39"/>
      <c r="UMV553" s="39"/>
      <c r="UMW553" s="39"/>
      <c r="UMX553" s="39"/>
      <c r="UMY553" s="39"/>
      <c r="UMZ553" s="39"/>
      <c r="UNA553" s="39"/>
      <c r="UNB553" s="39"/>
      <c r="UNC553" s="39"/>
      <c r="UND553" s="39"/>
      <c r="UNE553" s="39"/>
      <c r="UNF553" s="39"/>
      <c r="UNG553" s="39"/>
      <c r="UNH553" s="39"/>
      <c r="UNI553" s="39"/>
      <c r="UNJ553" s="39"/>
      <c r="UNK553" s="39"/>
      <c r="UNL553" s="39"/>
      <c r="UNM553" s="39"/>
      <c r="UNN553" s="39"/>
      <c r="UNO553" s="39"/>
      <c r="UNP553" s="39"/>
      <c r="UNQ553" s="39"/>
      <c r="UNR553" s="39"/>
      <c r="UNS553" s="39"/>
      <c r="UNT553" s="39"/>
      <c r="UNU553" s="39"/>
      <c r="UNV553" s="39"/>
      <c r="UNW553" s="39"/>
      <c r="UNX553" s="39"/>
      <c r="UNY553" s="39"/>
      <c r="UNZ553" s="39"/>
      <c r="UOA553" s="39"/>
      <c r="UOB553" s="39"/>
      <c r="UOC553" s="39"/>
      <c r="UOD553" s="39"/>
      <c r="UOE553" s="39"/>
      <c r="UOF553" s="39"/>
      <c r="UOG553" s="39"/>
      <c r="UOH553" s="39"/>
      <c r="UOI553" s="39"/>
      <c r="UOJ553" s="39"/>
      <c r="UOK553" s="39"/>
      <c r="UOL553" s="39"/>
      <c r="UOM553" s="39"/>
      <c r="UON553" s="39"/>
      <c r="UOO553" s="39"/>
      <c r="UOP553" s="39"/>
      <c r="UOQ553" s="39"/>
      <c r="UOR553" s="39"/>
      <c r="UOS553" s="39"/>
      <c r="UOT553" s="39"/>
      <c r="UOU553" s="39"/>
      <c r="UOV553" s="39"/>
      <c r="UOW553" s="39"/>
      <c r="UOX553" s="39"/>
      <c r="UOY553" s="39"/>
      <c r="UOZ553" s="39"/>
      <c r="UPA553" s="39"/>
      <c r="UPB553" s="39"/>
      <c r="UPC553" s="39"/>
      <c r="UPD553" s="39"/>
      <c r="UPE553" s="39"/>
      <c r="UPF553" s="39"/>
      <c r="UPG553" s="39"/>
      <c r="UPH553" s="39"/>
      <c r="UPI553" s="39"/>
      <c r="UPJ553" s="39"/>
      <c r="UPK553" s="39"/>
      <c r="UPL553" s="39"/>
      <c r="UPM553" s="39"/>
      <c r="UPN553" s="39"/>
      <c r="UPO553" s="39"/>
      <c r="UPP553" s="39"/>
      <c r="UPQ553" s="39"/>
      <c r="UPR553" s="39"/>
      <c r="UPS553" s="39"/>
      <c r="UPT553" s="39"/>
      <c r="UPU553" s="39"/>
      <c r="UPV553" s="39"/>
      <c r="UPW553" s="39"/>
      <c r="UPX553" s="39"/>
      <c r="UPY553" s="39"/>
      <c r="UPZ553" s="39"/>
      <c r="UQA553" s="39"/>
      <c r="UQB553" s="39"/>
      <c r="UQC553" s="39"/>
      <c r="UQD553" s="39"/>
      <c r="UQE553" s="39"/>
      <c r="UQF553" s="39"/>
      <c r="UQG553" s="39"/>
      <c r="UQH553" s="39"/>
      <c r="UQI553" s="39"/>
      <c r="UQJ553" s="39"/>
      <c r="UQK553" s="39"/>
      <c r="UQL553" s="39"/>
      <c r="UQM553" s="39"/>
      <c r="UQN553" s="39"/>
      <c r="UQO553" s="39"/>
      <c r="UQP553" s="39"/>
      <c r="UQQ553" s="39"/>
      <c r="UQR553" s="39"/>
      <c r="UQS553" s="39"/>
      <c r="UQT553" s="39"/>
      <c r="UQU553" s="39"/>
      <c r="UQV553" s="39"/>
      <c r="UQW553" s="39"/>
      <c r="UQX553" s="39"/>
      <c r="UQY553" s="39"/>
      <c r="UQZ553" s="39"/>
      <c r="URA553" s="39"/>
      <c r="URB553" s="39"/>
      <c r="URC553" s="39"/>
      <c r="URD553" s="39"/>
      <c r="URE553" s="39"/>
      <c r="URF553" s="39"/>
      <c r="URG553" s="39"/>
      <c r="URH553" s="39"/>
      <c r="URI553" s="39"/>
      <c r="URJ553" s="39"/>
      <c r="URK553" s="39"/>
      <c r="URL553" s="39"/>
      <c r="URM553" s="39"/>
      <c r="URN553" s="39"/>
      <c r="URO553" s="39"/>
      <c r="URP553" s="39"/>
      <c r="URQ553" s="39"/>
      <c r="URR553" s="39"/>
      <c r="URS553" s="39"/>
      <c r="URT553" s="39"/>
      <c r="URU553" s="39"/>
      <c r="URV553" s="39"/>
      <c r="URW553" s="39"/>
      <c r="URX553" s="39"/>
      <c r="URY553" s="39"/>
      <c r="URZ553" s="39"/>
      <c r="USA553" s="39"/>
      <c r="USB553" s="39"/>
      <c r="USC553" s="39"/>
      <c r="USD553" s="39"/>
      <c r="USE553" s="39"/>
      <c r="USF553" s="39"/>
      <c r="USG553" s="39"/>
      <c r="USH553" s="39"/>
      <c r="USI553" s="39"/>
      <c r="USJ553" s="39"/>
      <c r="USK553" s="39"/>
      <c r="USL553" s="39"/>
      <c r="USM553" s="39"/>
      <c r="USN553" s="39"/>
      <c r="USO553" s="39"/>
      <c r="USP553" s="39"/>
      <c r="USQ553" s="39"/>
      <c r="USR553" s="39"/>
      <c r="USS553" s="39"/>
      <c r="UST553" s="39"/>
      <c r="USU553" s="39"/>
      <c r="USV553" s="39"/>
      <c r="USW553" s="39"/>
      <c r="USX553" s="39"/>
      <c r="USY553" s="39"/>
      <c r="USZ553" s="39"/>
      <c r="UTA553" s="39"/>
      <c r="UTB553" s="39"/>
      <c r="UTC553" s="39"/>
      <c r="UTD553" s="39"/>
      <c r="UTE553" s="39"/>
      <c r="UTF553" s="39"/>
      <c r="UTG553" s="39"/>
      <c r="UTH553" s="39"/>
      <c r="UTI553" s="39"/>
      <c r="UTJ553" s="39"/>
      <c r="UTK553" s="39"/>
      <c r="UTL553" s="39"/>
      <c r="UTM553" s="39"/>
      <c r="UTN553" s="39"/>
      <c r="UTO553" s="39"/>
      <c r="UTP553" s="39"/>
      <c r="UTQ553" s="39"/>
      <c r="UTR553" s="39"/>
      <c r="UTS553" s="39"/>
      <c r="UTT553" s="39"/>
      <c r="UTU553" s="39"/>
      <c r="UTV553" s="39"/>
      <c r="UTW553" s="39"/>
      <c r="UTX553" s="39"/>
      <c r="UTY553" s="39"/>
      <c r="UTZ553" s="39"/>
      <c r="UUA553" s="39"/>
      <c r="UUB553" s="39"/>
      <c r="UUC553" s="39"/>
      <c r="UUD553" s="39"/>
      <c r="UUE553" s="39"/>
      <c r="UUF553" s="39"/>
      <c r="UUG553" s="39"/>
      <c r="UUH553" s="39"/>
      <c r="UUI553" s="39"/>
      <c r="UUJ553" s="39"/>
      <c r="UUK553" s="39"/>
      <c r="UUL553" s="39"/>
      <c r="UUM553" s="39"/>
      <c r="UUN553" s="39"/>
      <c r="UUO553" s="39"/>
      <c r="UUP553" s="39"/>
      <c r="UUQ553" s="39"/>
      <c r="UUR553" s="39"/>
      <c r="UUS553" s="39"/>
      <c r="UUT553" s="39"/>
      <c r="UUU553" s="39"/>
      <c r="UUV553" s="39"/>
      <c r="UUW553" s="39"/>
      <c r="UUX553" s="39"/>
      <c r="UUY553" s="39"/>
      <c r="UUZ553" s="39"/>
      <c r="UVA553" s="39"/>
      <c r="UVB553" s="39"/>
      <c r="UVC553" s="39"/>
      <c r="UVD553" s="39"/>
      <c r="UVE553" s="39"/>
      <c r="UVF553" s="39"/>
      <c r="UVG553" s="39"/>
      <c r="UVH553" s="39"/>
      <c r="UVI553" s="39"/>
      <c r="UVJ553" s="39"/>
      <c r="UVK553" s="39"/>
      <c r="UVL553" s="39"/>
      <c r="UVM553" s="39"/>
      <c r="UVN553" s="39"/>
      <c r="UVO553" s="39"/>
      <c r="UVP553" s="39"/>
      <c r="UVQ553" s="39"/>
      <c r="UVR553" s="39"/>
      <c r="UVS553" s="39"/>
      <c r="UVT553" s="39"/>
      <c r="UVU553" s="39"/>
      <c r="UVV553" s="39"/>
      <c r="UVW553" s="39"/>
      <c r="UVX553" s="39"/>
      <c r="UVY553" s="39"/>
      <c r="UVZ553" s="39"/>
      <c r="UWA553" s="39"/>
      <c r="UWB553" s="39"/>
      <c r="UWC553" s="39"/>
      <c r="UWD553" s="39"/>
      <c r="UWE553" s="39"/>
      <c r="UWF553" s="39"/>
      <c r="UWG553" s="39"/>
      <c r="UWH553" s="39"/>
      <c r="UWI553" s="39"/>
      <c r="UWJ553" s="39"/>
      <c r="UWK553" s="39"/>
      <c r="UWL553" s="39"/>
      <c r="UWM553" s="39"/>
      <c r="UWN553" s="39"/>
      <c r="UWO553" s="39"/>
      <c r="UWP553" s="39"/>
      <c r="UWQ553" s="39"/>
      <c r="UWR553" s="39"/>
      <c r="UWS553" s="39"/>
      <c r="UWT553" s="39"/>
      <c r="UWU553" s="39"/>
      <c r="UWV553" s="39"/>
      <c r="UWW553" s="39"/>
      <c r="UWX553" s="39"/>
      <c r="UWY553" s="39"/>
      <c r="UWZ553" s="39"/>
      <c r="UXA553" s="39"/>
      <c r="UXB553" s="39"/>
      <c r="UXC553" s="39"/>
      <c r="UXD553" s="39"/>
      <c r="UXE553" s="39"/>
      <c r="UXF553" s="39"/>
      <c r="UXG553" s="39"/>
      <c r="UXH553" s="39"/>
      <c r="UXI553" s="39"/>
      <c r="UXJ553" s="39"/>
      <c r="UXK553" s="39"/>
      <c r="UXL553" s="39"/>
      <c r="UXM553" s="39"/>
      <c r="UXN553" s="39"/>
      <c r="UXO553" s="39"/>
      <c r="UXP553" s="39"/>
      <c r="UXQ553" s="39"/>
      <c r="UXR553" s="39"/>
      <c r="UXS553" s="39"/>
      <c r="UXT553" s="39"/>
      <c r="UXU553" s="39"/>
      <c r="UXV553" s="39"/>
      <c r="UXW553" s="39"/>
      <c r="UXX553" s="39"/>
      <c r="UXY553" s="39"/>
      <c r="UXZ553" s="39"/>
      <c r="UYA553" s="39"/>
      <c r="UYB553" s="39"/>
      <c r="UYC553" s="39"/>
      <c r="UYD553" s="39"/>
      <c r="UYE553" s="39"/>
      <c r="UYF553" s="39"/>
      <c r="UYG553" s="39"/>
      <c r="UYH553" s="39"/>
      <c r="UYI553" s="39"/>
      <c r="UYJ553" s="39"/>
      <c r="UYK553" s="39"/>
      <c r="UYL553" s="39"/>
      <c r="UYM553" s="39"/>
      <c r="UYN553" s="39"/>
      <c r="UYO553" s="39"/>
      <c r="UYP553" s="39"/>
      <c r="UYQ553" s="39"/>
      <c r="UYR553" s="39"/>
      <c r="UYS553" s="39"/>
      <c r="UYT553" s="39"/>
      <c r="UYU553" s="39"/>
      <c r="UYV553" s="39"/>
      <c r="UYW553" s="39"/>
      <c r="UYX553" s="39"/>
      <c r="UYY553" s="39"/>
      <c r="UYZ553" s="39"/>
      <c r="UZA553" s="39"/>
      <c r="UZB553" s="39"/>
      <c r="UZC553" s="39"/>
      <c r="UZD553" s="39"/>
      <c r="UZE553" s="39"/>
      <c r="UZF553" s="39"/>
      <c r="UZG553" s="39"/>
      <c r="UZH553" s="39"/>
      <c r="UZI553" s="39"/>
      <c r="UZJ553" s="39"/>
      <c r="UZK553" s="39"/>
      <c r="UZL553" s="39"/>
      <c r="UZM553" s="39"/>
      <c r="UZN553" s="39"/>
      <c r="UZO553" s="39"/>
      <c r="UZP553" s="39"/>
      <c r="UZQ553" s="39"/>
      <c r="UZR553" s="39"/>
      <c r="UZS553" s="39"/>
      <c r="UZT553" s="39"/>
      <c r="UZU553" s="39"/>
      <c r="UZV553" s="39"/>
      <c r="UZW553" s="39"/>
      <c r="UZX553" s="39"/>
      <c r="UZY553" s="39"/>
      <c r="UZZ553" s="39"/>
      <c r="VAA553" s="39"/>
      <c r="VAB553" s="39"/>
      <c r="VAC553" s="39"/>
      <c r="VAD553" s="39"/>
      <c r="VAE553" s="39"/>
      <c r="VAF553" s="39"/>
      <c r="VAG553" s="39"/>
      <c r="VAH553" s="39"/>
      <c r="VAI553" s="39"/>
      <c r="VAJ553" s="39"/>
      <c r="VAK553" s="39"/>
      <c r="VAL553" s="39"/>
      <c r="VAM553" s="39"/>
      <c r="VAN553" s="39"/>
      <c r="VAO553" s="39"/>
      <c r="VAP553" s="39"/>
      <c r="VAQ553" s="39"/>
      <c r="VAR553" s="39"/>
      <c r="VAS553" s="39"/>
      <c r="VAT553" s="39"/>
      <c r="VAU553" s="39"/>
      <c r="VAV553" s="39"/>
      <c r="VAW553" s="39"/>
      <c r="VAX553" s="39"/>
      <c r="VAY553" s="39"/>
      <c r="VAZ553" s="39"/>
      <c r="VBA553" s="39"/>
      <c r="VBB553" s="39"/>
      <c r="VBC553" s="39"/>
      <c r="VBD553" s="39"/>
      <c r="VBE553" s="39"/>
      <c r="VBF553" s="39"/>
      <c r="VBG553" s="39"/>
      <c r="VBH553" s="39"/>
      <c r="VBI553" s="39"/>
      <c r="VBJ553" s="39"/>
      <c r="VBK553" s="39"/>
      <c r="VBL553" s="39"/>
      <c r="VBM553" s="39"/>
      <c r="VBN553" s="39"/>
      <c r="VBO553" s="39"/>
      <c r="VBP553" s="39"/>
      <c r="VBQ553" s="39"/>
      <c r="VBR553" s="39"/>
      <c r="VBS553" s="39"/>
      <c r="VBT553" s="39"/>
      <c r="VBU553" s="39"/>
      <c r="VBV553" s="39"/>
      <c r="VBW553" s="39"/>
      <c r="VBX553" s="39"/>
      <c r="VBY553" s="39"/>
      <c r="VBZ553" s="39"/>
      <c r="VCA553" s="39"/>
      <c r="VCB553" s="39"/>
      <c r="VCC553" s="39"/>
      <c r="VCD553" s="39"/>
      <c r="VCE553" s="39"/>
      <c r="VCF553" s="39"/>
      <c r="VCG553" s="39"/>
      <c r="VCH553" s="39"/>
      <c r="VCI553" s="39"/>
      <c r="VCJ553" s="39"/>
      <c r="VCK553" s="39"/>
      <c r="VCL553" s="39"/>
      <c r="VCM553" s="39"/>
      <c r="VCN553" s="39"/>
      <c r="VCO553" s="39"/>
      <c r="VCP553" s="39"/>
      <c r="VCQ553" s="39"/>
      <c r="VCR553" s="39"/>
      <c r="VCS553" s="39"/>
      <c r="VCT553" s="39"/>
      <c r="VCU553" s="39"/>
      <c r="VCV553" s="39"/>
      <c r="VCW553" s="39"/>
      <c r="VCX553" s="39"/>
      <c r="VCY553" s="39"/>
      <c r="VCZ553" s="39"/>
      <c r="VDA553" s="39"/>
      <c r="VDB553" s="39"/>
      <c r="VDC553" s="39"/>
      <c r="VDD553" s="39"/>
      <c r="VDE553" s="39"/>
      <c r="VDF553" s="39"/>
      <c r="VDG553" s="39"/>
      <c r="VDH553" s="39"/>
      <c r="VDI553" s="39"/>
      <c r="VDJ553" s="39"/>
      <c r="VDK553" s="39"/>
      <c r="VDL553" s="39"/>
      <c r="VDM553" s="39"/>
      <c r="VDN553" s="39"/>
      <c r="VDO553" s="39"/>
      <c r="VDP553" s="39"/>
      <c r="VDQ553" s="39"/>
      <c r="VDR553" s="39"/>
      <c r="VDS553" s="39"/>
      <c r="VDT553" s="39"/>
      <c r="VDU553" s="39"/>
      <c r="VDV553" s="39"/>
      <c r="VDW553" s="39"/>
      <c r="VDX553" s="39"/>
      <c r="VDY553" s="39"/>
      <c r="VDZ553" s="39"/>
      <c r="VEA553" s="39"/>
      <c r="VEB553" s="39"/>
      <c r="VEC553" s="39"/>
      <c r="VED553" s="39"/>
      <c r="VEE553" s="39"/>
      <c r="VEF553" s="39"/>
      <c r="VEG553" s="39"/>
      <c r="VEH553" s="39"/>
      <c r="VEI553" s="39"/>
      <c r="VEJ553" s="39"/>
      <c r="VEK553" s="39"/>
      <c r="VEL553" s="39"/>
      <c r="VEM553" s="39"/>
      <c r="VEN553" s="39"/>
      <c r="VEO553" s="39"/>
      <c r="VEP553" s="39"/>
      <c r="VEQ553" s="39"/>
      <c r="VER553" s="39"/>
      <c r="VES553" s="39"/>
      <c r="VET553" s="39"/>
      <c r="VEU553" s="39"/>
      <c r="VEV553" s="39"/>
      <c r="VEW553" s="39"/>
      <c r="VEX553" s="39"/>
      <c r="VEY553" s="39"/>
      <c r="VEZ553" s="39"/>
      <c r="VFA553" s="39"/>
      <c r="VFB553" s="39"/>
      <c r="VFC553" s="39"/>
      <c r="VFD553" s="39"/>
      <c r="VFE553" s="39"/>
      <c r="VFF553" s="39"/>
      <c r="VFG553" s="39"/>
      <c r="VFH553" s="39"/>
      <c r="VFI553" s="39"/>
      <c r="VFJ553" s="39"/>
      <c r="VFK553" s="39"/>
      <c r="VFL553" s="39"/>
      <c r="VFM553" s="39"/>
      <c r="VFN553" s="39"/>
      <c r="VFO553" s="39"/>
      <c r="VFP553" s="39"/>
      <c r="VFQ553" s="39"/>
      <c r="VFR553" s="39"/>
      <c r="VFS553" s="39"/>
      <c r="VFT553" s="39"/>
      <c r="VFU553" s="39"/>
      <c r="VFV553" s="39"/>
      <c r="VFW553" s="39"/>
      <c r="VFX553" s="39"/>
      <c r="VFY553" s="39"/>
      <c r="VFZ553" s="39"/>
      <c r="VGA553" s="39"/>
      <c r="VGB553" s="39"/>
      <c r="VGC553" s="39"/>
      <c r="VGD553" s="39"/>
      <c r="VGE553" s="39"/>
      <c r="VGF553" s="39"/>
      <c r="VGG553" s="39"/>
      <c r="VGH553" s="39"/>
      <c r="VGI553" s="39"/>
      <c r="VGJ553" s="39"/>
      <c r="VGK553" s="39"/>
      <c r="VGL553" s="39"/>
      <c r="VGM553" s="39"/>
      <c r="VGN553" s="39"/>
      <c r="VGO553" s="39"/>
      <c r="VGP553" s="39"/>
      <c r="VGQ553" s="39"/>
      <c r="VGR553" s="39"/>
      <c r="VGS553" s="39"/>
      <c r="VGT553" s="39"/>
      <c r="VGU553" s="39"/>
      <c r="VGV553" s="39"/>
      <c r="VGW553" s="39"/>
      <c r="VGX553" s="39"/>
      <c r="VGY553" s="39"/>
      <c r="VGZ553" s="39"/>
      <c r="VHA553" s="39"/>
      <c r="VHB553" s="39"/>
      <c r="VHC553" s="39"/>
      <c r="VHD553" s="39"/>
      <c r="VHE553" s="39"/>
      <c r="VHF553" s="39"/>
      <c r="VHG553" s="39"/>
      <c r="VHH553" s="39"/>
      <c r="VHI553" s="39"/>
      <c r="VHJ553" s="39"/>
      <c r="VHK553" s="39"/>
      <c r="VHL553" s="39"/>
      <c r="VHM553" s="39"/>
      <c r="VHN553" s="39"/>
      <c r="VHO553" s="39"/>
      <c r="VHP553" s="39"/>
      <c r="VHQ553" s="39"/>
      <c r="VHR553" s="39"/>
      <c r="VHS553" s="39"/>
      <c r="VHT553" s="39"/>
      <c r="VHU553" s="39"/>
      <c r="VHV553" s="39"/>
      <c r="VHW553" s="39"/>
      <c r="VHX553" s="39"/>
      <c r="VHY553" s="39"/>
      <c r="VHZ553" s="39"/>
      <c r="VIA553" s="39"/>
      <c r="VIB553" s="39"/>
      <c r="VIC553" s="39"/>
      <c r="VID553" s="39"/>
      <c r="VIE553" s="39"/>
      <c r="VIF553" s="39"/>
      <c r="VIG553" s="39"/>
      <c r="VIH553" s="39"/>
      <c r="VII553" s="39"/>
      <c r="VIJ553" s="39"/>
      <c r="VIK553" s="39"/>
      <c r="VIL553" s="39"/>
      <c r="VIM553" s="39"/>
      <c r="VIN553" s="39"/>
      <c r="VIO553" s="39"/>
      <c r="VIP553" s="39"/>
      <c r="VIQ553" s="39"/>
      <c r="VIR553" s="39"/>
      <c r="VIS553" s="39"/>
      <c r="VIT553" s="39"/>
      <c r="VIU553" s="39"/>
      <c r="VIV553" s="39"/>
      <c r="VIW553" s="39"/>
      <c r="VIX553" s="39"/>
      <c r="VIY553" s="39"/>
      <c r="VIZ553" s="39"/>
      <c r="VJA553" s="39"/>
      <c r="VJB553" s="39"/>
      <c r="VJC553" s="39"/>
      <c r="VJD553" s="39"/>
      <c r="VJE553" s="39"/>
      <c r="VJF553" s="39"/>
      <c r="VJG553" s="39"/>
      <c r="VJH553" s="39"/>
      <c r="VJI553" s="39"/>
      <c r="VJJ553" s="39"/>
      <c r="VJK553" s="39"/>
      <c r="VJL553" s="39"/>
      <c r="VJM553" s="39"/>
      <c r="VJN553" s="39"/>
      <c r="VJO553" s="39"/>
      <c r="VJP553" s="39"/>
      <c r="VJQ553" s="39"/>
      <c r="VJR553" s="39"/>
      <c r="VJS553" s="39"/>
      <c r="VJT553" s="39"/>
      <c r="VJU553" s="39"/>
      <c r="VJV553" s="39"/>
      <c r="VJW553" s="39"/>
      <c r="VJX553" s="39"/>
      <c r="VJY553" s="39"/>
      <c r="VJZ553" s="39"/>
      <c r="VKA553" s="39"/>
      <c r="VKB553" s="39"/>
      <c r="VKC553" s="39"/>
      <c r="VKD553" s="39"/>
      <c r="VKE553" s="39"/>
      <c r="VKF553" s="39"/>
      <c r="VKG553" s="39"/>
      <c r="VKH553" s="39"/>
      <c r="VKI553" s="39"/>
      <c r="VKJ553" s="39"/>
      <c r="VKK553" s="39"/>
      <c r="VKL553" s="39"/>
      <c r="VKM553" s="39"/>
      <c r="VKN553" s="39"/>
      <c r="VKO553" s="39"/>
      <c r="VKP553" s="39"/>
      <c r="VKQ553" s="39"/>
      <c r="VKR553" s="39"/>
      <c r="VKS553" s="39"/>
      <c r="VKT553" s="39"/>
      <c r="VKU553" s="39"/>
      <c r="VKV553" s="39"/>
      <c r="VKW553" s="39"/>
      <c r="VKX553" s="39"/>
      <c r="VKY553" s="39"/>
      <c r="VKZ553" s="39"/>
      <c r="VLA553" s="39"/>
      <c r="VLB553" s="39"/>
      <c r="VLC553" s="39"/>
      <c r="VLD553" s="39"/>
      <c r="VLE553" s="39"/>
      <c r="VLF553" s="39"/>
      <c r="VLG553" s="39"/>
      <c r="VLH553" s="39"/>
      <c r="VLI553" s="39"/>
      <c r="VLJ553" s="39"/>
      <c r="VLK553" s="39"/>
      <c r="VLL553" s="39"/>
      <c r="VLM553" s="39"/>
      <c r="VLN553" s="39"/>
      <c r="VLO553" s="39"/>
      <c r="VLP553" s="39"/>
      <c r="VLQ553" s="39"/>
      <c r="VLR553" s="39"/>
      <c r="VLS553" s="39"/>
      <c r="VLT553" s="39"/>
      <c r="VLU553" s="39"/>
      <c r="VLV553" s="39"/>
      <c r="VLW553" s="39"/>
      <c r="VLX553" s="39"/>
      <c r="VLY553" s="39"/>
      <c r="VLZ553" s="39"/>
      <c r="VMA553" s="39"/>
      <c r="VMB553" s="39"/>
      <c r="VMC553" s="39"/>
      <c r="VMD553" s="39"/>
      <c r="VME553" s="39"/>
      <c r="VMF553" s="39"/>
      <c r="VMG553" s="39"/>
      <c r="VMH553" s="39"/>
      <c r="VMI553" s="39"/>
      <c r="VMJ553" s="39"/>
      <c r="VMK553" s="39"/>
      <c r="VML553" s="39"/>
      <c r="VMM553" s="39"/>
      <c r="VMN553" s="39"/>
      <c r="VMO553" s="39"/>
      <c r="VMP553" s="39"/>
      <c r="VMQ553" s="39"/>
      <c r="VMR553" s="39"/>
      <c r="VMS553" s="39"/>
      <c r="VMT553" s="39"/>
      <c r="VMU553" s="39"/>
      <c r="VMV553" s="39"/>
      <c r="VMW553" s="39"/>
      <c r="VMX553" s="39"/>
      <c r="VMY553" s="39"/>
      <c r="VMZ553" s="39"/>
      <c r="VNA553" s="39"/>
      <c r="VNB553" s="39"/>
      <c r="VNC553" s="39"/>
      <c r="VND553" s="39"/>
      <c r="VNE553" s="39"/>
      <c r="VNF553" s="39"/>
      <c r="VNG553" s="39"/>
      <c r="VNH553" s="39"/>
      <c r="VNI553" s="39"/>
      <c r="VNJ553" s="39"/>
      <c r="VNK553" s="39"/>
      <c r="VNL553" s="39"/>
      <c r="VNM553" s="39"/>
      <c r="VNN553" s="39"/>
      <c r="VNO553" s="39"/>
      <c r="VNP553" s="39"/>
      <c r="VNQ553" s="39"/>
      <c r="VNR553" s="39"/>
      <c r="VNS553" s="39"/>
      <c r="VNT553" s="39"/>
      <c r="VNU553" s="39"/>
      <c r="VNV553" s="39"/>
      <c r="VNW553" s="39"/>
      <c r="VNX553" s="39"/>
      <c r="VNY553" s="39"/>
      <c r="VNZ553" s="39"/>
      <c r="VOA553" s="39"/>
      <c r="VOB553" s="39"/>
      <c r="VOC553" s="39"/>
      <c r="VOD553" s="39"/>
      <c r="VOE553" s="39"/>
      <c r="VOF553" s="39"/>
      <c r="VOG553" s="39"/>
      <c r="VOH553" s="39"/>
      <c r="VOI553" s="39"/>
      <c r="VOJ553" s="39"/>
      <c r="VOK553" s="39"/>
      <c r="VOL553" s="39"/>
      <c r="VOM553" s="39"/>
      <c r="VON553" s="39"/>
      <c r="VOO553" s="39"/>
      <c r="VOP553" s="39"/>
      <c r="VOQ553" s="39"/>
      <c r="VOR553" s="39"/>
      <c r="VOS553" s="39"/>
      <c r="VOT553" s="39"/>
      <c r="VOU553" s="39"/>
      <c r="VOV553" s="39"/>
      <c r="VOW553" s="39"/>
      <c r="VOX553" s="39"/>
      <c r="VOY553" s="39"/>
      <c r="VOZ553" s="39"/>
      <c r="VPA553" s="39"/>
      <c r="VPB553" s="39"/>
      <c r="VPC553" s="39"/>
      <c r="VPD553" s="39"/>
      <c r="VPE553" s="39"/>
      <c r="VPF553" s="39"/>
      <c r="VPG553" s="39"/>
      <c r="VPH553" s="39"/>
      <c r="VPI553" s="39"/>
      <c r="VPJ553" s="39"/>
      <c r="VPK553" s="39"/>
      <c r="VPL553" s="39"/>
      <c r="VPM553" s="39"/>
      <c r="VPN553" s="39"/>
      <c r="VPO553" s="39"/>
      <c r="VPP553" s="39"/>
      <c r="VPQ553" s="39"/>
      <c r="VPR553" s="39"/>
      <c r="VPS553" s="39"/>
      <c r="VPT553" s="39"/>
      <c r="VPU553" s="39"/>
      <c r="VPV553" s="39"/>
      <c r="VPW553" s="39"/>
      <c r="VPX553" s="39"/>
      <c r="VPY553" s="39"/>
      <c r="VPZ553" s="39"/>
      <c r="VQA553" s="39"/>
      <c r="VQB553" s="39"/>
      <c r="VQC553" s="39"/>
      <c r="VQD553" s="39"/>
      <c r="VQE553" s="39"/>
      <c r="VQF553" s="39"/>
      <c r="VQG553" s="39"/>
      <c r="VQH553" s="39"/>
      <c r="VQI553" s="39"/>
      <c r="VQJ553" s="39"/>
      <c r="VQK553" s="39"/>
      <c r="VQL553" s="39"/>
      <c r="VQM553" s="39"/>
      <c r="VQN553" s="39"/>
      <c r="VQO553" s="39"/>
      <c r="VQP553" s="39"/>
      <c r="VQQ553" s="39"/>
      <c r="VQR553" s="39"/>
      <c r="VQS553" s="39"/>
      <c r="VQT553" s="39"/>
      <c r="VQU553" s="39"/>
      <c r="VQV553" s="39"/>
      <c r="VQW553" s="39"/>
      <c r="VQX553" s="39"/>
      <c r="VQY553" s="39"/>
      <c r="VQZ553" s="39"/>
      <c r="VRA553" s="39"/>
      <c r="VRB553" s="39"/>
      <c r="VRC553" s="39"/>
      <c r="VRD553" s="39"/>
      <c r="VRE553" s="39"/>
      <c r="VRF553" s="39"/>
      <c r="VRG553" s="39"/>
      <c r="VRH553" s="39"/>
      <c r="VRI553" s="39"/>
      <c r="VRJ553" s="39"/>
      <c r="VRK553" s="39"/>
      <c r="VRL553" s="39"/>
      <c r="VRM553" s="39"/>
      <c r="VRN553" s="39"/>
      <c r="VRO553" s="39"/>
      <c r="VRP553" s="39"/>
      <c r="VRQ553" s="39"/>
      <c r="VRR553" s="39"/>
      <c r="VRS553" s="39"/>
      <c r="VRT553" s="39"/>
      <c r="VRU553" s="39"/>
      <c r="VRV553" s="39"/>
      <c r="VRW553" s="39"/>
      <c r="VRX553" s="39"/>
      <c r="VRY553" s="39"/>
      <c r="VRZ553" s="39"/>
      <c r="VSA553" s="39"/>
      <c r="VSB553" s="39"/>
      <c r="VSC553" s="39"/>
      <c r="VSD553" s="39"/>
      <c r="VSE553" s="39"/>
      <c r="VSF553" s="39"/>
      <c r="VSG553" s="39"/>
      <c r="VSH553" s="39"/>
      <c r="VSI553" s="39"/>
      <c r="VSJ553" s="39"/>
      <c r="VSK553" s="39"/>
      <c r="VSL553" s="39"/>
      <c r="VSM553" s="39"/>
      <c r="VSN553" s="39"/>
      <c r="VSO553" s="39"/>
      <c r="VSP553" s="39"/>
      <c r="VSQ553" s="39"/>
      <c r="VSR553" s="39"/>
      <c r="VSS553" s="39"/>
      <c r="VST553" s="39"/>
      <c r="VSU553" s="39"/>
      <c r="VSV553" s="39"/>
      <c r="VSW553" s="39"/>
      <c r="VSX553" s="39"/>
      <c r="VSY553" s="39"/>
      <c r="VSZ553" s="39"/>
      <c r="VTA553" s="39"/>
      <c r="VTB553" s="39"/>
      <c r="VTC553" s="39"/>
      <c r="VTD553" s="39"/>
      <c r="VTE553" s="39"/>
      <c r="VTF553" s="39"/>
      <c r="VTG553" s="39"/>
      <c r="VTH553" s="39"/>
      <c r="VTI553" s="39"/>
      <c r="VTJ553" s="39"/>
      <c r="VTK553" s="39"/>
      <c r="VTL553" s="39"/>
      <c r="VTM553" s="39"/>
      <c r="VTN553" s="39"/>
      <c r="VTO553" s="39"/>
      <c r="VTP553" s="39"/>
      <c r="VTQ553" s="39"/>
      <c r="VTR553" s="39"/>
      <c r="VTS553" s="39"/>
      <c r="VTT553" s="39"/>
      <c r="VTU553" s="39"/>
      <c r="VTV553" s="39"/>
      <c r="VTW553" s="39"/>
      <c r="VTX553" s="39"/>
      <c r="VTY553" s="39"/>
      <c r="VTZ553" s="39"/>
      <c r="VUA553" s="39"/>
      <c r="VUB553" s="39"/>
      <c r="VUC553" s="39"/>
      <c r="VUD553" s="39"/>
      <c r="VUE553" s="39"/>
      <c r="VUF553" s="39"/>
      <c r="VUG553" s="39"/>
      <c r="VUH553" s="39"/>
      <c r="VUI553" s="39"/>
      <c r="VUJ553" s="39"/>
      <c r="VUK553" s="39"/>
      <c r="VUL553" s="39"/>
      <c r="VUM553" s="39"/>
      <c r="VUN553" s="39"/>
      <c r="VUO553" s="39"/>
      <c r="VUP553" s="39"/>
      <c r="VUQ553" s="39"/>
      <c r="VUR553" s="39"/>
      <c r="VUS553" s="39"/>
      <c r="VUT553" s="39"/>
      <c r="VUU553" s="39"/>
      <c r="VUV553" s="39"/>
      <c r="VUW553" s="39"/>
      <c r="VUX553" s="39"/>
      <c r="VUY553" s="39"/>
      <c r="VUZ553" s="39"/>
      <c r="VVA553" s="39"/>
      <c r="VVB553" s="39"/>
      <c r="VVC553" s="39"/>
      <c r="VVD553" s="39"/>
      <c r="VVE553" s="39"/>
      <c r="VVF553" s="39"/>
      <c r="VVG553" s="39"/>
      <c r="VVH553" s="39"/>
      <c r="VVI553" s="39"/>
      <c r="VVJ553" s="39"/>
      <c r="VVK553" s="39"/>
      <c r="VVL553" s="39"/>
      <c r="VVM553" s="39"/>
      <c r="VVN553" s="39"/>
      <c r="VVO553" s="39"/>
      <c r="VVP553" s="39"/>
      <c r="VVQ553" s="39"/>
      <c r="VVR553" s="39"/>
      <c r="VVS553" s="39"/>
      <c r="VVT553" s="39"/>
      <c r="VVU553" s="39"/>
      <c r="VVV553" s="39"/>
      <c r="VVW553" s="39"/>
      <c r="VVX553" s="39"/>
      <c r="VVY553" s="39"/>
      <c r="VVZ553" s="39"/>
      <c r="VWA553" s="39"/>
      <c r="VWB553" s="39"/>
      <c r="VWC553" s="39"/>
      <c r="VWD553" s="39"/>
      <c r="VWE553" s="39"/>
      <c r="VWF553" s="39"/>
      <c r="VWG553" s="39"/>
      <c r="VWH553" s="39"/>
      <c r="VWI553" s="39"/>
      <c r="VWJ553" s="39"/>
      <c r="VWK553" s="39"/>
      <c r="VWL553" s="39"/>
      <c r="VWM553" s="39"/>
      <c r="VWN553" s="39"/>
      <c r="VWO553" s="39"/>
      <c r="VWP553" s="39"/>
      <c r="VWQ553" s="39"/>
      <c r="VWR553" s="39"/>
      <c r="VWS553" s="39"/>
      <c r="VWT553" s="39"/>
      <c r="VWU553" s="39"/>
      <c r="VWV553" s="39"/>
      <c r="VWW553" s="39"/>
      <c r="VWX553" s="39"/>
      <c r="VWY553" s="39"/>
      <c r="VWZ553" s="39"/>
      <c r="VXA553" s="39"/>
      <c r="VXB553" s="39"/>
      <c r="VXC553" s="39"/>
      <c r="VXD553" s="39"/>
      <c r="VXE553" s="39"/>
      <c r="VXF553" s="39"/>
      <c r="VXG553" s="39"/>
      <c r="VXH553" s="39"/>
      <c r="VXI553" s="39"/>
      <c r="VXJ553" s="39"/>
      <c r="VXK553" s="39"/>
      <c r="VXL553" s="39"/>
      <c r="VXM553" s="39"/>
      <c r="VXN553" s="39"/>
      <c r="VXO553" s="39"/>
      <c r="VXP553" s="39"/>
      <c r="VXQ553" s="39"/>
      <c r="VXR553" s="39"/>
      <c r="VXS553" s="39"/>
      <c r="VXT553" s="39"/>
      <c r="VXU553" s="39"/>
      <c r="VXV553" s="39"/>
      <c r="VXW553" s="39"/>
      <c r="VXX553" s="39"/>
      <c r="VXY553" s="39"/>
      <c r="VXZ553" s="39"/>
      <c r="VYA553" s="39"/>
      <c r="VYB553" s="39"/>
      <c r="VYC553" s="39"/>
      <c r="VYD553" s="39"/>
      <c r="VYE553" s="39"/>
      <c r="VYF553" s="39"/>
      <c r="VYG553" s="39"/>
      <c r="VYH553" s="39"/>
      <c r="VYI553" s="39"/>
      <c r="VYJ553" s="39"/>
      <c r="VYK553" s="39"/>
      <c r="VYL553" s="39"/>
      <c r="VYM553" s="39"/>
      <c r="VYN553" s="39"/>
      <c r="VYO553" s="39"/>
      <c r="VYP553" s="39"/>
      <c r="VYQ553" s="39"/>
      <c r="VYR553" s="39"/>
      <c r="VYS553" s="39"/>
      <c r="VYT553" s="39"/>
      <c r="VYU553" s="39"/>
      <c r="VYV553" s="39"/>
      <c r="VYW553" s="39"/>
      <c r="VYX553" s="39"/>
      <c r="VYY553" s="39"/>
      <c r="VYZ553" s="39"/>
      <c r="VZA553" s="39"/>
      <c r="VZB553" s="39"/>
      <c r="VZC553" s="39"/>
      <c r="VZD553" s="39"/>
      <c r="VZE553" s="39"/>
      <c r="VZF553" s="39"/>
      <c r="VZG553" s="39"/>
      <c r="VZH553" s="39"/>
      <c r="VZI553" s="39"/>
      <c r="VZJ553" s="39"/>
      <c r="VZK553" s="39"/>
      <c r="VZL553" s="39"/>
      <c r="VZM553" s="39"/>
      <c r="VZN553" s="39"/>
      <c r="VZO553" s="39"/>
      <c r="VZP553" s="39"/>
      <c r="VZQ553" s="39"/>
      <c r="VZR553" s="39"/>
      <c r="VZS553" s="39"/>
      <c r="VZT553" s="39"/>
      <c r="VZU553" s="39"/>
      <c r="VZV553" s="39"/>
      <c r="VZW553" s="39"/>
      <c r="VZX553" s="39"/>
      <c r="VZY553" s="39"/>
      <c r="VZZ553" s="39"/>
      <c r="WAA553" s="39"/>
      <c r="WAB553" s="39"/>
      <c r="WAC553" s="39"/>
      <c r="WAD553" s="39"/>
      <c r="WAE553" s="39"/>
      <c r="WAF553" s="39"/>
      <c r="WAG553" s="39"/>
      <c r="WAH553" s="39"/>
      <c r="WAI553" s="39"/>
      <c r="WAJ553" s="39"/>
      <c r="WAK553" s="39"/>
      <c r="WAL553" s="39"/>
      <c r="WAM553" s="39"/>
      <c r="WAN553" s="39"/>
      <c r="WAO553" s="39"/>
      <c r="WAP553" s="39"/>
      <c r="WAQ553" s="39"/>
      <c r="WAR553" s="39"/>
      <c r="WAS553" s="39"/>
      <c r="WAT553" s="39"/>
      <c r="WAU553" s="39"/>
      <c r="WAV553" s="39"/>
      <c r="WAW553" s="39"/>
      <c r="WAX553" s="39"/>
      <c r="WAY553" s="39"/>
      <c r="WAZ553" s="39"/>
      <c r="WBA553" s="39"/>
      <c r="WBB553" s="39"/>
      <c r="WBC553" s="39"/>
      <c r="WBD553" s="39"/>
      <c r="WBE553" s="39"/>
      <c r="WBF553" s="39"/>
      <c r="WBG553" s="39"/>
      <c r="WBH553" s="39"/>
      <c r="WBI553" s="39"/>
      <c r="WBJ553" s="39"/>
      <c r="WBK553" s="39"/>
      <c r="WBL553" s="39"/>
      <c r="WBM553" s="39"/>
      <c r="WBN553" s="39"/>
      <c r="WBO553" s="39"/>
      <c r="WBP553" s="39"/>
      <c r="WBQ553" s="39"/>
      <c r="WBR553" s="39"/>
      <c r="WBS553" s="39"/>
      <c r="WBT553" s="39"/>
      <c r="WBU553" s="39"/>
      <c r="WBV553" s="39"/>
      <c r="WBW553" s="39"/>
      <c r="WBX553" s="39"/>
      <c r="WBY553" s="39"/>
      <c r="WBZ553" s="39"/>
      <c r="WCA553" s="39"/>
      <c r="WCB553" s="39"/>
      <c r="WCC553" s="39"/>
      <c r="WCD553" s="39"/>
      <c r="WCE553" s="39"/>
      <c r="WCF553" s="39"/>
      <c r="WCG553" s="39"/>
      <c r="WCH553" s="39"/>
      <c r="WCI553" s="39"/>
      <c r="WCJ553" s="39"/>
      <c r="WCK553" s="39"/>
      <c r="WCL553" s="39"/>
      <c r="WCM553" s="39"/>
      <c r="WCN553" s="39"/>
      <c r="WCO553" s="39"/>
      <c r="WCP553" s="39"/>
      <c r="WCQ553" s="39"/>
      <c r="WCR553" s="39"/>
      <c r="WCS553" s="39"/>
      <c r="WCT553" s="39"/>
      <c r="WCU553" s="39"/>
      <c r="WCV553" s="39"/>
      <c r="WCW553" s="39"/>
      <c r="WCX553" s="39"/>
      <c r="WCY553" s="39"/>
      <c r="WCZ553" s="39"/>
      <c r="WDA553" s="39"/>
      <c r="WDB553" s="39"/>
      <c r="WDC553" s="39"/>
      <c r="WDD553" s="39"/>
      <c r="WDE553" s="39"/>
      <c r="WDF553" s="39"/>
      <c r="WDG553" s="39"/>
      <c r="WDH553" s="39"/>
      <c r="WDI553" s="39"/>
      <c r="WDJ553" s="39"/>
      <c r="WDK553" s="39"/>
      <c r="WDL553" s="39"/>
      <c r="WDM553" s="39"/>
      <c r="WDN553" s="39"/>
      <c r="WDO553" s="39"/>
      <c r="WDP553" s="39"/>
      <c r="WDQ553" s="39"/>
      <c r="WDR553" s="39"/>
      <c r="WDS553" s="39"/>
      <c r="WDT553" s="39"/>
      <c r="WDU553" s="39"/>
      <c r="WDV553" s="39"/>
      <c r="WDW553" s="39"/>
      <c r="WDX553" s="39"/>
      <c r="WDY553" s="39"/>
      <c r="WDZ553" s="39"/>
      <c r="WEA553" s="39"/>
      <c r="WEB553" s="39"/>
      <c r="WEC553" s="39"/>
      <c r="WED553" s="39"/>
      <c r="WEE553" s="39"/>
      <c r="WEF553" s="39"/>
      <c r="WEG553" s="39"/>
      <c r="WEH553" s="39"/>
      <c r="WEI553" s="39"/>
      <c r="WEJ553" s="39"/>
      <c r="WEK553" s="39"/>
      <c r="WEL553" s="39"/>
      <c r="WEM553" s="39"/>
      <c r="WEN553" s="39"/>
      <c r="WEO553" s="39"/>
      <c r="WEP553" s="39"/>
      <c r="WEQ553" s="39"/>
      <c r="WER553" s="39"/>
      <c r="WES553" s="39"/>
      <c r="WET553" s="39"/>
      <c r="WEU553" s="39"/>
      <c r="WEV553" s="39"/>
      <c r="WEW553" s="39"/>
      <c r="WEX553" s="39"/>
      <c r="WEY553" s="39"/>
      <c r="WEZ553" s="39"/>
      <c r="WFA553" s="39"/>
      <c r="WFB553" s="39"/>
      <c r="WFC553" s="39"/>
      <c r="WFD553" s="39"/>
      <c r="WFE553" s="39"/>
      <c r="WFF553" s="39"/>
      <c r="WFG553" s="39"/>
      <c r="WFH553" s="39"/>
      <c r="WFI553" s="39"/>
      <c r="WFJ553" s="39"/>
      <c r="WFK553" s="39"/>
      <c r="WFL553" s="39"/>
      <c r="WFM553" s="39"/>
      <c r="WFN553" s="39"/>
      <c r="WFO553" s="39"/>
      <c r="WFP553" s="39"/>
      <c r="WFQ553" s="39"/>
      <c r="WFR553" s="39"/>
      <c r="WFS553" s="39"/>
      <c r="WFT553" s="39"/>
      <c r="WFU553" s="39"/>
      <c r="WFV553" s="39"/>
      <c r="WFW553" s="39"/>
      <c r="WFX553" s="39"/>
      <c r="WFY553" s="39"/>
      <c r="WFZ553" s="39"/>
      <c r="WGA553" s="39"/>
      <c r="WGB553" s="39"/>
      <c r="WGC553" s="39"/>
      <c r="WGD553" s="39"/>
      <c r="WGE553" s="39"/>
      <c r="WGF553" s="39"/>
      <c r="WGG553" s="39"/>
      <c r="WGH553" s="39"/>
      <c r="WGI553" s="39"/>
      <c r="WGJ553" s="39"/>
      <c r="WGK553" s="39"/>
      <c r="WGL553" s="39"/>
      <c r="WGM553" s="39"/>
      <c r="WGN553" s="39"/>
      <c r="WGO553" s="39"/>
      <c r="WGP553" s="39"/>
      <c r="WGQ553" s="39"/>
      <c r="WGR553" s="39"/>
      <c r="WGS553" s="39"/>
      <c r="WGT553" s="39"/>
      <c r="WGU553" s="39"/>
      <c r="WGV553" s="39"/>
      <c r="WGW553" s="39"/>
      <c r="WGX553" s="39"/>
      <c r="WGY553" s="39"/>
      <c r="WGZ553" s="39"/>
      <c r="WHA553" s="39"/>
      <c r="WHB553" s="39"/>
      <c r="WHC553" s="39"/>
      <c r="WHD553" s="39"/>
      <c r="WHE553" s="39"/>
      <c r="WHF553" s="39"/>
      <c r="WHG553" s="39"/>
      <c r="WHH553" s="39"/>
      <c r="WHI553" s="39"/>
      <c r="WHJ553" s="39"/>
      <c r="WHK553" s="39"/>
      <c r="WHL553" s="39"/>
      <c r="WHM553" s="39"/>
      <c r="WHN553" s="39"/>
      <c r="WHO553" s="39"/>
      <c r="WHP553" s="39"/>
      <c r="WHQ553" s="39"/>
      <c r="WHR553" s="39"/>
      <c r="WHS553" s="39"/>
      <c r="WHT553" s="39"/>
      <c r="WHU553" s="39"/>
      <c r="WHV553" s="39"/>
      <c r="WHW553" s="39"/>
      <c r="WHX553" s="39"/>
      <c r="WHY553" s="39"/>
      <c r="WHZ553" s="39"/>
      <c r="WIA553" s="39"/>
      <c r="WIB553" s="39"/>
      <c r="WIC553" s="39"/>
      <c r="WID553" s="39"/>
      <c r="WIE553" s="39"/>
      <c r="WIF553" s="39"/>
      <c r="WIG553" s="39"/>
      <c r="WIH553" s="39"/>
      <c r="WII553" s="39"/>
      <c r="WIJ553" s="39"/>
      <c r="WIK553" s="39"/>
      <c r="WIL553" s="39"/>
      <c r="WIM553" s="39"/>
      <c r="WIN553" s="39"/>
      <c r="WIO553" s="39"/>
      <c r="WIP553" s="39"/>
      <c r="WIQ553" s="39"/>
      <c r="WIR553" s="39"/>
      <c r="WIS553" s="39"/>
      <c r="WIT553" s="39"/>
      <c r="WIU553" s="39"/>
      <c r="WIV553" s="39"/>
      <c r="WIW553" s="39"/>
      <c r="WIX553" s="39"/>
      <c r="WIY553" s="39"/>
      <c r="WIZ553" s="39"/>
      <c r="WJA553" s="39"/>
      <c r="WJB553" s="39"/>
      <c r="WJC553" s="39"/>
      <c r="WJD553" s="39"/>
      <c r="WJE553" s="39"/>
      <c r="WJF553" s="39"/>
      <c r="WJG553" s="39"/>
      <c r="WJH553" s="39"/>
      <c r="WJI553" s="39"/>
      <c r="WJJ553" s="39"/>
      <c r="WJK553" s="39"/>
      <c r="WJL553" s="39"/>
      <c r="WJM553" s="39"/>
      <c r="WJN553" s="39"/>
      <c r="WJO553" s="39"/>
      <c r="WJP553" s="39"/>
      <c r="WJQ553" s="39"/>
      <c r="WJR553" s="39"/>
      <c r="WJS553" s="39"/>
      <c r="WJT553" s="39"/>
      <c r="WJU553" s="39"/>
      <c r="WJV553" s="39"/>
      <c r="WJW553" s="39"/>
      <c r="WJX553" s="39"/>
      <c r="WJY553" s="39"/>
      <c r="WJZ553" s="39"/>
      <c r="WKA553" s="39"/>
      <c r="WKB553" s="39"/>
      <c r="WKC553" s="39"/>
      <c r="WKD553" s="39"/>
      <c r="WKE553" s="39"/>
      <c r="WKF553" s="39"/>
      <c r="WKG553" s="39"/>
      <c r="WKH553" s="39"/>
      <c r="WKI553" s="39"/>
      <c r="WKJ553" s="39"/>
      <c r="WKK553" s="39"/>
      <c r="WKL553" s="39"/>
      <c r="WKM553" s="39"/>
      <c r="WKN553" s="39"/>
      <c r="WKO553" s="39"/>
      <c r="WKP553" s="39"/>
      <c r="WKQ553" s="39"/>
      <c r="WKR553" s="39"/>
      <c r="WKS553" s="39"/>
      <c r="WKT553" s="39"/>
      <c r="WKU553" s="39"/>
      <c r="WKV553" s="39"/>
      <c r="WKW553" s="39"/>
      <c r="WKX553" s="39"/>
      <c r="WKY553" s="39"/>
      <c r="WKZ553" s="39"/>
      <c r="WLA553" s="39"/>
      <c r="WLB553" s="39"/>
      <c r="WLC553" s="39"/>
      <c r="WLD553" s="39"/>
      <c r="WLE553" s="39"/>
      <c r="WLF553" s="39"/>
      <c r="WLG553" s="39"/>
      <c r="WLH553" s="39"/>
      <c r="WLI553" s="39"/>
      <c r="WLJ553" s="39"/>
      <c r="WLK553" s="39"/>
      <c r="WLL553" s="39"/>
      <c r="WLM553" s="39"/>
      <c r="WLN553" s="39"/>
      <c r="WLO553" s="39"/>
      <c r="WLP553" s="39"/>
      <c r="WLQ553" s="39"/>
      <c r="WLR553" s="39"/>
      <c r="WLS553" s="39"/>
      <c r="WLT553" s="39"/>
      <c r="WLU553" s="39"/>
      <c r="WLV553" s="39"/>
      <c r="WLW553" s="39"/>
      <c r="WLX553" s="39"/>
      <c r="WLY553" s="39"/>
      <c r="WLZ553" s="39"/>
      <c r="WMA553" s="39"/>
      <c r="WMB553" s="39"/>
      <c r="WMC553" s="39"/>
      <c r="WMD553" s="39"/>
      <c r="WME553" s="39"/>
      <c r="WMF553" s="39"/>
      <c r="WMG553" s="39"/>
      <c r="WMH553" s="39"/>
      <c r="WMI553" s="39"/>
      <c r="WMJ553" s="39"/>
      <c r="WMK553" s="39"/>
      <c r="WML553" s="39"/>
      <c r="WMM553" s="39"/>
      <c r="WMN553" s="39"/>
      <c r="WMO553" s="39"/>
      <c r="WMP553" s="39"/>
      <c r="WMQ553" s="39"/>
      <c r="WMR553" s="39"/>
      <c r="WMS553" s="39"/>
      <c r="WMT553" s="39"/>
      <c r="WMU553" s="39"/>
      <c r="WMV553" s="39"/>
      <c r="WMW553" s="39"/>
      <c r="WMX553" s="39"/>
      <c r="WMY553" s="39"/>
      <c r="WMZ553" s="39"/>
      <c r="WNA553" s="39"/>
      <c r="WNB553" s="39"/>
      <c r="WNC553" s="39"/>
      <c r="WND553" s="39"/>
      <c r="WNE553" s="39"/>
      <c r="WNF553" s="39"/>
      <c r="WNG553" s="39"/>
      <c r="WNH553" s="39"/>
      <c r="WNI553" s="39"/>
      <c r="WNJ553" s="39"/>
      <c r="WNK553" s="39"/>
      <c r="WNL553" s="39"/>
      <c r="WNM553" s="39"/>
      <c r="WNN553" s="39"/>
      <c r="WNO553" s="39"/>
      <c r="WNP553" s="39"/>
      <c r="WNQ553" s="39"/>
      <c r="WNR553" s="39"/>
      <c r="WNS553" s="39"/>
      <c r="WNT553" s="39"/>
      <c r="WNU553" s="39"/>
      <c r="WNV553" s="39"/>
      <c r="WNW553" s="39"/>
      <c r="WNX553" s="39"/>
      <c r="WNY553" s="39"/>
      <c r="WNZ553" s="39"/>
      <c r="WOA553" s="39"/>
      <c r="WOB553" s="39"/>
      <c r="WOC553" s="39"/>
      <c r="WOD553" s="39"/>
      <c r="WOE553" s="39"/>
      <c r="WOF553" s="39"/>
      <c r="WOG553" s="39"/>
      <c r="WOH553" s="39"/>
      <c r="WOI553" s="39"/>
      <c r="WOJ553" s="39"/>
      <c r="WOK553" s="39"/>
      <c r="WOL553" s="39"/>
      <c r="WOM553" s="39"/>
      <c r="WON553" s="39"/>
      <c r="WOO553" s="39"/>
      <c r="WOP553" s="39"/>
      <c r="WOQ553" s="39"/>
      <c r="WOR553" s="39"/>
      <c r="WOS553" s="39"/>
      <c r="WOT553" s="39"/>
      <c r="WOU553" s="39"/>
      <c r="WOV553" s="39"/>
      <c r="WOW553" s="39"/>
      <c r="WOX553" s="39"/>
      <c r="WOY553" s="39"/>
      <c r="WOZ553" s="39"/>
      <c r="WPA553" s="39"/>
      <c r="WPB553" s="39"/>
      <c r="WPC553" s="39"/>
      <c r="WPD553" s="39"/>
      <c r="WPE553" s="39"/>
      <c r="WPF553" s="39"/>
      <c r="WPG553" s="39"/>
      <c r="WPH553" s="39"/>
      <c r="WPI553" s="39"/>
      <c r="WPJ553" s="39"/>
      <c r="WPK553" s="39"/>
      <c r="WPL553" s="39"/>
      <c r="WPM553" s="39"/>
      <c r="WPN553" s="39"/>
      <c r="WPO553" s="39"/>
      <c r="WPP553" s="39"/>
      <c r="WPQ553" s="39"/>
      <c r="WPR553" s="39"/>
      <c r="WPS553" s="39"/>
      <c r="WPT553" s="39"/>
      <c r="WPU553" s="39"/>
      <c r="WPV553" s="39"/>
      <c r="WPW553" s="39"/>
      <c r="WPX553" s="39"/>
      <c r="WPY553" s="39"/>
      <c r="WPZ553" s="39"/>
      <c r="WQA553" s="39"/>
      <c r="WQB553" s="39"/>
      <c r="WQC553" s="39"/>
      <c r="WQD553" s="39"/>
      <c r="WQE553" s="39"/>
      <c r="WQF553" s="39"/>
      <c r="WQG553" s="39"/>
      <c r="WQH553" s="39"/>
      <c r="WQI553" s="39"/>
      <c r="WQJ553" s="39"/>
      <c r="WQK553" s="39"/>
      <c r="WQL553" s="39"/>
      <c r="WQM553" s="39"/>
      <c r="WQN553" s="39"/>
      <c r="WQO553" s="39"/>
      <c r="WQP553" s="39"/>
      <c r="WQQ553" s="39"/>
      <c r="WQR553" s="39"/>
      <c r="WQS553" s="39"/>
      <c r="WQT553" s="39"/>
      <c r="WQU553" s="39"/>
      <c r="WQV553" s="39"/>
      <c r="WQW553" s="39"/>
      <c r="WQX553" s="39"/>
      <c r="WQY553" s="39"/>
      <c r="WQZ553" s="39"/>
      <c r="WRA553" s="39"/>
      <c r="WRB553" s="39"/>
      <c r="WRC553" s="39"/>
      <c r="WRD553" s="39"/>
      <c r="WRE553" s="39"/>
      <c r="WRF553" s="39"/>
      <c r="WRG553" s="39"/>
      <c r="WRH553" s="39"/>
      <c r="WRI553" s="39"/>
      <c r="WRJ553" s="39"/>
      <c r="WRK553" s="39"/>
      <c r="WRL553" s="39"/>
      <c r="WRM553" s="39"/>
      <c r="WRN553" s="39"/>
      <c r="WRO553" s="39"/>
      <c r="WRP553" s="39"/>
      <c r="WRQ553" s="39"/>
      <c r="WRR553" s="39"/>
      <c r="WRS553" s="39"/>
      <c r="WRT553" s="39"/>
      <c r="WRU553" s="39"/>
      <c r="WRV553" s="39"/>
      <c r="WRW553" s="39"/>
      <c r="WRX553" s="39"/>
      <c r="WRY553" s="39"/>
      <c r="WRZ553" s="39"/>
      <c r="WSA553" s="39"/>
      <c r="WSB553" s="39"/>
      <c r="WSC553" s="39"/>
      <c r="WSD553" s="39"/>
      <c r="WSE553" s="39"/>
      <c r="WSF553" s="39"/>
      <c r="WSG553" s="39"/>
      <c r="WSH553" s="39"/>
      <c r="WSI553" s="39"/>
      <c r="WSJ553" s="39"/>
      <c r="WSK553" s="39"/>
      <c r="WSL553" s="39"/>
      <c r="WSM553" s="39"/>
      <c r="WSN553" s="39"/>
      <c r="WSO553" s="39"/>
      <c r="WSP553" s="39"/>
      <c r="WSQ553" s="39"/>
      <c r="WSR553" s="39"/>
      <c r="WSS553" s="39"/>
      <c r="WST553" s="39"/>
      <c r="WSU553" s="39"/>
      <c r="WSV553" s="39"/>
      <c r="WSW553" s="39"/>
      <c r="WSX553" s="39"/>
      <c r="WSY553" s="39"/>
      <c r="WSZ553" s="39"/>
      <c r="WTA553" s="39"/>
      <c r="WTB553" s="39"/>
      <c r="WTC553" s="39"/>
      <c r="WTD553" s="39"/>
      <c r="WTE553" s="39"/>
      <c r="WTF553" s="39"/>
      <c r="WTG553" s="39"/>
      <c r="WTH553" s="39"/>
      <c r="WTI553" s="39"/>
      <c r="WTJ553" s="39"/>
      <c r="WTK553" s="39"/>
      <c r="WTL553" s="39"/>
      <c r="WTM553" s="39"/>
      <c r="WTN553" s="39"/>
      <c r="WTO553" s="39"/>
      <c r="WTP553" s="39"/>
      <c r="WTQ553" s="39"/>
      <c r="WTR553" s="39"/>
      <c r="WTS553" s="39"/>
      <c r="WTT553" s="39"/>
      <c r="WTU553" s="39"/>
      <c r="WTV553" s="39"/>
      <c r="WTW553" s="39"/>
      <c r="WTX553" s="39"/>
      <c r="WTY553" s="39"/>
      <c r="WTZ553" s="39"/>
      <c r="WUA553" s="39"/>
      <c r="WUB553" s="39"/>
      <c r="WUC553" s="39"/>
      <c r="WUD553" s="39"/>
      <c r="WUE553" s="39"/>
      <c r="WUF553" s="39"/>
      <c r="WUG553" s="39"/>
      <c r="WUH553" s="39"/>
      <c r="WUI553" s="39"/>
      <c r="WUJ553" s="39"/>
      <c r="WUK553" s="39"/>
      <c r="WUL553" s="39"/>
      <c r="WUM553" s="39"/>
      <c r="WUN553" s="39"/>
      <c r="WUO553" s="39"/>
      <c r="WUP553" s="39"/>
      <c r="WUQ553" s="39"/>
      <c r="WUR553" s="39"/>
      <c r="WUS553" s="39"/>
      <c r="WUT553" s="39"/>
      <c r="WUU553" s="39"/>
      <c r="WUV553" s="39"/>
      <c r="WUW553" s="39"/>
      <c r="WUX553" s="39"/>
      <c r="WUY553" s="39"/>
      <c r="WUZ553" s="39"/>
      <c r="WVA553" s="39"/>
      <c r="WVB553" s="39"/>
      <c r="WVC553" s="39"/>
      <c r="WVD553" s="39"/>
      <c r="WVE553" s="39"/>
      <c r="WVF553" s="39"/>
      <c r="WVG553" s="39"/>
      <c r="WVH553" s="39"/>
      <c r="WVI553" s="39"/>
      <c r="WVJ553" s="39"/>
      <c r="WVK553" s="39"/>
      <c r="WVL553" s="39"/>
      <c r="WVM553" s="39"/>
      <c r="WVN553" s="39"/>
      <c r="WVO553" s="39"/>
      <c r="WVP553" s="39"/>
      <c r="WVQ553" s="39"/>
      <c r="WVR553" s="39"/>
      <c r="WVS553" s="39"/>
      <c r="WVT553" s="39"/>
      <c r="WVU553" s="39"/>
      <c r="WVV553" s="39"/>
      <c r="WVW553" s="39"/>
      <c r="WVX553" s="39"/>
      <c r="WVY553" s="39"/>
      <c r="WVZ553" s="39"/>
      <c r="WWA553" s="39"/>
      <c r="WWB553" s="39"/>
      <c r="WWC553" s="39"/>
      <c r="WWD553" s="39"/>
      <c r="WWE553" s="39"/>
      <c r="WWF553" s="39"/>
      <c r="WWG553" s="39"/>
      <c r="WWH553" s="39"/>
      <c r="WWI553" s="39"/>
      <c r="WWJ553" s="39"/>
      <c r="WWK553" s="39"/>
      <c r="WWL553" s="39"/>
      <c r="WWM553" s="39"/>
      <c r="WWN553" s="39"/>
      <c r="WWO553" s="39"/>
      <c r="WWP553" s="39"/>
      <c r="WWQ553" s="39"/>
      <c r="WWR553" s="39"/>
      <c r="WWS553" s="39"/>
      <c r="WWT553" s="39"/>
      <c r="WWU553" s="39"/>
      <c r="WWV553" s="39"/>
      <c r="WWW553" s="39"/>
      <c r="WWX553" s="39"/>
      <c r="WWY553" s="39"/>
      <c r="WWZ553" s="39"/>
      <c r="WXA553" s="39"/>
      <c r="WXB553" s="39"/>
      <c r="WXC553" s="39"/>
      <c r="WXD553" s="39"/>
      <c r="WXE553" s="39"/>
      <c r="WXF553" s="39"/>
      <c r="WXG553" s="39"/>
      <c r="WXH553" s="39"/>
      <c r="WXI553" s="39"/>
      <c r="WXJ553" s="39"/>
      <c r="WXK553" s="39"/>
      <c r="WXL553" s="39"/>
      <c r="WXM553" s="39"/>
      <c r="WXN553" s="39"/>
      <c r="WXO553" s="39"/>
      <c r="WXP553" s="39"/>
      <c r="WXQ553" s="39"/>
      <c r="WXR553" s="39"/>
      <c r="WXS553" s="39"/>
      <c r="WXT553" s="39"/>
      <c r="WXU553" s="39"/>
      <c r="WXV553" s="39"/>
      <c r="WXW553" s="39"/>
      <c r="WXX553" s="39"/>
      <c r="WXY553" s="39"/>
      <c r="WXZ553" s="39"/>
      <c r="WYA553" s="39"/>
      <c r="WYB553" s="39"/>
      <c r="WYC553" s="39"/>
      <c r="WYD553" s="39"/>
      <c r="WYE553" s="39"/>
      <c r="WYF553" s="39"/>
      <c r="WYG553" s="39"/>
      <c r="WYH553" s="39"/>
      <c r="WYI553" s="39"/>
      <c r="WYJ553" s="39"/>
      <c r="WYK553" s="39"/>
      <c r="WYL553" s="39"/>
      <c r="WYM553" s="39"/>
      <c r="WYN553" s="39"/>
      <c r="WYO553" s="39"/>
      <c r="WYP553" s="39"/>
      <c r="WYQ553" s="39"/>
      <c r="WYR553" s="39"/>
      <c r="WYS553" s="39"/>
      <c r="WYT553" s="39"/>
      <c r="WYU553" s="39"/>
      <c r="WYV553" s="39"/>
      <c r="WYW553" s="39"/>
      <c r="WYX553" s="39"/>
      <c r="WYY553" s="39"/>
      <c r="WYZ553" s="39"/>
      <c r="WZA553" s="39"/>
      <c r="WZB553" s="39"/>
      <c r="WZC553" s="39"/>
      <c r="WZD553" s="39"/>
      <c r="WZE553" s="39"/>
      <c r="WZF553" s="39"/>
      <c r="WZG553" s="39"/>
      <c r="WZH553" s="39"/>
      <c r="WZI553" s="39"/>
      <c r="WZJ553" s="39"/>
      <c r="WZK553" s="39"/>
      <c r="WZL553" s="39"/>
      <c r="WZM553" s="39"/>
      <c r="WZN553" s="39"/>
      <c r="WZO553" s="39"/>
      <c r="WZP553" s="39"/>
      <c r="WZQ553" s="39"/>
      <c r="WZR553" s="39"/>
      <c r="WZS553" s="39"/>
      <c r="WZT553" s="39"/>
      <c r="WZU553" s="39"/>
      <c r="WZV553" s="39"/>
      <c r="WZW553" s="39"/>
      <c r="WZX553" s="39"/>
      <c r="WZY553" s="39"/>
      <c r="WZZ553" s="39"/>
      <c r="XAA553" s="39"/>
      <c r="XAB553" s="39"/>
      <c r="XAC553" s="39"/>
      <c r="XAD553" s="39"/>
      <c r="XAE553" s="39"/>
      <c r="XAF553" s="39"/>
      <c r="XAG553" s="39"/>
      <c r="XAH553" s="39"/>
      <c r="XAI553" s="39"/>
      <c r="XAJ553" s="39"/>
      <c r="XAK553" s="39"/>
      <c r="XAL553" s="39"/>
      <c r="XAM553" s="39"/>
      <c r="XAN553" s="39"/>
      <c r="XAO553" s="39"/>
      <c r="XAP553" s="39"/>
      <c r="XAQ553" s="39"/>
      <c r="XAR553" s="39"/>
      <c r="XAS553" s="39"/>
      <c r="XAT553" s="39"/>
      <c r="XAU553" s="39"/>
      <c r="XAV553" s="39"/>
      <c r="XAW553" s="39"/>
      <c r="XAX553" s="39"/>
      <c r="XAY553" s="39"/>
      <c r="XAZ553" s="39"/>
      <c r="XBA553" s="39"/>
      <c r="XBB553" s="39"/>
      <c r="XBC553" s="39"/>
      <c r="XBD553" s="39"/>
      <c r="XBE553" s="39"/>
      <c r="XBF553" s="39"/>
      <c r="XBG553" s="39"/>
      <c r="XBH553" s="39"/>
      <c r="XBI553" s="39"/>
      <c r="XBJ553" s="39"/>
      <c r="XBK553" s="39"/>
      <c r="XBL553" s="39"/>
      <c r="XBM553" s="39"/>
      <c r="XBN553" s="39"/>
      <c r="XBO553" s="39"/>
      <c r="XBP553" s="39"/>
      <c r="XBQ553" s="39"/>
      <c r="XBR553" s="39"/>
      <c r="XBS553" s="39"/>
      <c r="XBT553" s="39"/>
      <c r="XBU553" s="39"/>
      <c r="XBV553" s="39"/>
      <c r="XBW553" s="39"/>
      <c r="XBX553" s="39"/>
      <c r="XBY553" s="39"/>
      <c r="XBZ553" s="39"/>
      <c r="XCA553" s="39"/>
      <c r="XCB553" s="39"/>
      <c r="XCC553" s="39"/>
      <c r="XCD553" s="39"/>
      <c r="XCE553" s="39"/>
      <c r="XCF553" s="39"/>
      <c r="XCG553" s="39"/>
      <c r="XCH553" s="39"/>
      <c r="XCI553" s="39"/>
      <c r="XCJ553" s="39"/>
      <c r="XCK553" s="39"/>
      <c r="XCL553" s="39"/>
      <c r="XCM553" s="39"/>
      <c r="XCN553" s="39"/>
      <c r="XCO553" s="39"/>
      <c r="XCP553" s="39"/>
    </row>
    <row r="554" spans="1:16318" s="142" customFormat="1" ht="31.5" hidden="1" customHeight="1" x14ac:dyDescent="0.25">
      <c r="A554" s="69" t="s">
        <v>512</v>
      </c>
      <c r="B554" s="53" t="s">
        <v>1018</v>
      </c>
      <c r="C554" s="132" t="s">
        <v>461</v>
      </c>
      <c r="D554" s="100">
        <f>8550+2450-25.25</f>
        <v>10974.75</v>
      </c>
      <c r="E554" s="100">
        <v>10974.75</v>
      </c>
      <c r="F554" s="279">
        <f t="shared" si="137"/>
        <v>100</v>
      </c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F554" s="39"/>
      <c r="AG554" s="39"/>
      <c r="AH554" s="39"/>
      <c r="AI554" s="39"/>
      <c r="AJ554" s="39"/>
      <c r="AK554" s="39"/>
      <c r="AL554" s="39"/>
      <c r="AM554" s="39"/>
      <c r="AN554" s="39"/>
      <c r="AO554" s="39"/>
      <c r="AP554" s="39"/>
      <c r="AQ554" s="39"/>
      <c r="AR554" s="39"/>
      <c r="AS554" s="39"/>
      <c r="AT554" s="39"/>
      <c r="AU554" s="39"/>
      <c r="AV554" s="39"/>
      <c r="AW554" s="39"/>
      <c r="AX554" s="39"/>
      <c r="AY554" s="39"/>
      <c r="AZ554" s="39"/>
      <c r="BA554" s="39"/>
      <c r="BB554" s="39"/>
      <c r="BC554" s="39"/>
      <c r="BD554" s="39"/>
      <c r="BE554" s="39"/>
      <c r="BF554" s="39"/>
      <c r="BG554" s="39"/>
      <c r="BH554" s="39"/>
      <c r="BI554" s="39"/>
      <c r="BJ554" s="39"/>
      <c r="BK554" s="39"/>
      <c r="BL554" s="39"/>
      <c r="BM554" s="39"/>
      <c r="BN554" s="39"/>
      <c r="BO554" s="39"/>
      <c r="BP554" s="39"/>
      <c r="BQ554" s="39"/>
      <c r="BR554" s="39"/>
      <c r="BS554" s="39"/>
      <c r="BT554" s="39"/>
      <c r="BU554" s="39"/>
      <c r="BV554" s="39"/>
      <c r="BW554" s="39"/>
      <c r="BX554" s="39"/>
      <c r="BY554" s="39"/>
      <c r="BZ554" s="39"/>
      <c r="CA554" s="39"/>
      <c r="CB554" s="39"/>
      <c r="CC554" s="39"/>
      <c r="CD554" s="39"/>
      <c r="CE554" s="39"/>
      <c r="CF554" s="39"/>
      <c r="CG554" s="39"/>
      <c r="CH554" s="39"/>
      <c r="CI554" s="39"/>
      <c r="CJ554" s="39"/>
      <c r="CK554" s="39"/>
      <c r="CL554" s="39"/>
      <c r="CM554" s="39"/>
      <c r="CN554" s="39"/>
      <c r="CO554" s="39"/>
      <c r="CP554" s="39"/>
      <c r="CQ554" s="39"/>
      <c r="CR554" s="39"/>
      <c r="CS554" s="39"/>
      <c r="CT554" s="39"/>
      <c r="CU554" s="39"/>
      <c r="CV554" s="39"/>
      <c r="CW554" s="39"/>
      <c r="CX554" s="39"/>
      <c r="CY554" s="39"/>
      <c r="CZ554" s="39"/>
      <c r="DA554" s="39"/>
      <c r="DB554" s="39"/>
      <c r="DC554" s="39"/>
      <c r="DD554" s="39"/>
      <c r="DE554" s="39"/>
      <c r="DF554" s="39"/>
      <c r="DG554" s="39"/>
      <c r="DH554" s="39"/>
      <c r="DI554" s="39"/>
      <c r="DJ554" s="39"/>
      <c r="DK554" s="39"/>
      <c r="DL554" s="39"/>
      <c r="DM554" s="39"/>
      <c r="DN554" s="39"/>
      <c r="DO554" s="39"/>
      <c r="DP554" s="39"/>
      <c r="DQ554" s="39"/>
      <c r="DR554" s="39"/>
      <c r="DS554" s="39"/>
      <c r="DT554" s="39"/>
      <c r="DU554" s="39"/>
      <c r="DV554" s="39"/>
      <c r="DW554" s="39"/>
      <c r="DX554" s="39"/>
      <c r="DY554" s="39"/>
      <c r="DZ554" s="39"/>
      <c r="EA554" s="39"/>
      <c r="EB554" s="39"/>
      <c r="EC554" s="39"/>
      <c r="ED554" s="39"/>
      <c r="EE554" s="39"/>
      <c r="EF554" s="39"/>
      <c r="EG554" s="39"/>
      <c r="EH554" s="39"/>
      <c r="EI554" s="39"/>
      <c r="EJ554" s="39"/>
      <c r="EK554" s="39"/>
      <c r="EL554" s="39"/>
      <c r="EM554" s="39"/>
      <c r="EN554" s="39"/>
      <c r="EO554" s="39"/>
      <c r="EP554" s="39"/>
      <c r="EQ554" s="39"/>
      <c r="ER554" s="39"/>
      <c r="ES554" s="39"/>
      <c r="ET554" s="39"/>
      <c r="EU554" s="39"/>
      <c r="EV554" s="39"/>
      <c r="EW554" s="39"/>
      <c r="EX554" s="39"/>
      <c r="EY554" s="39"/>
      <c r="EZ554" s="39"/>
      <c r="FA554" s="39"/>
      <c r="FB554" s="39"/>
      <c r="FC554" s="39"/>
      <c r="FD554" s="39"/>
      <c r="FE554" s="39"/>
      <c r="FF554" s="39"/>
      <c r="FG554" s="39"/>
      <c r="FH554" s="39"/>
      <c r="FI554" s="39"/>
      <c r="FJ554" s="39"/>
      <c r="FK554" s="39"/>
      <c r="FL554" s="39"/>
      <c r="FM554" s="39"/>
      <c r="FN554" s="39"/>
      <c r="FO554" s="39"/>
      <c r="FP554" s="39"/>
      <c r="FQ554" s="39"/>
      <c r="FR554" s="39"/>
      <c r="FS554" s="39"/>
      <c r="FT554" s="39"/>
      <c r="FU554" s="39"/>
      <c r="FV554" s="39"/>
      <c r="FW554" s="39"/>
      <c r="FX554" s="39"/>
      <c r="FY554" s="39"/>
      <c r="FZ554" s="39"/>
      <c r="GA554" s="39"/>
      <c r="GB554" s="39"/>
      <c r="GC554" s="39"/>
      <c r="GD554" s="39"/>
      <c r="GE554" s="39"/>
      <c r="GF554" s="39"/>
      <c r="GG554" s="39"/>
      <c r="GH554" s="39"/>
      <c r="GI554" s="39"/>
      <c r="GJ554" s="39"/>
      <c r="GK554" s="39"/>
      <c r="GL554" s="39"/>
      <c r="GM554" s="39"/>
      <c r="GN554" s="39"/>
      <c r="GO554" s="39"/>
      <c r="GP554" s="39"/>
      <c r="GQ554" s="39"/>
      <c r="GR554" s="39"/>
      <c r="GS554" s="39"/>
      <c r="GT554" s="39"/>
      <c r="GU554" s="39"/>
      <c r="GV554" s="39"/>
      <c r="GW554" s="39"/>
      <c r="GX554" s="39"/>
      <c r="GY554" s="39"/>
      <c r="GZ554" s="39"/>
      <c r="HA554" s="39"/>
      <c r="HB554" s="39"/>
      <c r="HC554" s="39"/>
      <c r="HD554" s="39"/>
      <c r="HE554" s="39"/>
      <c r="HF554" s="39"/>
      <c r="HG554" s="39"/>
      <c r="HH554" s="39"/>
      <c r="HI554" s="39"/>
      <c r="HJ554" s="39"/>
      <c r="HK554" s="39"/>
      <c r="HL554" s="39"/>
      <c r="HM554" s="39"/>
      <c r="HN554" s="39"/>
      <c r="HO554" s="39"/>
      <c r="HP554" s="39"/>
      <c r="HQ554" s="39"/>
      <c r="HR554" s="39"/>
      <c r="HS554" s="39"/>
      <c r="HT554" s="39"/>
      <c r="HU554" s="39"/>
      <c r="HV554" s="39"/>
      <c r="HW554" s="39"/>
      <c r="HX554" s="39"/>
      <c r="HY554" s="39"/>
      <c r="HZ554" s="39"/>
      <c r="IA554" s="39"/>
      <c r="IB554" s="39"/>
      <c r="IC554" s="39"/>
      <c r="ID554" s="39"/>
      <c r="IE554" s="39"/>
      <c r="IF554" s="39"/>
      <c r="IG554" s="39"/>
      <c r="IH554" s="39"/>
      <c r="II554" s="39"/>
      <c r="IJ554" s="39"/>
      <c r="IK554" s="39"/>
      <c r="IL554" s="39"/>
      <c r="IM554" s="39"/>
      <c r="IN554" s="39"/>
      <c r="IO554" s="39"/>
      <c r="IP554" s="39"/>
      <c r="IQ554" s="39"/>
      <c r="IR554" s="39"/>
      <c r="IS554" s="39"/>
      <c r="IT554" s="39"/>
      <c r="IU554" s="39"/>
      <c r="IV554" s="39"/>
      <c r="IW554" s="39"/>
      <c r="IX554" s="39"/>
      <c r="IY554" s="39"/>
      <c r="IZ554" s="39"/>
      <c r="JA554" s="39"/>
      <c r="JB554" s="39"/>
      <c r="JC554" s="39"/>
      <c r="JD554" s="39"/>
      <c r="JE554" s="39"/>
      <c r="JF554" s="39"/>
      <c r="JG554" s="39"/>
      <c r="JH554" s="39"/>
      <c r="JI554" s="39"/>
      <c r="JJ554" s="39"/>
      <c r="JK554" s="39"/>
      <c r="JL554" s="39"/>
      <c r="JM554" s="39"/>
      <c r="JN554" s="39"/>
      <c r="JO554" s="39"/>
      <c r="JP554" s="39"/>
      <c r="JQ554" s="39"/>
      <c r="JR554" s="39"/>
      <c r="JS554" s="39"/>
      <c r="JT554" s="39"/>
      <c r="JU554" s="39"/>
      <c r="JV554" s="39"/>
      <c r="JW554" s="39"/>
      <c r="JX554" s="39"/>
      <c r="JY554" s="39"/>
      <c r="JZ554" s="39"/>
      <c r="KA554" s="39"/>
      <c r="KB554" s="39"/>
      <c r="KC554" s="39"/>
      <c r="KD554" s="39"/>
      <c r="KE554" s="39"/>
      <c r="KF554" s="39"/>
      <c r="KG554" s="39"/>
      <c r="KH554" s="39"/>
      <c r="KI554" s="39"/>
      <c r="KJ554" s="39"/>
      <c r="KK554" s="39"/>
      <c r="KL554" s="39"/>
      <c r="KM554" s="39"/>
      <c r="KN554" s="39"/>
      <c r="KO554" s="39"/>
      <c r="KP554" s="39"/>
      <c r="KQ554" s="39"/>
      <c r="KR554" s="39"/>
      <c r="KS554" s="39"/>
      <c r="KT554" s="39"/>
      <c r="KU554" s="39"/>
      <c r="KV554" s="39"/>
      <c r="KW554" s="39"/>
      <c r="KX554" s="39"/>
      <c r="KY554" s="39"/>
      <c r="KZ554" s="39"/>
      <c r="LA554" s="39"/>
      <c r="LB554" s="39"/>
      <c r="LC554" s="39"/>
      <c r="LD554" s="39"/>
      <c r="LE554" s="39"/>
      <c r="LF554" s="39"/>
      <c r="LG554" s="39"/>
      <c r="LH554" s="39"/>
      <c r="LI554" s="39"/>
      <c r="LJ554" s="39"/>
      <c r="LK554" s="39"/>
      <c r="LL554" s="39"/>
      <c r="LM554" s="39"/>
      <c r="LN554" s="39"/>
      <c r="LO554" s="39"/>
      <c r="LP554" s="39"/>
      <c r="LQ554" s="39"/>
      <c r="LR554" s="39"/>
      <c r="LS554" s="39"/>
      <c r="LT554" s="39"/>
      <c r="LU554" s="39"/>
      <c r="LV554" s="39"/>
      <c r="LW554" s="39"/>
      <c r="LX554" s="39"/>
      <c r="LY554" s="39"/>
      <c r="LZ554" s="39"/>
      <c r="MA554" s="39"/>
      <c r="MB554" s="39"/>
      <c r="MC554" s="39"/>
      <c r="MD554" s="39"/>
      <c r="ME554" s="39"/>
      <c r="MF554" s="39"/>
      <c r="MG554" s="39"/>
      <c r="MH554" s="39"/>
      <c r="MI554" s="39"/>
      <c r="MJ554" s="39"/>
      <c r="MK554" s="39"/>
      <c r="ML554" s="39"/>
      <c r="MM554" s="39"/>
      <c r="MN554" s="39"/>
      <c r="MO554" s="39"/>
      <c r="MP554" s="39"/>
      <c r="MQ554" s="39"/>
      <c r="MR554" s="39"/>
      <c r="MS554" s="39"/>
      <c r="MT554" s="39"/>
      <c r="MU554" s="39"/>
      <c r="MV554" s="39"/>
      <c r="MW554" s="39"/>
      <c r="MX554" s="39"/>
      <c r="MY554" s="39"/>
      <c r="MZ554" s="39"/>
      <c r="NA554" s="39"/>
      <c r="NB554" s="39"/>
      <c r="NC554" s="39"/>
      <c r="ND554" s="39"/>
      <c r="NE554" s="39"/>
      <c r="NF554" s="39"/>
      <c r="NG554" s="39"/>
      <c r="NH554" s="39"/>
      <c r="NI554" s="39"/>
      <c r="NJ554" s="39"/>
      <c r="NK554" s="39"/>
      <c r="NL554" s="39"/>
      <c r="NM554" s="39"/>
      <c r="NN554" s="39"/>
      <c r="NO554" s="39"/>
      <c r="NP554" s="39"/>
      <c r="NQ554" s="39"/>
      <c r="NR554" s="39"/>
      <c r="NS554" s="39"/>
      <c r="NT554" s="39"/>
      <c r="NU554" s="39"/>
      <c r="NV554" s="39"/>
      <c r="NW554" s="39"/>
      <c r="NX554" s="39"/>
      <c r="NY554" s="39"/>
      <c r="NZ554" s="39"/>
      <c r="OA554" s="39"/>
      <c r="OB554" s="39"/>
      <c r="OC554" s="39"/>
      <c r="OD554" s="39"/>
      <c r="OE554" s="39"/>
      <c r="OF554" s="39"/>
      <c r="OG554" s="39"/>
      <c r="OH554" s="39"/>
      <c r="OI554" s="39"/>
      <c r="OJ554" s="39"/>
      <c r="OK554" s="39"/>
      <c r="OL554" s="39"/>
      <c r="OM554" s="39"/>
      <c r="ON554" s="39"/>
      <c r="OO554" s="39"/>
      <c r="OP554" s="39"/>
      <c r="OQ554" s="39"/>
      <c r="OR554" s="39"/>
      <c r="OS554" s="39"/>
      <c r="OT554" s="39"/>
      <c r="OU554" s="39"/>
      <c r="OV554" s="39"/>
      <c r="OW554" s="39"/>
      <c r="OX554" s="39"/>
      <c r="OY554" s="39"/>
      <c r="OZ554" s="39"/>
      <c r="PA554" s="39"/>
      <c r="PB554" s="39"/>
      <c r="PC554" s="39"/>
      <c r="PD554" s="39"/>
      <c r="PE554" s="39"/>
      <c r="PF554" s="39"/>
      <c r="PG554" s="39"/>
      <c r="PH554" s="39"/>
      <c r="PI554" s="39"/>
      <c r="PJ554" s="39"/>
      <c r="PK554" s="39"/>
      <c r="PL554" s="39"/>
      <c r="PM554" s="39"/>
      <c r="PN554" s="39"/>
      <c r="PO554" s="39"/>
      <c r="PP554" s="39"/>
      <c r="PQ554" s="39"/>
      <c r="PR554" s="39"/>
      <c r="PS554" s="39"/>
      <c r="PT554" s="39"/>
      <c r="PU554" s="39"/>
      <c r="PV554" s="39"/>
      <c r="PW554" s="39"/>
      <c r="PX554" s="39"/>
      <c r="PY554" s="39"/>
      <c r="PZ554" s="39"/>
      <c r="QA554" s="39"/>
      <c r="QB554" s="39"/>
      <c r="QC554" s="39"/>
      <c r="QD554" s="39"/>
      <c r="QE554" s="39"/>
      <c r="QF554" s="39"/>
      <c r="QG554" s="39"/>
      <c r="QH554" s="39"/>
      <c r="QI554" s="39"/>
      <c r="QJ554" s="39"/>
      <c r="QK554" s="39"/>
      <c r="QL554" s="39"/>
      <c r="QM554" s="39"/>
      <c r="QN554" s="39"/>
      <c r="QO554" s="39"/>
      <c r="QP554" s="39"/>
      <c r="QQ554" s="39"/>
      <c r="QR554" s="39"/>
      <c r="QS554" s="39"/>
      <c r="QT554" s="39"/>
      <c r="QU554" s="39"/>
      <c r="QV554" s="39"/>
      <c r="QW554" s="39"/>
      <c r="QX554" s="39"/>
      <c r="QY554" s="39"/>
      <c r="QZ554" s="39"/>
      <c r="RA554" s="39"/>
      <c r="RB554" s="39"/>
      <c r="RC554" s="39"/>
      <c r="RD554" s="39"/>
      <c r="RE554" s="39"/>
      <c r="RF554" s="39"/>
      <c r="RG554" s="39"/>
      <c r="RH554" s="39"/>
      <c r="RI554" s="39"/>
      <c r="RJ554" s="39"/>
      <c r="RK554" s="39"/>
      <c r="RL554" s="39"/>
      <c r="RM554" s="39"/>
      <c r="RN554" s="39"/>
      <c r="RO554" s="39"/>
      <c r="RP554" s="39"/>
      <c r="RQ554" s="39"/>
      <c r="RR554" s="39"/>
      <c r="RS554" s="39"/>
      <c r="RT554" s="39"/>
      <c r="RU554" s="39"/>
      <c r="RV554" s="39"/>
      <c r="RW554" s="39"/>
      <c r="RX554" s="39"/>
      <c r="RY554" s="39"/>
      <c r="RZ554" s="39"/>
      <c r="SA554" s="39"/>
      <c r="SB554" s="39"/>
      <c r="SC554" s="39"/>
      <c r="SD554" s="39"/>
      <c r="SE554" s="39"/>
      <c r="SF554" s="39"/>
      <c r="SG554" s="39"/>
      <c r="SH554" s="39"/>
      <c r="SI554" s="39"/>
      <c r="SJ554" s="39"/>
      <c r="SK554" s="39"/>
      <c r="SL554" s="39"/>
      <c r="SM554" s="39"/>
      <c r="SN554" s="39"/>
      <c r="SO554" s="39"/>
      <c r="SP554" s="39"/>
      <c r="SQ554" s="39"/>
      <c r="SR554" s="39"/>
      <c r="SS554" s="39"/>
      <c r="ST554" s="39"/>
      <c r="SU554" s="39"/>
      <c r="SV554" s="39"/>
      <c r="SW554" s="39"/>
      <c r="SX554" s="39"/>
      <c r="SY554" s="39"/>
      <c r="SZ554" s="39"/>
      <c r="TA554" s="39"/>
      <c r="TB554" s="39"/>
      <c r="TC554" s="39"/>
      <c r="TD554" s="39"/>
      <c r="TE554" s="39"/>
      <c r="TF554" s="39"/>
      <c r="TG554" s="39"/>
      <c r="TH554" s="39"/>
      <c r="TI554" s="39"/>
      <c r="TJ554" s="39"/>
      <c r="TK554" s="39"/>
      <c r="TL554" s="39"/>
      <c r="TM554" s="39"/>
      <c r="TN554" s="39"/>
      <c r="TO554" s="39"/>
      <c r="TP554" s="39"/>
      <c r="TQ554" s="39"/>
      <c r="TR554" s="39"/>
      <c r="TS554" s="39"/>
      <c r="TT554" s="39"/>
      <c r="TU554" s="39"/>
      <c r="TV554" s="39"/>
      <c r="TW554" s="39"/>
      <c r="TX554" s="39"/>
      <c r="TY554" s="39"/>
      <c r="TZ554" s="39"/>
      <c r="UA554" s="39"/>
      <c r="UB554" s="39"/>
      <c r="UC554" s="39"/>
      <c r="UD554" s="39"/>
      <c r="UE554" s="39"/>
      <c r="UF554" s="39"/>
      <c r="UG554" s="39"/>
      <c r="UH554" s="39"/>
      <c r="UI554" s="39"/>
      <c r="UJ554" s="39"/>
      <c r="UK554" s="39"/>
      <c r="UL554" s="39"/>
      <c r="UM554" s="39"/>
      <c r="UN554" s="39"/>
      <c r="UO554" s="39"/>
      <c r="UP554" s="39"/>
      <c r="UQ554" s="39"/>
      <c r="UR554" s="39"/>
      <c r="US554" s="39"/>
      <c r="UT554" s="39"/>
      <c r="UU554" s="39"/>
      <c r="UV554" s="39"/>
      <c r="UW554" s="39"/>
      <c r="UX554" s="39"/>
      <c r="UY554" s="39"/>
      <c r="UZ554" s="39"/>
      <c r="VA554" s="39"/>
      <c r="VB554" s="39"/>
      <c r="VC554" s="39"/>
      <c r="VD554" s="39"/>
      <c r="VE554" s="39"/>
      <c r="VF554" s="39"/>
      <c r="VG554" s="39"/>
      <c r="VH554" s="39"/>
      <c r="VI554" s="39"/>
      <c r="VJ554" s="39"/>
      <c r="VK554" s="39"/>
      <c r="VL554" s="39"/>
      <c r="VM554" s="39"/>
      <c r="VN554" s="39"/>
      <c r="VO554" s="39"/>
      <c r="VP554" s="39"/>
      <c r="VQ554" s="39"/>
      <c r="VR554" s="39"/>
      <c r="VS554" s="39"/>
      <c r="VT554" s="39"/>
      <c r="VU554" s="39"/>
      <c r="VV554" s="39"/>
      <c r="VW554" s="39"/>
      <c r="VX554" s="39"/>
      <c r="VY554" s="39"/>
      <c r="VZ554" s="39"/>
      <c r="WA554" s="39"/>
      <c r="WB554" s="39"/>
      <c r="WC554" s="39"/>
      <c r="WD554" s="39"/>
      <c r="WE554" s="39"/>
      <c r="WF554" s="39"/>
      <c r="WG554" s="39"/>
      <c r="WH554" s="39"/>
      <c r="WI554" s="39"/>
      <c r="WJ554" s="39"/>
      <c r="WK554" s="39"/>
      <c r="WL554" s="39"/>
      <c r="WM554" s="39"/>
      <c r="WN554" s="39"/>
      <c r="WO554" s="39"/>
      <c r="WP554" s="39"/>
      <c r="WQ554" s="39"/>
      <c r="WR554" s="39"/>
      <c r="WS554" s="39"/>
      <c r="WT554" s="39"/>
      <c r="WU554" s="39"/>
      <c r="WV554" s="39"/>
      <c r="WW554" s="39"/>
      <c r="WX554" s="39"/>
      <c r="WY554" s="39"/>
      <c r="WZ554" s="39"/>
      <c r="XA554" s="39"/>
      <c r="XB554" s="39"/>
      <c r="XC554" s="39"/>
      <c r="XD554" s="39"/>
      <c r="XE554" s="39"/>
      <c r="XF554" s="39"/>
      <c r="XG554" s="39"/>
      <c r="XH554" s="39"/>
      <c r="XI554" s="39"/>
      <c r="XJ554" s="39"/>
      <c r="XK554" s="39"/>
      <c r="XL554" s="39"/>
      <c r="XM554" s="39"/>
      <c r="XN554" s="39"/>
      <c r="XO554" s="39"/>
      <c r="XP554" s="39"/>
      <c r="XQ554" s="39"/>
      <c r="XR554" s="39"/>
      <c r="XS554" s="39"/>
      <c r="XT554" s="39"/>
      <c r="XU554" s="39"/>
      <c r="XV554" s="39"/>
      <c r="XW554" s="39"/>
      <c r="XX554" s="39"/>
      <c r="XY554" s="39"/>
      <c r="XZ554" s="39"/>
      <c r="YA554" s="39"/>
      <c r="YB554" s="39"/>
      <c r="YC554" s="39"/>
      <c r="YD554" s="39"/>
      <c r="YE554" s="39"/>
      <c r="YF554" s="39"/>
      <c r="YG554" s="39"/>
      <c r="YH554" s="39"/>
      <c r="YI554" s="39"/>
      <c r="YJ554" s="39"/>
      <c r="YK554" s="39"/>
      <c r="YL554" s="39"/>
      <c r="YM554" s="39"/>
      <c r="YN554" s="39"/>
      <c r="YO554" s="39"/>
      <c r="YP554" s="39"/>
      <c r="YQ554" s="39"/>
      <c r="YR554" s="39"/>
      <c r="YS554" s="39"/>
      <c r="YT554" s="39"/>
      <c r="YU554" s="39"/>
      <c r="YV554" s="39"/>
      <c r="YW554" s="39"/>
      <c r="YX554" s="39"/>
      <c r="YY554" s="39"/>
      <c r="YZ554" s="39"/>
      <c r="ZA554" s="39"/>
      <c r="ZB554" s="39"/>
      <c r="ZC554" s="39"/>
      <c r="ZD554" s="39"/>
      <c r="ZE554" s="39"/>
      <c r="ZF554" s="39"/>
      <c r="ZG554" s="39"/>
      <c r="ZH554" s="39"/>
      <c r="ZI554" s="39"/>
      <c r="ZJ554" s="39"/>
      <c r="ZK554" s="39"/>
      <c r="ZL554" s="39"/>
      <c r="ZM554" s="39"/>
      <c r="ZN554" s="39"/>
      <c r="ZO554" s="39"/>
      <c r="ZP554" s="39"/>
      <c r="ZQ554" s="39"/>
      <c r="ZR554" s="39"/>
      <c r="ZS554" s="39"/>
      <c r="ZT554" s="39"/>
      <c r="ZU554" s="39"/>
      <c r="ZV554" s="39"/>
      <c r="ZW554" s="39"/>
      <c r="ZX554" s="39"/>
      <c r="ZY554" s="39"/>
      <c r="ZZ554" s="39"/>
      <c r="AAA554" s="39"/>
      <c r="AAB554" s="39"/>
      <c r="AAC554" s="39"/>
      <c r="AAD554" s="39"/>
      <c r="AAE554" s="39"/>
      <c r="AAF554" s="39"/>
      <c r="AAG554" s="39"/>
      <c r="AAH554" s="39"/>
      <c r="AAI554" s="39"/>
      <c r="AAJ554" s="39"/>
      <c r="AAK554" s="39"/>
      <c r="AAL554" s="39"/>
      <c r="AAM554" s="39"/>
      <c r="AAN554" s="39"/>
      <c r="AAO554" s="39"/>
      <c r="AAP554" s="39"/>
      <c r="AAQ554" s="39"/>
      <c r="AAR554" s="39"/>
      <c r="AAS554" s="39"/>
      <c r="AAT554" s="39"/>
      <c r="AAU554" s="39"/>
      <c r="AAV554" s="39"/>
      <c r="AAW554" s="39"/>
      <c r="AAX554" s="39"/>
      <c r="AAY554" s="39"/>
      <c r="AAZ554" s="39"/>
      <c r="ABA554" s="39"/>
      <c r="ABB554" s="39"/>
      <c r="ABC554" s="39"/>
      <c r="ABD554" s="39"/>
      <c r="ABE554" s="39"/>
      <c r="ABF554" s="39"/>
      <c r="ABG554" s="39"/>
      <c r="ABH554" s="39"/>
      <c r="ABI554" s="39"/>
      <c r="ABJ554" s="39"/>
      <c r="ABK554" s="39"/>
      <c r="ABL554" s="39"/>
      <c r="ABM554" s="39"/>
      <c r="ABN554" s="39"/>
      <c r="ABO554" s="39"/>
      <c r="ABP554" s="39"/>
      <c r="ABQ554" s="39"/>
      <c r="ABR554" s="39"/>
      <c r="ABS554" s="39"/>
      <c r="ABT554" s="39"/>
      <c r="ABU554" s="39"/>
      <c r="ABV554" s="39"/>
      <c r="ABW554" s="39"/>
      <c r="ABX554" s="39"/>
      <c r="ABY554" s="39"/>
      <c r="ABZ554" s="39"/>
      <c r="ACA554" s="39"/>
      <c r="ACB554" s="39"/>
      <c r="ACC554" s="39"/>
      <c r="ACD554" s="39"/>
      <c r="ACE554" s="39"/>
      <c r="ACF554" s="39"/>
      <c r="ACG554" s="39"/>
      <c r="ACH554" s="39"/>
      <c r="ACI554" s="39"/>
      <c r="ACJ554" s="39"/>
      <c r="ACK554" s="39"/>
      <c r="ACL554" s="39"/>
      <c r="ACM554" s="39"/>
      <c r="ACN554" s="39"/>
      <c r="ACO554" s="39"/>
      <c r="ACP554" s="39"/>
      <c r="ACQ554" s="39"/>
      <c r="ACR554" s="39"/>
      <c r="ACS554" s="39"/>
      <c r="ACT554" s="39"/>
      <c r="ACU554" s="39"/>
      <c r="ACV554" s="39"/>
      <c r="ACW554" s="39"/>
      <c r="ACX554" s="39"/>
      <c r="ACY554" s="39"/>
      <c r="ACZ554" s="39"/>
      <c r="ADA554" s="39"/>
      <c r="ADB554" s="39"/>
      <c r="ADC554" s="39"/>
      <c r="ADD554" s="39"/>
      <c r="ADE554" s="39"/>
      <c r="ADF554" s="39"/>
      <c r="ADG554" s="39"/>
      <c r="ADH554" s="39"/>
      <c r="ADI554" s="39"/>
      <c r="ADJ554" s="39"/>
      <c r="ADK554" s="39"/>
      <c r="ADL554" s="39"/>
      <c r="ADM554" s="39"/>
      <c r="ADN554" s="39"/>
      <c r="ADO554" s="39"/>
      <c r="ADP554" s="39"/>
      <c r="ADQ554" s="39"/>
      <c r="ADR554" s="39"/>
      <c r="ADS554" s="39"/>
      <c r="ADT554" s="39"/>
      <c r="ADU554" s="39"/>
      <c r="ADV554" s="39"/>
      <c r="ADW554" s="39"/>
      <c r="ADX554" s="39"/>
      <c r="ADY554" s="39"/>
      <c r="ADZ554" s="39"/>
      <c r="AEA554" s="39"/>
      <c r="AEB554" s="39"/>
      <c r="AEC554" s="39"/>
      <c r="AED554" s="39"/>
      <c r="AEE554" s="39"/>
      <c r="AEF554" s="39"/>
      <c r="AEG554" s="39"/>
      <c r="AEH554" s="39"/>
      <c r="AEI554" s="39"/>
      <c r="AEJ554" s="39"/>
      <c r="AEK554" s="39"/>
      <c r="AEL554" s="39"/>
      <c r="AEM554" s="39"/>
      <c r="AEN554" s="39"/>
      <c r="AEO554" s="39"/>
      <c r="AEP554" s="39"/>
      <c r="AEQ554" s="39"/>
      <c r="AER554" s="39"/>
      <c r="AES554" s="39"/>
      <c r="AET554" s="39"/>
      <c r="AEU554" s="39"/>
      <c r="AEV554" s="39"/>
      <c r="AEW554" s="39"/>
      <c r="AEX554" s="39"/>
      <c r="AEY554" s="39"/>
      <c r="AEZ554" s="39"/>
      <c r="AFA554" s="39"/>
      <c r="AFB554" s="39"/>
      <c r="AFC554" s="39"/>
      <c r="AFD554" s="39"/>
      <c r="AFE554" s="39"/>
      <c r="AFF554" s="39"/>
      <c r="AFG554" s="39"/>
      <c r="AFH554" s="39"/>
      <c r="AFI554" s="39"/>
      <c r="AFJ554" s="39"/>
      <c r="AFK554" s="39"/>
      <c r="AFL554" s="39"/>
      <c r="AFM554" s="39"/>
      <c r="AFN554" s="39"/>
      <c r="AFO554" s="39"/>
      <c r="AFP554" s="39"/>
      <c r="AFQ554" s="39"/>
      <c r="AFR554" s="39"/>
      <c r="AFS554" s="39"/>
      <c r="AFT554" s="39"/>
      <c r="AFU554" s="39"/>
      <c r="AFV554" s="39"/>
      <c r="AFW554" s="39"/>
      <c r="AFX554" s="39"/>
      <c r="AFY554" s="39"/>
      <c r="AFZ554" s="39"/>
      <c r="AGA554" s="39"/>
      <c r="AGB554" s="39"/>
      <c r="AGC554" s="39"/>
      <c r="AGD554" s="39"/>
      <c r="AGE554" s="39"/>
      <c r="AGF554" s="39"/>
      <c r="AGG554" s="39"/>
      <c r="AGH554" s="39"/>
      <c r="AGI554" s="39"/>
      <c r="AGJ554" s="39"/>
      <c r="AGK554" s="39"/>
      <c r="AGL554" s="39"/>
      <c r="AGM554" s="39"/>
      <c r="AGN554" s="39"/>
      <c r="AGO554" s="39"/>
      <c r="AGP554" s="39"/>
      <c r="AGQ554" s="39"/>
      <c r="AGR554" s="39"/>
      <c r="AGS554" s="39"/>
      <c r="AGT554" s="39"/>
      <c r="AGU554" s="39"/>
      <c r="AGV554" s="39"/>
      <c r="AGW554" s="39"/>
      <c r="AGX554" s="39"/>
      <c r="AGY554" s="39"/>
      <c r="AGZ554" s="39"/>
      <c r="AHA554" s="39"/>
      <c r="AHB554" s="39"/>
      <c r="AHC554" s="39"/>
      <c r="AHD554" s="39"/>
      <c r="AHE554" s="39"/>
      <c r="AHF554" s="39"/>
      <c r="AHG554" s="39"/>
      <c r="AHH554" s="39"/>
      <c r="AHI554" s="39"/>
      <c r="AHJ554" s="39"/>
      <c r="AHK554" s="39"/>
      <c r="AHL554" s="39"/>
      <c r="AHM554" s="39"/>
      <c r="AHN554" s="39"/>
      <c r="AHO554" s="39"/>
      <c r="AHP554" s="39"/>
      <c r="AHQ554" s="39"/>
      <c r="AHR554" s="39"/>
      <c r="AHS554" s="39"/>
      <c r="AHT554" s="39"/>
      <c r="AHU554" s="39"/>
      <c r="AHV554" s="39"/>
      <c r="AHW554" s="39"/>
      <c r="AHX554" s="39"/>
      <c r="AHY554" s="39"/>
      <c r="AHZ554" s="39"/>
      <c r="AIA554" s="39"/>
      <c r="AIB554" s="39"/>
      <c r="AIC554" s="39"/>
      <c r="AID554" s="39"/>
      <c r="AIE554" s="39"/>
      <c r="AIF554" s="39"/>
      <c r="AIG554" s="39"/>
      <c r="AIH554" s="39"/>
      <c r="AII554" s="39"/>
      <c r="AIJ554" s="39"/>
      <c r="AIK554" s="39"/>
      <c r="AIL554" s="39"/>
      <c r="AIM554" s="39"/>
      <c r="AIN554" s="39"/>
      <c r="AIO554" s="39"/>
      <c r="AIP554" s="39"/>
      <c r="AIQ554" s="39"/>
      <c r="AIR554" s="39"/>
      <c r="AIS554" s="39"/>
      <c r="AIT554" s="39"/>
      <c r="AIU554" s="39"/>
      <c r="AIV554" s="39"/>
      <c r="AIW554" s="39"/>
      <c r="AIX554" s="39"/>
      <c r="AIY554" s="39"/>
      <c r="AIZ554" s="39"/>
      <c r="AJA554" s="39"/>
      <c r="AJB554" s="39"/>
      <c r="AJC554" s="39"/>
      <c r="AJD554" s="39"/>
      <c r="AJE554" s="39"/>
      <c r="AJF554" s="39"/>
      <c r="AJG554" s="39"/>
      <c r="AJH554" s="39"/>
      <c r="AJI554" s="39"/>
      <c r="AJJ554" s="39"/>
      <c r="AJK554" s="39"/>
      <c r="AJL554" s="39"/>
      <c r="AJM554" s="39"/>
      <c r="AJN554" s="39"/>
      <c r="AJO554" s="39"/>
      <c r="AJP554" s="39"/>
      <c r="AJQ554" s="39"/>
      <c r="AJR554" s="39"/>
      <c r="AJS554" s="39"/>
      <c r="AJT554" s="39"/>
      <c r="AJU554" s="39"/>
      <c r="AJV554" s="39"/>
      <c r="AJW554" s="39"/>
      <c r="AJX554" s="39"/>
      <c r="AJY554" s="39"/>
      <c r="AJZ554" s="39"/>
      <c r="AKA554" s="39"/>
      <c r="AKB554" s="39"/>
      <c r="AKC554" s="39"/>
      <c r="AKD554" s="39"/>
      <c r="AKE554" s="39"/>
      <c r="AKF554" s="39"/>
      <c r="AKG554" s="39"/>
      <c r="AKH554" s="39"/>
      <c r="AKI554" s="39"/>
      <c r="AKJ554" s="39"/>
      <c r="AKK554" s="39"/>
      <c r="AKL554" s="39"/>
      <c r="AKM554" s="39"/>
      <c r="AKN554" s="39"/>
      <c r="AKO554" s="39"/>
      <c r="AKP554" s="39"/>
      <c r="AKQ554" s="39"/>
      <c r="AKR554" s="39"/>
      <c r="AKS554" s="39"/>
      <c r="AKT554" s="39"/>
      <c r="AKU554" s="39"/>
      <c r="AKV554" s="39"/>
      <c r="AKW554" s="39"/>
      <c r="AKX554" s="39"/>
      <c r="AKY554" s="39"/>
      <c r="AKZ554" s="39"/>
      <c r="ALA554" s="39"/>
      <c r="ALB554" s="39"/>
      <c r="ALC554" s="39"/>
      <c r="ALD554" s="39"/>
      <c r="ALE554" s="39"/>
      <c r="ALF554" s="39"/>
      <c r="ALG554" s="39"/>
      <c r="ALH554" s="39"/>
      <c r="ALI554" s="39"/>
      <c r="ALJ554" s="39"/>
      <c r="ALK554" s="39"/>
      <c r="ALL554" s="39"/>
      <c r="ALM554" s="39"/>
      <c r="ALN554" s="39"/>
      <c r="ALO554" s="39"/>
      <c r="ALP554" s="39"/>
      <c r="ALQ554" s="39"/>
      <c r="ALR554" s="39"/>
      <c r="ALS554" s="39"/>
      <c r="ALT554" s="39"/>
      <c r="ALU554" s="39"/>
      <c r="ALV554" s="39"/>
      <c r="ALW554" s="39"/>
      <c r="ALX554" s="39"/>
      <c r="ALY554" s="39"/>
      <c r="ALZ554" s="39"/>
      <c r="AMA554" s="39"/>
      <c r="AMB554" s="39"/>
      <c r="AMC554" s="39"/>
      <c r="AMD554" s="39"/>
      <c r="AME554" s="39"/>
      <c r="AMF554" s="39"/>
      <c r="AMG554" s="39"/>
      <c r="AMH554" s="39"/>
      <c r="AMI554" s="39"/>
      <c r="AMJ554" s="39"/>
      <c r="AMK554" s="39"/>
      <c r="AML554" s="39"/>
      <c r="AMM554" s="39"/>
      <c r="AMN554" s="39"/>
      <c r="AMO554" s="39"/>
      <c r="AMP554" s="39"/>
      <c r="AMQ554" s="39"/>
      <c r="AMR554" s="39"/>
      <c r="AMS554" s="39"/>
      <c r="AMT554" s="39"/>
      <c r="AMU554" s="39"/>
      <c r="AMV554" s="39"/>
      <c r="AMW554" s="39"/>
      <c r="AMX554" s="39"/>
      <c r="AMY554" s="39"/>
      <c r="AMZ554" s="39"/>
      <c r="ANA554" s="39"/>
      <c r="ANB554" s="39"/>
      <c r="ANC554" s="39"/>
      <c r="AND554" s="39"/>
      <c r="ANE554" s="39"/>
      <c r="ANF554" s="39"/>
      <c r="ANG554" s="39"/>
      <c r="ANH554" s="39"/>
      <c r="ANI554" s="39"/>
      <c r="ANJ554" s="39"/>
      <c r="ANK554" s="39"/>
      <c r="ANL554" s="39"/>
      <c r="ANM554" s="39"/>
      <c r="ANN554" s="39"/>
      <c r="ANO554" s="39"/>
      <c r="ANP554" s="39"/>
      <c r="ANQ554" s="39"/>
      <c r="ANR554" s="39"/>
      <c r="ANS554" s="39"/>
      <c r="ANT554" s="39"/>
      <c r="ANU554" s="39"/>
      <c r="ANV554" s="39"/>
      <c r="ANW554" s="39"/>
      <c r="ANX554" s="39"/>
      <c r="ANY554" s="39"/>
      <c r="ANZ554" s="39"/>
      <c r="AOA554" s="39"/>
      <c r="AOB554" s="39"/>
      <c r="AOC554" s="39"/>
      <c r="AOD554" s="39"/>
      <c r="AOE554" s="39"/>
      <c r="AOF554" s="39"/>
      <c r="AOG554" s="39"/>
      <c r="AOH554" s="39"/>
      <c r="AOI554" s="39"/>
      <c r="AOJ554" s="39"/>
      <c r="AOK554" s="39"/>
      <c r="AOL554" s="39"/>
      <c r="AOM554" s="39"/>
      <c r="AON554" s="39"/>
      <c r="AOO554" s="39"/>
      <c r="AOP554" s="39"/>
      <c r="AOQ554" s="39"/>
      <c r="AOR554" s="39"/>
      <c r="AOS554" s="39"/>
      <c r="AOT554" s="39"/>
      <c r="AOU554" s="39"/>
      <c r="AOV554" s="39"/>
      <c r="AOW554" s="39"/>
      <c r="AOX554" s="39"/>
      <c r="AOY554" s="39"/>
      <c r="AOZ554" s="39"/>
      <c r="APA554" s="39"/>
      <c r="APB554" s="39"/>
      <c r="APC554" s="39"/>
      <c r="APD554" s="39"/>
      <c r="APE554" s="39"/>
      <c r="APF554" s="39"/>
      <c r="APG554" s="39"/>
      <c r="APH554" s="39"/>
      <c r="API554" s="39"/>
      <c r="APJ554" s="39"/>
      <c r="APK554" s="39"/>
      <c r="APL554" s="39"/>
      <c r="APM554" s="39"/>
      <c r="APN554" s="39"/>
      <c r="APO554" s="39"/>
      <c r="APP554" s="39"/>
      <c r="APQ554" s="39"/>
      <c r="APR554" s="39"/>
      <c r="APS554" s="39"/>
      <c r="APT554" s="39"/>
      <c r="APU554" s="39"/>
      <c r="APV554" s="39"/>
      <c r="APW554" s="39"/>
      <c r="APX554" s="39"/>
      <c r="APY554" s="39"/>
      <c r="APZ554" s="39"/>
      <c r="AQA554" s="39"/>
      <c r="AQB554" s="39"/>
      <c r="AQC554" s="39"/>
      <c r="AQD554" s="39"/>
      <c r="AQE554" s="39"/>
      <c r="AQF554" s="39"/>
      <c r="AQG554" s="39"/>
      <c r="AQH554" s="39"/>
      <c r="AQI554" s="39"/>
      <c r="AQJ554" s="39"/>
      <c r="AQK554" s="39"/>
      <c r="AQL554" s="39"/>
      <c r="AQM554" s="39"/>
      <c r="AQN554" s="39"/>
      <c r="AQO554" s="39"/>
      <c r="AQP554" s="39"/>
      <c r="AQQ554" s="39"/>
      <c r="AQR554" s="39"/>
      <c r="AQS554" s="39"/>
      <c r="AQT554" s="39"/>
      <c r="AQU554" s="39"/>
      <c r="AQV554" s="39"/>
      <c r="AQW554" s="39"/>
      <c r="AQX554" s="39"/>
      <c r="AQY554" s="39"/>
      <c r="AQZ554" s="39"/>
      <c r="ARA554" s="39"/>
      <c r="ARB554" s="39"/>
      <c r="ARC554" s="39"/>
      <c r="ARD554" s="39"/>
      <c r="ARE554" s="39"/>
      <c r="ARF554" s="39"/>
      <c r="ARG554" s="39"/>
      <c r="ARH554" s="39"/>
      <c r="ARI554" s="39"/>
      <c r="ARJ554" s="39"/>
      <c r="ARK554" s="39"/>
      <c r="ARL554" s="39"/>
      <c r="ARM554" s="39"/>
      <c r="ARN554" s="39"/>
      <c r="ARO554" s="39"/>
      <c r="ARP554" s="39"/>
      <c r="ARQ554" s="39"/>
      <c r="ARR554" s="39"/>
      <c r="ARS554" s="39"/>
      <c r="ART554" s="39"/>
      <c r="ARU554" s="39"/>
      <c r="ARV554" s="39"/>
      <c r="ARW554" s="39"/>
      <c r="ARX554" s="39"/>
      <c r="ARY554" s="39"/>
      <c r="ARZ554" s="39"/>
      <c r="ASA554" s="39"/>
      <c r="ASB554" s="39"/>
      <c r="ASC554" s="39"/>
      <c r="ASD554" s="39"/>
      <c r="ASE554" s="39"/>
      <c r="ASF554" s="39"/>
      <c r="ASG554" s="39"/>
      <c r="ASH554" s="39"/>
      <c r="ASI554" s="39"/>
      <c r="ASJ554" s="39"/>
      <c r="ASK554" s="39"/>
      <c r="ASL554" s="39"/>
      <c r="ASM554" s="39"/>
      <c r="ASN554" s="39"/>
      <c r="ASO554" s="39"/>
      <c r="ASP554" s="39"/>
      <c r="ASQ554" s="39"/>
      <c r="ASR554" s="39"/>
      <c r="ASS554" s="39"/>
      <c r="AST554" s="39"/>
      <c r="ASU554" s="39"/>
      <c r="ASV554" s="39"/>
      <c r="ASW554" s="39"/>
      <c r="ASX554" s="39"/>
      <c r="ASY554" s="39"/>
      <c r="ASZ554" s="39"/>
      <c r="ATA554" s="39"/>
      <c r="ATB554" s="39"/>
      <c r="ATC554" s="39"/>
      <c r="ATD554" s="39"/>
      <c r="ATE554" s="39"/>
      <c r="ATF554" s="39"/>
      <c r="ATG554" s="39"/>
      <c r="ATH554" s="39"/>
      <c r="ATI554" s="39"/>
      <c r="ATJ554" s="39"/>
      <c r="ATK554" s="39"/>
      <c r="ATL554" s="39"/>
      <c r="ATM554" s="39"/>
      <c r="ATN554" s="39"/>
      <c r="ATO554" s="39"/>
      <c r="ATP554" s="39"/>
      <c r="ATQ554" s="39"/>
      <c r="ATR554" s="39"/>
      <c r="ATS554" s="39"/>
      <c r="ATT554" s="39"/>
      <c r="ATU554" s="39"/>
      <c r="ATV554" s="39"/>
      <c r="ATW554" s="39"/>
      <c r="ATX554" s="39"/>
      <c r="ATY554" s="39"/>
      <c r="ATZ554" s="39"/>
      <c r="AUA554" s="39"/>
      <c r="AUB554" s="39"/>
      <c r="AUC554" s="39"/>
      <c r="AUD554" s="39"/>
      <c r="AUE554" s="39"/>
      <c r="AUF554" s="39"/>
      <c r="AUG554" s="39"/>
      <c r="AUH554" s="39"/>
      <c r="AUI554" s="39"/>
      <c r="AUJ554" s="39"/>
      <c r="AUK554" s="39"/>
      <c r="AUL554" s="39"/>
      <c r="AUM554" s="39"/>
      <c r="AUN554" s="39"/>
      <c r="AUO554" s="39"/>
      <c r="AUP554" s="39"/>
      <c r="AUQ554" s="39"/>
      <c r="AUR554" s="39"/>
      <c r="AUS554" s="39"/>
      <c r="AUT554" s="39"/>
      <c r="AUU554" s="39"/>
      <c r="AUV554" s="39"/>
      <c r="AUW554" s="39"/>
      <c r="AUX554" s="39"/>
      <c r="AUY554" s="39"/>
      <c r="AUZ554" s="39"/>
      <c r="AVA554" s="39"/>
      <c r="AVB554" s="39"/>
      <c r="AVC554" s="39"/>
      <c r="AVD554" s="39"/>
      <c r="AVE554" s="39"/>
      <c r="AVF554" s="39"/>
      <c r="AVG554" s="39"/>
      <c r="AVH554" s="39"/>
      <c r="AVI554" s="39"/>
      <c r="AVJ554" s="39"/>
      <c r="AVK554" s="39"/>
      <c r="AVL554" s="39"/>
      <c r="AVM554" s="39"/>
      <c r="AVN554" s="39"/>
      <c r="AVO554" s="39"/>
      <c r="AVP554" s="39"/>
      <c r="AVQ554" s="39"/>
      <c r="AVR554" s="39"/>
      <c r="AVS554" s="39"/>
      <c r="AVT554" s="39"/>
      <c r="AVU554" s="39"/>
      <c r="AVV554" s="39"/>
      <c r="AVW554" s="39"/>
      <c r="AVX554" s="39"/>
      <c r="AVY554" s="39"/>
      <c r="AVZ554" s="39"/>
      <c r="AWA554" s="39"/>
      <c r="AWB554" s="39"/>
      <c r="AWC554" s="39"/>
      <c r="AWD554" s="39"/>
      <c r="AWE554" s="39"/>
      <c r="AWF554" s="39"/>
      <c r="AWG554" s="39"/>
      <c r="AWH554" s="39"/>
      <c r="AWI554" s="39"/>
      <c r="AWJ554" s="39"/>
      <c r="AWK554" s="39"/>
      <c r="AWL554" s="39"/>
      <c r="AWM554" s="39"/>
      <c r="AWN554" s="39"/>
      <c r="AWO554" s="39"/>
      <c r="AWP554" s="39"/>
      <c r="AWQ554" s="39"/>
      <c r="AWR554" s="39"/>
      <c r="AWS554" s="39"/>
      <c r="AWT554" s="39"/>
      <c r="AWU554" s="39"/>
      <c r="AWV554" s="39"/>
      <c r="AWW554" s="39"/>
      <c r="AWX554" s="39"/>
      <c r="AWY554" s="39"/>
      <c r="AWZ554" s="39"/>
      <c r="AXA554" s="39"/>
      <c r="AXB554" s="39"/>
      <c r="AXC554" s="39"/>
      <c r="AXD554" s="39"/>
      <c r="AXE554" s="39"/>
      <c r="AXF554" s="39"/>
      <c r="AXG554" s="39"/>
      <c r="AXH554" s="39"/>
      <c r="AXI554" s="39"/>
      <c r="AXJ554" s="39"/>
      <c r="AXK554" s="39"/>
      <c r="AXL554" s="39"/>
      <c r="AXM554" s="39"/>
      <c r="AXN554" s="39"/>
      <c r="AXO554" s="39"/>
      <c r="AXP554" s="39"/>
      <c r="AXQ554" s="39"/>
      <c r="AXR554" s="39"/>
      <c r="AXS554" s="39"/>
      <c r="AXT554" s="39"/>
      <c r="AXU554" s="39"/>
      <c r="AXV554" s="39"/>
      <c r="AXW554" s="39"/>
      <c r="AXX554" s="39"/>
      <c r="AXY554" s="39"/>
      <c r="AXZ554" s="39"/>
      <c r="AYA554" s="39"/>
      <c r="AYB554" s="39"/>
      <c r="AYC554" s="39"/>
      <c r="AYD554" s="39"/>
      <c r="AYE554" s="39"/>
      <c r="AYF554" s="39"/>
      <c r="AYG554" s="39"/>
      <c r="AYH554" s="39"/>
      <c r="AYI554" s="39"/>
      <c r="AYJ554" s="39"/>
      <c r="AYK554" s="39"/>
      <c r="AYL554" s="39"/>
      <c r="AYM554" s="39"/>
      <c r="AYN554" s="39"/>
      <c r="AYO554" s="39"/>
      <c r="AYP554" s="39"/>
      <c r="AYQ554" s="39"/>
      <c r="AYR554" s="39"/>
      <c r="AYS554" s="39"/>
      <c r="AYT554" s="39"/>
      <c r="AYU554" s="39"/>
      <c r="AYV554" s="39"/>
      <c r="AYW554" s="39"/>
      <c r="AYX554" s="39"/>
      <c r="AYY554" s="39"/>
      <c r="AYZ554" s="39"/>
      <c r="AZA554" s="39"/>
      <c r="AZB554" s="39"/>
      <c r="AZC554" s="39"/>
      <c r="AZD554" s="39"/>
      <c r="AZE554" s="39"/>
      <c r="AZF554" s="39"/>
      <c r="AZG554" s="39"/>
      <c r="AZH554" s="39"/>
      <c r="AZI554" s="39"/>
      <c r="AZJ554" s="39"/>
      <c r="AZK554" s="39"/>
      <c r="AZL554" s="39"/>
      <c r="AZM554" s="39"/>
      <c r="AZN554" s="39"/>
      <c r="AZO554" s="39"/>
      <c r="AZP554" s="39"/>
      <c r="AZQ554" s="39"/>
      <c r="AZR554" s="39"/>
      <c r="AZS554" s="39"/>
      <c r="AZT554" s="39"/>
      <c r="AZU554" s="39"/>
      <c r="AZV554" s="39"/>
      <c r="AZW554" s="39"/>
      <c r="AZX554" s="39"/>
      <c r="AZY554" s="39"/>
      <c r="AZZ554" s="39"/>
      <c r="BAA554" s="39"/>
      <c r="BAB554" s="39"/>
      <c r="BAC554" s="39"/>
      <c r="BAD554" s="39"/>
      <c r="BAE554" s="39"/>
      <c r="BAF554" s="39"/>
      <c r="BAG554" s="39"/>
      <c r="BAH554" s="39"/>
      <c r="BAI554" s="39"/>
      <c r="BAJ554" s="39"/>
      <c r="BAK554" s="39"/>
      <c r="BAL554" s="39"/>
      <c r="BAM554" s="39"/>
      <c r="BAN554" s="39"/>
      <c r="BAO554" s="39"/>
      <c r="BAP554" s="39"/>
      <c r="BAQ554" s="39"/>
      <c r="BAR554" s="39"/>
      <c r="BAS554" s="39"/>
      <c r="BAT554" s="39"/>
      <c r="BAU554" s="39"/>
      <c r="BAV554" s="39"/>
      <c r="BAW554" s="39"/>
      <c r="BAX554" s="39"/>
      <c r="BAY554" s="39"/>
      <c r="BAZ554" s="39"/>
      <c r="BBA554" s="39"/>
      <c r="BBB554" s="39"/>
      <c r="BBC554" s="39"/>
      <c r="BBD554" s="39"/>
      <c r="BBE554" s="39"/>
      <c r="BBF554" s="39"/>
      <c r="BBG554" s="39"/>
      <c r="BBH554" s="39"/>
      <c r="BBI554" s="39"/>
      <c r="BBJ554" s="39"/>
      <c r="BBK554" s="39"/>
      <c r="BBL554" s="39"/>
      <c r="BBM554" s="39"/>
      <c r="BBN554" s="39"/>
      <c r="BBO554" s="39"/>
      <c r="BBP554" s="39"/>
      <c r="BBQ554" s="39"/>
      <c r="BBR554" s="39"/>
      <c r="BBS554" s="39"/>
      <c r="BBT554" s="39"/>
      <c r="BBU554" s="39"/>
      <c r="BBV554" s="39"/>
      <c r="BBW554" s="39"/>
      <c r="BBX554" s="39"/>
      <c r="BBY554" s="39"/>
      <c r="BBZ554" s="39"/>
      <c r="BCA554" s="39"/>
      <c r="BCB554" s="39"/>
      <c r="BCC554" s="39"/>
      <c r="BCD554" s="39"/>
      <c r="BCE554" s="39"/>
      <c r="BCF554" s="39"/>
      <c r="BCG554" s="39"/>
      <c r="BCH554" s="39"/>
      <c r="BCI554" s="39"/>
      <c r="BCJ554" s="39"/>
      <c r="BCK554" s="39"/>
      <c r="BCL554" s="39"/>
      <c r="BCM554" s="39"/>
      <c r="BCN554" s="39"/>
      <c r="BCO554" s="39"/>
      <c r="BCP554" s="39"/>
      <c r="BCQ554" s="39"/>
      <c r="BCR554" s="39"/>
      <c r="BCS554" s="39"/>
      <c r="BCT554" s="39"/>
      <c r="BCU554" s="39"/>
      <c r="BCV554" s="39"/>
      <c r="BCW554" s="39"/>
      <c r="BCX554" s="39"/>
      <c r="BCY554" s="39"/>
      <c r="BCZ554" s="39"/>
      <c r="BDA554" s="39"/>
      <c r="BDB554" s="39"/>
      <c r="BDC554" s="39"/>
      <c r="BDD554" s="39"/>
      <c r="BDE554" s="39"/>
      <c r="BDF554" s="39"/>
      <c r="BDG554" s="39"/>
      <c r="BDH554" s="39"/>
      <c r="BDI554" s="39"/>
      <c r="BDJ554" s="39"/>
      <c r="BDK554" s="39"/>
      <c r="BDL554" s="39"/>
      <c r="BDM554" s="39"/>
      <c r="BDN554" s="39"/>
      <c r="BDO554" s="39"/>
      <c r="BDP554" s="39"/>
      <c r="BDQ554" s="39"/>
      <c r="BDR554" s="39"/>
      <c r="BDS554" s="39"/>
      <c r="BDT554" s="39"/>
      <c r="BDU554" s="39"/>
      <c r="BDV554" s="39"/>
      <c r="BDW554" s="39"/>
      <c r="BDX554" s="39"/>
      <c r="BDY554" s="39"/>
      <c r="BDZ554" s="39"/>
      <c r="BEA554" s="39"/>
      <c r="BEB554" s="39"/>
      <c r="BEC554" s="39"/>
      <c r="BED554" s="39"/>
      <c r="BEE554" s="39"/>
      <c r="BEF554" s="39"/>
      <c r="BEG554" s="39"/>
      <c r="BEH554" s="39"/>
      <c r="BEI554" s="39"/>
      <c r="BEJ554" s="39"/>
      <c r="BEK554" s="39"/>
      <c r="BEL554" s="39"/>
      <c r="BEM554" s="39"/>
      <c r="BEN554" s="39"/>
      <c r="BEO554" s="39"/>
      <c r="BEP554" s="39"/>
      <c r="BEQ554" s="39"/>
      <c r="BER554" s="39"/>
      <c r="BES554" s="39"/>
      <c r="BET554" s="39"/>
      <c r="BEU554" s="39"/>
      <c r="BEV554" s="39"/>
      <c r="BEW554" s="39"/>
      <c r="BEX554" s="39"/>
      <c r="BEY554" s="39"/>
      <c r="BEZ554" s="39"/>
      <c r="BFA554" s="39"/>
      <c r="BFB554" s="39"/>
      <c r="BFC554" s="39"/>
      <c r="BFD554" s="39"/>
      <c r="BFE554" s="39"/>
      <c r="BFF554" s="39"/>
      <c r="BFG554" s="39"/>
      <c r="BFH554" s="39"/>
      <c r="BFI554" s="39"/>
      <c r="BFJ554" s="39"/>
      <c r="BFK554" s="39"/>
      <c r="BFL554" s="39"/>
      <c r="BFM554" s="39"/>
      <c r="BFN554" s="39"/>
      <c r="BFO554" s="39"/>
      <c r="BFP554" s="39"/>
      <c r="BFQ554" s="39"/>
      <c r="BFR554" s="39"/>
      <c r="BFS554" s="39"/>
      <c r="BFT554" s="39"/>
      <c r="BFU554" s="39"/>
      <c r="BFV554" s="39"/>
      <c r="BFW554" s="39"/>
      <c r="BFX554" s="39"/>
      <c r="BFY554" s="39"/>
      <c r="BFZ554" s="39"/>
      <c r="BGA554" s="39"/>
      <c r="BGB554" s="39"/>
      <c r="BGC554" s="39"/>
      <c r="BGD554" s="39"/>
      <c r="BGE554" s="39"/>
      <c r="BGF554" s="39"/>
      <c r="BGG554" s="39"/>
      <c r="BGH554" s="39"/>
      <c r="BGI554" s="39"/>
      <c r="BGJ554" s="39"/>
      <c r="BGK554" s="39"/>
      <c r="BGL554" s="39"/>
      <c r="BGM554" s="39"/>
      <c r="BGN554" s="39"/>
      <c r="BGO554" s="39"/>
      <c r="BGP554" s="39"/>
      <c r="BGQ554" s="39"/>
      <c r="BGR554" s="39"/>
      <c r="BGS554" s="39"/>
      <c r="BGT554" s="39"/>
      <c r="BGU554" s="39"/>
      <c r="BGV554" s="39"/>
      <c r="BGW554" s="39"/>
      <c r="BGX554" s="39"/>
      <c r="BGY554" s="39"/>
      <c r="BGZ554" s="39"/>
      <c r="BHA554" s="39"/>
      <c r="BHB554" s="39"/>
      <c r="BHC554" s="39"/>
      <c r="BHD554" s="39"/>
      <c r="BHE554" s="39"/>
      <c r="BHF554" s="39"/>
      <c r="BHG554" s="39"/>
      <c r="BHH554" s="39"/>
      <c r="BHI554" s="39"/>
      <c r="BHJ554" s="39"/>
      <c r="BHK554" s="39"/>
      <c r="BHL554" s="39"/>
      <c r="BHM554" s="39"/>
      <c r="BHN554" s="39"/>
      <c r="BHO554" s="39"/>
      <c r="BHP554" s="39"/>
      <c r="BHQ554" s="39"/>
      <c r="BHR554" s="39"/>
      <c r="BHS554" s="39"/>
      <c r="BHT554" s="39"/>
      <c r="BHU554" s="39"/>
      <c r="BHV554" s="39"/>
      <c r="BHW554" s="39"/>
      <c r="BHX554" s="39"/>
      <c r="BHY554" s="39"/>
      <c r="BHZ554" s="39"/>
      <c r="BIA554" s="39"/>
      <c r="BIB554" s="39"/>
      <c r="BIC554" s="39"/>
      <c r="BID554" s="39"/>
      <c r="BIE554" s="39"/>
      <c r="BIF554" s="39"/>
      <c r="BIG554" s="39"/>
      <c r="BIH554" s="39"/>
      <c r="BII554" s="39"/>
      <c r="BIJ554" s="39"/>
      <c r="BIK554" s="39"/>
      <c r="BIL554" s="39"/>
      <c r="BIM554" s="39"/>
      <c r="BIN554" s="39"/>
      <c r="BIO554" s="39"/>
      <c r="BIP554" s="39"/>
      <c r="BIQ554" s="39"/>
      <c r="BIR554" s="39"/>
      <c r="BIS554" s="39"/>
      <c r="BIT554" s="39"/>
      <c r="BIU554" s="39"/>
      <c r="BIV554" s="39"/>
      <c r="BIW554" s="39"/>
      <c r="BIX554" s="39"/>
      <c r="BIY554" s="39"/>
      <c r="BIZ554" s="39"/>
      <c r="BJA554" s="39"/>
      <c r="BJB554" s="39"/>
      <c r="BJC554" s="39"/>
      <c r="BJD554" s="39"/>
      <c r="BJE554" s="39"/>
      <c r="BJF554" s="39"/>
      <c r="BJG554" s="39"/>
      <c r="BJH554" s="39"/>
      <c r="BJI554" s="39"/>
      <c r="BJJ554" s="39"/>
      <c r="BJK554" s="39"/>
      <c r="BJL554" s="39"/>
      <c r="BJM554" s="39"/>
      <c r="BJN554" s="39"/>
      <c r="BJO554" s="39"/>
      <c r="BJP554" s="39"/>
      <c r="BJQ554" s="39"/>
      <c r="BJR554" s="39"/>
      <c r="BJS554" s="39"/>
      <c r="BJT554" s="39"/>
      <c r="BJU554" s="39"/>
      <c r="BJV554" s="39"/>
      <c r="BJW554" s="39"/>
      <c r="BJX554" s="39"/>
      <c r="BJY554" s="39"/>
      <c r="BJZ554" s="39"/>
      <c r="BKA554" s="39"/>
      <c r="BKB554" s="39"/>
      <c r="BKC554" s="39"/>
      <c r="BKD554" s="39"/>
      <c r="BKE554" s="39"/>
      <c r="BKF554" s="39"/>
      <c r="BKG554" s="39"/>
      <c r="BKH554" s="39"/>
      <c r="BKI554" s="39"/>
      <c r="BKJ554" s="39"/>
      <c r="BKK554" s="39"/>
      <c r="BKL554" s="39"/>
      <c r="BKM554" s="39"/>
      <c r="BKN554" s="39"/>
      <c r="BKO554" s="39"/>
      <c r="BKP554" s="39"/>
      <c r="BKQ554" s="39"/>
      <c r="BKR554" s="39"/>
      <c r="BKS554" s="39"/>
      <c r="BKT554" s="39"/>
      <c r="BKU554" s="39"/>
      <c r="BKV554" s="39"/>
      <c r="BKW554" s="39"/>
      <c r="BKX554" s="39"/>
      <c r="BKY554" s="39"/>
      <c r="BKZ554" s="39"/>
      <c r="BLA554" s="39"/>
      <c r="BLB554" s="39"/>
      <c r="BLC554" s="39"/>
      <c r="BLD554" s="39"/>
      <c r="BLE554" s="39"/>
      <c r="BLF554" s="39"/>
      <c r="BLG554" s="39"/>
      <c r="BLH554" s="39"/>
      <c r="BLI554" s="39"/>
      <c r="BLJ554" s="39"/>
      <c r="BLK554" s="39"/>
      <c r="BLL554" s="39"/>
      <c r="BLM554" s="39"/>
      <c r="BLN554" s="39"/>
      <c r="BLO554" s="39"/>
      <c r="BLP554" s="39"/>
      <c r="BLQ554" s="39"/>
      <c r="BLR554" s="39"/>
      <c r="BLS554" s="39"/>
      <c r="BLT554" s="39"/>
      <c r="BLU554" s="39"/>
      <c r="BLV554" s="39"/>
      <c r="BLW554" s="39"/>
      <c r="BLX554" s="39"/>
      <c r="BLY554" s="39"/>
      <c r="BLZ554" s="39"/>
      <c r="BMA554" s="39"/>
      <c r="BMB554" s="39"/>
      <c r="BMC554" s="39"/>
      <c r="BMD554" s="39"/>
      <c r="BME554" s="39"/>
      <c r="BMF554" s="39"/>
      <c r="BMG554" s="39"/>
      <c r="BMH554" s="39"/>
      <c r="BMI554" s="39"/>
      <c r="BMJ554" s="39"/>
      <c r="BMK554" s="39"/>
      <c r="BML554" s="39"/>
      <c r="BMM554" s="39"/>
      <c r="BMN554" s="39"/>
      <c r="BMO554" s="39"/>
      <c r="BMP554" s="39"/>
      <c r="BMQ554" s="39"/>
      <c r="BMR554" s="39"/>
      <c r="BMS554" s="39"/>
      <c r="BMT554" s="39"/>
      <c r="BMU554" s="39"/>
      <c r="BMV554" s="39"/>
      <c r="BMW554" s="39"/>
      <c r="BMX554" s="39"/>
      <c r="BMY554" s="39"/>
      <c r="BMZ554" s="39"/>
      <c r="BNA554" s="39"/>
      <c r="BNB554" s="39"/>
      <c r="BNC554" s="39"/>
      <c r="BND554" s="39"/>
      <c r="BNE554" s="39"/>
      <c r="BNF554" s="39"/>
      <c r="BNG554" s="39"/>
      <c r="BNH554" s="39"/>
      <c r="BNI554" s="39"/>
      <c r="BNJ554" s="39"/>
      <c r="BNK554" s="39"/>
      <c r="BNL554" s="39"/>
      <c r="BNM554" s="39"/>
      <c r="BNN554" s="39"/>
      <c r="BNO554" s="39"/>
      <c r="BNP554" s="39"/>
      <c r="BNQ554" s="39"/>
      <c r="BNR554" s="39"/>
      <c r="BNS554" s="39"/>
      <c r="BNT554" s="39"/>
      <c r="BNU554" s="39"/>
      <c r="BNV554" s="39"/>
      <c r="BNW554" s="39"/>
      <c r="BNX554" s="39"/>
      <c r="BNY554" s="39"/>
      <c r="BNZ554" s="39"/>
      <c r="BOA554" s="39"/>
      <c r="BOB554" s="39"/>
      <c r="BOC554" s="39"/>
      <c r="BOD554" s="39"/>
      <c r="BOE554" s="39"/>
      <c r="BOF554" s="39"/>
      <c r="BOG554" s="39"/>
      <c r="BOH554" s="39"/>
      <c r="BOI554" s="39"/>
      <c r="BOJ554" s="39"/>
      <c r="BOK554" s="39"/>
      <c r="BOL554" s="39"/>
      <c r="BOM554" s="39"/>
      <c r="BON554" s="39"/>
      <c r="BOO554" s="39"/>
      <c r="BOP554" s="39"/>
      <c r="BOQ554" s="39"/>
      <c r="BOR554" s="39"/>
      <c r="BOS554" s="39"/>
      <c r="BOT554" s="39"/>
      <c r="BOU554" s="39"/>
      <c r="BOV554" s="39"/>
      <c r="BOW554" s="39"/>
      <c r="BOX554" s="39"/>
      <c r="BOY554" s="39"/>
      <c r="BOZ554" s="39"/>
      <c r="BPA554" s="39"/>
      <c r="BPB554" s="39"/>
      <c r="BPC554" s="39"/>
      <c r="BPD554" s="39"/>
      <c r="BPE554" s="39"/>
      <c r="BPF554" s="39"/>
      <c r="BPG554" s="39"/>
      <c r="BPH554" s="39"/>
      <c r="BPI554" s="39"/>
      <c r="BPJ554" s="39"/>
      <c r="BPK554" s="39"/>
      <c r="BPL554" s="39"/>
      <c r="BPM554" s="39"/>
      <c r="BPN554" s="39"/>
      <c r="BPO554" s="39"/>
      <c r="BPP554" s="39"/>
      <c r="BPQ554" s="39"/>
      <c r="BPR554" s="39"/>
      <c r="BPS554" s="39"/>
      <c r="BPT554" s="39"/>
      <c r="BPU554" s="39"/>
      <c r="BPV554" s="39"/>
      <c r="BPW554" s="39"/>
      <c r="BPX554" s="39"/>
      <c r="BPY554" s="39"/>
      <c r="BPZ554" s="39"/>
      <c r="BQA554" s="39"/>
      <c r="BQB554" s="39"/>
      <c r="BQC554" s="39"/>
      <c r="BQD554" s="39"/>
      <c r="BQE554" s="39"/>
      <c r="BQF554" s="39"/>
      <c r="BQG554" s="39"/>
      <c r="BQH554" s="39"/>
      <c r="BQI554" s="39"/>
      <c r="BQJ554" s="39"/>
      <c r="BQK554" s="39"/>
      <c r="BQL554" s="39"/>
      <c r="BQM554" s="39"/>
      <c r="BQN554" s="39"/>
      <c r="BQO554" s="39"/>
      <c r="BQP554" s="39"/>
      <c r="BQQ554" s="39"/>
      <c r="BQR554" s="39"/>
      <c r="BQS554" s="39"/>
      <c r="BQT554" s="39"/>
      <c r="BQU554" s="39"/>
      <c r="BQV554" s="39"/>
      <c r="BQW554" s="39"/>
      <c r="BQX554" s="39"/>
      <c r="BQY554" s="39"/>
      <c r="BQZ554" s="39"/>
      <c r="BRA554" s="39"/>
      <c r="BRB554" s="39"/>
      <c r="BRC554" s="39"/>
      <c r="BRD554" s="39"/>
      <c r="BRE554" s="39"/>
      <c r="BRF554" s="39"/>
      <c r="BRG554" s="39"/>
      <c r="BRH554" s="39"/>
      <c r="BRI554" s="39"/>
      <c r="BRJ554" s="39"/>
      <c r="BRK554" s="39"/>
      <c r="BRL554" s="39"/>
      <c r="BRM554" s="39"/>
      <c r="BRN554" s="39"/>
      <c r="BRO554" s="39"/>
      <c r="BRP554" s="39"/>
      <c r="BRQ554" s="39"/>
      <c r="BRR554" s="39"/>
      <c r="BRS554" s="39"/>
      <c r="BRT554" s="39"/>
      <c r="BRU554" s="39"/>
      <c r="BRV554" s="39"/>
      <c r="BRW554" s="39"/>
      <c r="BRX554" s="39"/>
      <c r="BRY554" s="39"/>
      <c r="BRZ554" s="39"/>
      <c r="BSA554" s="39"/>
      <c r="BSB554" s="39"/>
      <c r="BSC554" s="39"/>
      <c r="BSD554" s="39"/>
      <c r="BSE554" s="39"/>
      <c r="BSF554" s="39"/>
      <c r="BSG554" s="39"/>
      <c r="BSH554" s="39"/>
      <c r="BSI554" s="39"/>
      <c r="BSJ554" s="39"/>
      <c r="BSK554" s="39"/>
      <c r="BSL554" s="39"/>
      <c r="BSM554" s="39"/>
      <c r="BSN554" s="39"/>
      <c r="BSO554" s="39"/>
      <c r="BSP554" s="39"/>
      <c r="BSQ554" s="39"/>
      <c r="BSR554" s="39"/>
      <c r="BSS554" s="39"/>
      <c r="BST554" s="39"/>
      <c r="BSU554" s="39"/>
      <c r="BSV554" s="39"/>
      <c r="BSW554" s="39"/>
      <c r="BSX554" s="39"/>
      <c r="BSY554" s="39"/>
      <c r="BSZ554" s="39"/>
      <c r="BTA554" s="39"/>
      <c r="BTB554" s="39"/>
      <c r="BTC554" s="39"/>
      <c r="BTD554" s="39"/>
      <c r="BTE554" s="39"/>
      <c r="BTF554" s="39"/>
      <c r="BTG554" s="39"/>
      <c r="BTH554" s="39"/>
      <c r="BTI554" s="39"/>
      <c r="BTJ554" s="39"/>
      <c r="BTK554" s="39"/>
      <c r="BTL554" s="39"/>
      <c r="BTM554" s="39"/>
      <c r="BTN554" s="39"/>
      <c r="BTO554" s="39"/>
      <c r="BTP554" s="39"/>
      <c r="BTQ554" s="39"/>
      <c r="BTR554" s="39"/>
      <c r="BTS554" s="39"/>
      <c r="BTT554" s="39"/>
      <c r="BTU554" s="39"/>
      <c r="BTV554" s="39"/>
      <c r="BTW554" s="39"/>
      <c r="BTX554" s="39"/>
      <c r="BTY554" s="39"/>
      <c r="BTZ554" s="39"/>
      <c r="BUA554" s="39"/>
      <c r="BUB554" s="39"/>
      <c r="BUC554" s="39"/>
      <c r="BUD554" s="39"/>
      <c r="BUE554" s="39"/>
      <c r="BUF554" s="39"/>
      <c r="BUG554" s="39"/>
      <c r="BUH554" s="39"/>
      <c r="BUI554" s="39"/>
      <c r="BUJ554" s="39"/>
      <c r="BUK554" s="39"/>
      <c r="BUL554" s="39"/>
      <c r="BUM554" s="39"/>
      <c r="BUN554" s="39"/>
      <c r="BUO554" s="39"/>
      <c r="BUP554" s="39"/>
      <c r="BUQ554" s="39"/>
      <c r="BUR554" s="39"/>
      <c r="BUS554" s="39"/>
      <c r="BUT554" s="39"/>
      <c r="BUU554" s="39"/>
      <c r="BUV554" s="39"/>
      <c r="BUW554" s="39"/>
      <c r="BUX554" s="39"/>
      <c r="BUY554" s="39"/>
      <c r="BUZ554" s="39"/>
      <c r="BVA554" s="39"/>
      <c r="BVB554" s="39"/>
      <c r="BVC554" s="39"/>
      <c r="BVD554" s="39"/>
      <c r="BVE554" s="39"/>
      <c r="BVF554" s="39"/>
      <c r="BVG554" s="39"/>
      <c r="BVH554" s="39"/>
      <c r="BVI554" s="39"/>
      <c r="BVJ554" s="39"/>
      <c r="BVK554" s="39"/>
      <c r="BVL554" s="39"/>
      <c r="BVM554" s="39"/>
      <c r="BVN554" s="39"/>
      <c r="BVO554" s="39"/>
      <c r="BVP554" s="39"/>
      <c r="BVQ554" s="39"/>
      <c r="BVR554" s="39"/>
      <c r="BVS554" s="39"/>
      <c r="BVT554" s="39"/>
      <c r="BVU554" s="39"/>
      <c r="BVV554" s="39"/>
      <c r="BVW554" s="39"/>
      <c r="BVX554" s="39"/>
      <c r="BVY554" s="39"/>
      <c r="BVZ554" s="39"/>
      <c r="BWA554" s="39"/>
      <c r="BWB554" s="39"/>
      <c r="BWC554" s="39"/>
      <c r="BWD554" s="39"/>
      <c r="BWE554" s="39"/>
      <c r="BWF554" s="39"/>
      <c r="BWG554" s="39"/>
      <c r="BWH554" s="39"/>
      <c r="BWI554" s="39"/>
      <c r="BWJ554" s="39"/>
      <c r="BWK554" s="39"/>
      <c r="BWL554" s="39"/>
      <c r="BWM554" s="39"/>
      <c r="BWN554" s="39"/>
      <c r="BWO554" s="39"/>
      <c r="BWP554" s="39"/>
      <c r="BWQ554" s="39"/>
      <c r="BWR554" s="39"/>
      <c r="BWS554" s="39"/>
      <c r="BWT554" s="39"/>
      <c r="BWU554" s="39"/>
      <c r="BWV554" s="39"/>
      <c r="BWW554" s="39"/>
      <c r="BWX554" s="39"/>
      <c r="BWY554" s="39"/>
      <c r="BWZ554" s="39"/>
      <c r="BXA554" s="39"/>
      <c r="BXB554" s="39"/>
      <c r="BXC554" s="39"/>
      <c r="BXD554" s="39"/>
      <c r="BXE554" s="39"/>
      <c r="BXF554" s="39"/>
      <c r="BXG554" s="39"/>
      <c r="BXH554" s="39"/>
      <c r="BXI554" s="39"/>
      <c r="BXJ554" s="39"/>
      <c r="BXK554" s="39"/>
      <c r="BXL554" s="39"/>
      <c r="BXM554" s="39"/>
      <c r="BXN554" s="39"/>
      <c r="BXO554" s="39"/>
      <c r="BXP554" s="39"/>
      <c r="BXQ554" s="39"/>
      <c r="BXR554" s="39"/>
      <c r="BXS554" s="39"/>
      <c r="BXT554" s="39"/>
      <c r="BXU554" s="39"/>
      <c r="BXV554" s="39"/>
      <c r="BXW554" s="39"/>
      <c r="BXX554" s="39"/>
      <c r="BXY554" s="39"/>
      <c r="BXZ554" s="39"/>
      <c r="BYA554" s="39"/>
      <c r="BYB554" s="39"/>
      <c r="BYC554" s="39"/>
      <c r="BYD554" s="39"/>
      <c r="BYE554" s="39"/>
      <c r="BYF554" s="39"/>
      <c r="BYG554" s="39"/>
      <c r="BYH554" s="39"/>
      <c r="BYI554" s="39"/>
      <c r="BYJ554" s="39"/>
      <c r="BYK554" s="39"/>
      <c r="BYL554" s="39"/>
      <c r="BYM554" s="39"/>
      <c r="BYN554" s="39"/>
      <c r="BYO554" s="39"/>
      <c r="BYP554" s="39"/>
      <c r="BYQ554" s="39"/>
      <c r="BYR554" s="39"/>
      <c r="BYS554" s="39"/>
      <c r="BYT554" s="39"/>
      <c r="BYU554" s="39"/>
      <c r="BYV554" s="39"/>
      <c r="BYW554" s="39"/>
      <c r="BYX554" s="39"/>
      <c r="BYY554" s="39"/>
      <c r="BYZ554" s="39"/>
      <c r="BZA554" s="39"/>
      <c r="BZB554" s="39"/>
      <c r="BZC554" s="39"/>
      <c r="BZD554" s="39"/>
      <c r="BZE554" s="39"/>
      <c r="BZF554" s="39"/>
      <c r="BZG554" s="39"/>
      <c r="BZH554" s="39"/>
      <c r="BZI554" s="39"/>
      <c r="BZJ554" s="39"/>
      <c r="BZK554" s="39"/>
      <c r="BZL554" s="39"/>
      <c r="BZM554" s="39"/>
      <c r="BZN554" s="39"/>
      <c r="BZO554" s="39"/>
      <c r="BZP554" s="39"/>
      <c r="BZQ554" s="39"/>
      <c r="BZR554" s="39"/>
      <c r="BZS554" s="39"/>
      <c r="BZT554" s="39"/>
      <c r="BZU554" s="39"/>
      <c r="BZV554" s="39"/>
      <c r="BZW554" s="39"/>
      <c r="BZX554" s="39"/>
      <c r="BZY554" s="39"/>
      <c r="BZZ554" s="39"/>
      <c r="CAA554" s="39"/>
      <c r="CAB554" s="39"/>
      <c r="CAC554" s="39"/>
      <c r="CAD554" s="39"/>
      <c r="CAE554" s="39"/>
      <c r="CAF554" s="39"/>
      <c r="CAG554" s="39"/>
      <c r="CAH554" s="39"/>
      <c r="CAI554" s="39"/>
      <c r="CAJ554" s="39"/>
      <c r="CAK554" s="39"/>
      <c r="CAL554" s="39"/>
      <c r="CAM554" s="39"/>
      <c r="CAN554" s="39"/>
      <c r="CAO554" s="39"/>
      <c r="CAP554" s="39"/>
      <c r="CAQ554" s="39"/>
      <c r="CAR554" s="39"/>
      <c r="CAS554" s="39"/>
      <c r="CAT554" s="39"/>
      <c r="CAU554" s="39"/>
      <c r="CAV554" s="39"/>
      <c r="CAW554" s="39"/>
      <c r="CAX554" s="39"/>
      <c r="CAY554" s="39"/>
      <c r="CAZ554" s="39"/>
      <c r="CBA554" s="39"/>
      <c r="CBB554" s="39"/>
      <c r="CBC554" s="39"/>
      <c r="CBD554" s="39"/>
      <c r="CBE554" s="39"/>
      <c r="CBF554" s="39"/>
      <c r="CBG554" s="39"/>
      <c r="CBH554" s="39"/>
      <c r="CBI554" s="39"/>
      <c r="CBJ554" s="39"/>
      <c r="CBK554" s="39"/>
      <c r="CBL554" s="39"/>
      <c r="CBM554" s="39"/>
      <c r="CBN554" s="39"/>
      <c r="CBO554" s="39"/>
      <c r="CBP554" s="39"/>
      <c r="CBQ554" s="39"/>
      <c r="CBR554" s="39"/>
      <c r="CBS554" s="39"/>
      <c r="CBT554" s="39"/>
      <c r="CBU554" s="39"/>
      <c r="CBV554" s="39"/>
      <c r="CBW554" s="39"/>
      <c r="CBX554" s="39"/>
      <c r="CBY554" s="39"/>
      <c r="CBZ554" s="39"/>
      <c r="CCA554" s="39"/>
      <c r="CCB554" s="39"/>
      <c r="CCC554" s="39"/>
      <c r="CCD554" s="39"/>
      <c r="CCE554" s="39"/>
      <c r="CCF554" s="39"/>
      <c r="CCG554" s="39"/>
      <c r="CCH554" s="39"/>
      <c r="CCI554" s="39"/>
      <c r="CCJ554" s="39"/>
      <c r="CCK554" s="39"/>
      <c r="CCL554" s="39"/>
      <c r="CCM554" s="39"/>
      <c r="CCN554" s="39"/>
      <c r="CCO554" s="39"/>
      <c r="CCP554" s="39"/>
      <c r="CCQ554" s="39"/>
      <c r="CCR554" s="39"/>
      <c r="CCS554" s="39"/>
      <c r="CCT554" s="39"/>
      <c r="CCU554" s="39"/>
      <c r="CCV554" s="39"/>
      <c r="CCW554" s="39"/>
      <c r="CCX554" s="39"/>
      <c r="CCY554" s="39"/>
      <c r="CCZ554" s="39"/>
      <c r="CDA554" s="39"/>
      <c r="CDB554" s="39"/>
      <c r="CDC554" s="39"/>
      <c r="CDD554" s="39"/>
      <c r="CDE554" s="39"/>
      <c r="CDF554" s="39"/>
      <c r="CDG554" s="39"/>
      <c r="CDH554" s="39"/>
      <c r="CDI554" s="39"/>
      <c r="CDJ554" s="39"/>
      <c r="CDK554" s="39"/>
      <c r="CDL554" s="39"/>
      <c r="CDM554" s="39"/>
      <c r="CDN554" s="39"/>
      <c r="CDO554" s="39"/>
      <c r="CDP554" s="39"/>
      <c r="CDQ554" s="39"/>
      <c r="CDR554" s="39"/>
      <c r="CDS554" s="39"/>
      <c r="CDT554" s="39"/>
      <c r="CDU554" s="39"/>
      <c r="CDV554" s="39"/>
      <c r="CDW554" s="39"/>
      <c r="CDX554" s="39"/>
      <c r="CDY554" s="39"/>
      <c r="CDZ554" s="39"/>
      <c r="CEA554" s="39"/>
      <c r="CEB554" s="39"/>
      <c r="CEC554" s="39"/>
      <c r="CED554" s="39"/>
      <c r="CEE554" s="39"/>
      <c r="CEF554" s="39"/>
      <c r="CEG554" s="39"/>
      <c r="CEH554" s="39"/>
      <c r="CEI554" s="39"/>
      <c r="CEJ554" s="39"/>
      <c r="CEK554" s="39"/>
      <c r="CEL554" s="39"/>
      <c r="CEM554" s="39"/>
      <c r="CEN554" s="39"/>
      <c r="CEO554" s="39"/>
      <c r="CEP554" s="39"/>
      <c r="CEQ554" s="39"/>
      <c r="CER554" s="39"/>
      <c r="CES554" s="39"/>
      <c r="CET554" s="39"/>
      <c r="CEU554" s="39"/>
      <c r="CEV554" s="39"/>
      <c r="CEW554" s="39"/>
      <c r="CEX554" s="39"/>
      <c r="CEY554" s="39"/>
      <c r="CEZ554" s="39"/>
      <c r="CFA554" s="39"/>
      <c r="CFB554" s="39"/>
      <c r="CFC554" s="39"/>
      <c r="CFD554" s="39"/>
      <c r="CFE554" s="39"/>
      <c r="CFF554" s="39"/>
      <c r="CFG554" s="39"/>
      <c r="CFH554" s="39"/>
      <c r="CFI554" s="39"/>
      <c r="CFJ554" s="39"/>
      <c r="CFK554" s="39"/>
      <c r="CFL554" s="39"/>
      <c r="CFM554" s="39"/>
      <c r="CFN554" s="39"/>
      <c r="CFO554" s="39"/>
      <c r="CFP554" s="39"/>
      <c r="CFQ554" s="39"/>
      <c r="CFR554" s="39"/>
      <c r="CFS554" s="39"/>
      <c r="CFT554" s="39"/>
      <c r="CFU554" s="39"/>
      <c r="CFV554" s="39"/>
      <c r="CFW554" s="39"/>
      <c r="CFX554" s="39"/>
      <c r="CFY554" s="39"/>
      <c r="CFZ554" s="39"/>
      <c r="CGA554" s="39"/>
      <c r="CGB554" s="39"/>
      <c r="CGC554" s="39"/>
      <c r="CGD554" s="39"/>
      <c r="CGE554" s="39"/>
      <c r="CGF554" s="39"/>
      <c r="CGG554" s="39"/>
      <c r="CGH554" s="39"/>
      <c r="CGI554" s="39"/>
      <c r="CGJ554" s="39"/>
      <c r="CGK554" s="39"/>
      <c r="CGL554" s="39"/>
      <c r="CGM554" s="39"/>
      <c r="CGN554" s="39"/>
      <c r="CGO554" s="39"/>
      <c r="CGP554" s="39"/>
      <c r="CGQ554" s="39"/>
      <c r="CGR554" s="39"/>
      <c r="CGS554" s="39"/>
      <c r="CGT554" s="39"/>
      <c r="CGU554" s="39"/>
      <c r="CGV554" s="39"/>
      <c r="CGW554" s="39"/>
      <c r="CGX554" s="39"/>
      <c r="CGY554" s="39"/>
      <c r="CGZ554" s="39"/>
      <c r="CHA554" s="39"/>
      <c r="CHB554" s="39"/>
      <c r="CHC554" s="39"/>
      <c r="CHD554" s="39"/>
      <c r="CHE554" s="39"/>
      <c r="CHF554" s="39"/>
      <c r="CHG554" s="39"/>
      <c r="CHH554" s="39"/>
      <c r="CHI554" s="39"/>
      <c r="CHJ554" s="39"/>
      <c r="CHK554" s="39"/>
      <c r="CHL554" s="39"/>
      <c r="CHM554" s="39"/>
      <c r="CHN554" s="39"/>
      <c r="CHO554" s="39"/>
      <c r="CHP554" s="39"/>
      <c r="CHQ554" s="39"/>
      <c r="CHR554" s="39"/>
      <c r="CHS554" s="39"/>
      <c r="CHT554" s="39"/>
      <c r="CHU554" s="39"/>
      <c r="CHV554" s="39"/>
      <c r="CHW554" s="39"/>
      <c r="CHX554" s="39"/>
      <c r="CHY554" s="39"/>
      <c r="CHZ554" s="39"/>
      <c r="CIA554" s="39"/>
      <c r="CIB554" s="39"/>
      <c r="CIC554" s="39"/>
      <c r="CID554" s="39"/>
      <c r="CIE554" s="39"/>
      <c r="CIF554" s="39"/>
      <c r="CIG554" s="39"/>
      <c r="CIH554" s="39"/>
      <c r="CII554" s="39"/>
      <c r="CIJ554" s="39"/>
      <c r="CIK554" s="39"/>
      <c r="CIL554" s="39"/>
      <c r="CIM554" s="39"/>
      <c r="CIN554" s="39"/>
      <c r="CIO554" s="39"/>
      <c r="CIP554" s="39"/>
      <c r="CIQ554" s="39"/>
      <c r="CIR554" s="39"/>
      <c r="CIS554" s="39"/>
      <c r="CIT554" s="39"/>
      <c r="CIU554" s="39"/>
      <c r="CIV554" s="39"/>
      <c r="CIW554" s="39"/>
      <c r="CIX554" s="39"/>
      <c r="CIY554" s="39"/>
      <c r="CIZ554" s="39"/>
      <c r="CJA554" s="39"/>
      <c r="CJB554" s="39"/>
      <c r="CJC554" s="39"/>
      <c r="CJD554" s="39"/>
      <c r="CJE554" s="39"/>
      <c r="CJF554" s="39"/>
      <c r="CJG554" s="39"/>
      <c r="CJH554" s="39"/>
      <c r="CJI554" s="39"/>
      <c r="CJJ554" s="39"/>
      <c r="CJK554" s="39"/>
      <c r="CJL554" s="39"/>
      <c r="CJM554" s="39"/>
      <c r="CJN554" s="39"/>
      <c r="CJO554" s="39"/>
      <c r="CJP554" s="39"/>
      <c r="CJQ554" s="39"/>
      <c r="CJR554" s="39"/>
      <c r="CJS554" s="39"/>
      <c r="CJT554" s="39"/>
      <c r="CJU554" s="39"/>
      <c r="CJV554" s="39"/>
      <c r="CJW554" s="39"/>
      <c r="CJX554" s="39"/>
      <c r="CJY554" s="39"/>
      <c r="CJZ554" s="39"/>
      <c r="CKA554" s="39"/>
      <c r="CKB554" s="39"/>
      <c r="CKC554" s="39"/>
      <c r="CKD554" s="39"/>
      <c r="CKE554" s="39"/>
      <c r="CKF554" s="39"/>
      <c r="CKG554" s="39"/>
      <c r="CKH554" s="39"/>
      <c r="CKI554" s="39"/>
      <c r="CKJ554" s="39"/>
      <c r="CKK554" s="39"/>
      <c r="CKL554" s="39"/>
      <c r="CKM554" s="39"/>
      <c r="CKN554" s="39"/>
      <c r="CKO554" s="39"/>
      <c r="CKP554" s="39"/>
      <c r="CKQ554" s="39"/>
      <c r="CKR554" s="39"/>
      <c r="CKS554" s="39"/>
      <c r="CKT554" s="39"/>
      <c r="CKU554" s="39"/>
      <c r="CKV554" s="39"/>
      <c r="CKW554" s="39"/>
      <c r="CKX554" s="39"/>
      <c r="CKY554" s="39"/>
      <c r="CKZ554" s="39"/>
      <c r="CLA554" s="39"/>
      <c r="CLB554" s="39"/>
      <c r="CLC554" s="39"/>
      <c r="CLD554" s="39"/>
      <c r="CLE554" s="39"/>
      <c r="CLF554" s="39"/>
      <c r="CLG554" s="39"/>
      <c r="CLH554" s="39"/>
      <c r="CLI554" s="39"/>
      <c r="CLJ554" s="39"/>
      <c r="CLK554" s="39"/>
      <c r="CLL554" s="39"/>
      <c r="CLM554" s="39"/>
      <c r="CLN554" s="39"/>
      <c r="CLO554" s="39"/>
      <c r="CLP554" s="39"/>
      <c r="CLQ554" s="39"/>
      <c r="CLR554" s="39"/>
      <c r="CLS554" s="39"/>
      <c r="CLT554" s="39"/>
      <c r="CLU554" s="39"/>
      <c r="CLV554" s="39"/>
      <c r="CLW554" s="39"/>
      <c r="CLX554" s="39"/>
      <c r="CLY554" s="39"/>
      <c r="CLZ554" s="39"/>
      <c r="CMA554" s="39"/>
      <c r="CMB554" s="39"/>
      <c r="CMC554" s="39"/>
      <c r="CMD554" s="39"/>
      <c r="CME554" s="39"/>
      <c r="CMF554" s="39"/>
      <c r="CMG554" s="39"/>
      <c r="CMH554" s="39"/>
      <c r="CMI554" s="39"/>
      <c r="CMJ554" s="39"/>
      <c r="CMK554" s="39"/>
      <c r="CML554" s="39"/>
      <c r="CMM554" s="39"/>
      <c r="CMN554" s="39"/>
      <c r="CMO554" s="39"/>
      <c r="CMP554" s="39"/>
      <c r="CMQ554" s="39"/>
      <c r="CMR554" s="39"/>
      <c r="CMS554" s="39"/>
      <c r="CMT554" s="39"/>
      <c r="CMU554" s="39"/>
      <c r="CMV554" s="39"/>
      <c r="CMW554" s="39"/>
      <c r="CMX554" s="39"/>
      <c r="CMY554" s="39"/>
      <c r="CMZ554" s="39"/>
      <c r="CNA554" s="39"/>
      <c r="CNB554" s="39"/>
      <c r="CNC554" s="39"/>
      <c r="CND554" s="39"/>
      <c r="CNE554" s="39"/>
      <c r="CNF554" s="39"/>
      <c r="CNG554" s="39"/>
      <c r="CNH554" s="39"/>
      <c r="CNI554" s="39"/>
      <c r="CNJ554" s="39"/>
      <c r="CNK554" s="39"/>
      <c r="CNL554" s="39"/>
      <c r="CNM554" s="39"/>
      <c r="CNN554" s="39"/>
      <c r="CNO554" s="39"/>
      <c r="CNP554" s="39"/>
      <c r="CNQ554" s="39"/>
      <c r="CNR554" s="39"/>
      <c r="CNS554" s="39"/>
      <c r="CNT554" s="39"/>
      <c r="CNU554" s="39"/>
      <c r="CNV554" s="39"/>
      <c r="CNW554" s="39"/>
      <c r="CNX554" s="39"/>
      <c r="CNY554" s="39"/>
      <c r="CNZ554" s="39"/>
      <c r="COA554" s="39"/>
      <c r="COB554" s="39"/>
      <c r="COC554" s="39"/>
      <c r="COD554" s="39"/>
      <c r="COE554" s="39"/>
      <c r="COF554" s="39"/>
      <c r="COG554" s="39"/>
      <c r="COH554" s="39"/>
      <c r="COI554" s="39"/>
      <c r="COJ554" s="39"/>
      <c r="COK554" s="39"/>
      <c r="COL554" s="39"/>
      <c r="COM554" s="39"/>
      <c r="CON554" s="39"/>
      <c r="COO554" s="39"/>
      <c r="COP554" s="39"/>
      <c r="COQ554" s="39"/>
      <c r="COR554" s="39"/>
      <c r="COS554" s="39"/>
      <c r="COT554" s="39"/>
      <c r="COU554" s="39"/>
      <c r="COV554" s="39"/>
      <c r="COW554" s="39"/>
      <c r="COX554" s="39"/>
      <c r="COY554" s="39"/>
      <c r="COZ554" s="39"/>
      <c r="CPA554" s="39"/>
      <c r="CPB554" s="39"/>
      <c r="CPC554" s="39"/>
      <c r="CPD554" s="39"/>
      <c r="CPE554" s="39"/>
      <c r="CPF554" s="39"/>
      <c r="CPG554" s="39"/>
      <c r="CPH554" s="39"/>
      <c r="CPI554" s="39"/>
      <c r="CPJ554" s="39"/>
      <c r="CPK554" s="39"/>
      <c r="CPL554" s="39"/>
      <c r="CPM554" s="39"/>
      <c r="CPN554" s="39"/>
      <c r="CPO554" s="39"/>
      <c r="CPP554" s="39"/>
      <c r="CPQ554" s="39"/>
      <c r="CPR554" s="39"/>
      <c r="CPS554" s="39"/>
      <c r="CPT554" s="39"/>
      <c r="CPU554" s="39"/>
      <c r="CPV554" s="39"/>
      <c r="CPW554" s="39"/>
      <c r="CPX554" s="39"/>
      <c r="CPY554" s="39"/>
      <c r="CPZ554" s="39"/>
      <c r="CQA554" s="39"/>
      <c r="CQB554" s="39"/>
      <c r="CQC554" s="39"/>
      <c r="CQD554" s="39"/>
      <c r="CQE554" s="39"/>
      <c r="CQF554" s="39"/>
      <c r="CQG554" s="39"/>
      <c r="CQH554" s="39"/>
      <c r="CQI554" s="39"/>
      <c r="CQJ554" s="39"/>
      <c r="CQK554" s="39"/>
      <c r="CQL554" s="39"/>
      <c r="CQM554" s="39"/>
      <c r="CQN554" s="39"/>
      <c r="CQO554" s="39"/>
      <c r="CQP554" s="39"/>
      <c r="CQQ554" s="39"/>
      <c r="CQR554" s="39"/>
      <c r="CQS554" s="39"/>
      <c r="CQT554" s="39"/>
      <c r="CQU554" s="39"/>
      <c r="CQV554" s="39"/>
      <c r="CQW554" s="39"/>
      <c r="CQX554" s="39"/>
      <c r="CQY554" s="39"/>
      <c r="CQZ554" s="39"/>
      <c r="CRA554" s="39"/>
      <c r="CRB554" s="39"/>
      <c r="CRC554" s="39"/>
      <c r="CRD554" s="39"/>
      <c r="CRE554" s="39"/>
      <c r="CRF554" s="39"/>
      <c r="CRG554" s="39"/>
      <c r="CRH554" s="39"/>
      <c r="CRI554" s="39"/>
      <c r="CRJ554" s="39"/>
      <c r="CRK554" s="39"/>
      <c r="CRL554" s="39"/>
      <c r="CRM554" s="39"/>
      <c r="CRN554" s="39"/>
      <c r="CRO554" s="39"/>
      <c r="CRP554" s="39"/>
      <c r="CRQ554" s="39"/>
      <c r="CRR554" s="39"/>
      <c r="CRS554" s="39"/>
      <c r="CRT554" s="39"/>
      <c r="CRU554" s="39"/>
      <c r="CRV554" s="39"/>
      <c r="CRW554" s="39"/>
      <c r="CRX554" s="39"/>
      <c r="CRY554" s="39"/>
      <c r="CRZ554" s="39"/>
      <c r="CSA554" s="39"/>
      <c r="CSB554" s="39"/>
      <c r="CSC554" s="39"/>
      <c r="CSD554" s="39"/>
      <c r="CSE554" s="39"/>
      <c r="CSF554" s="39"/>
      <c r="CSG554" s="39"/>
      <c r="CSH554" s="39"/>
      <c r="CSI554" s="39"/>
      <c r="CSJ554" s="39"/>
      <c r="CSK554" s="39"/>
      <c r="CSL554" s="39"/>
      <c r="CSM554" s="39"/>
      <c r="CSN554" s="39"/>
      <c r="CSO554" s="39"/>
      <c r="CSP554" s="39"/>
      <c r="CSQ554" s="39"/>
      <c r="CSR554" s="39"/>
      <c r="CSS554" s="39"/>
      <c r="CST554" s="39"/>
      <c r="CSU554" s="39"/>
      <c r="CSV554" s="39"/>
      <c r="CSW554" s="39"/>
      <c r="CSX554" s="39"/>
      <c r="CSY554" s="39"/>
      <c r="CSZ554" s="39"/>
      <c r="CTA554" s="39"/>
      <c r="CTB554" s="39"/>
      <c r="CTC554" s="39"/>
      <c r="CTD554" s="39"/>
      <c r="CTE554" s="39"/>
      <c r="CTF554" s="39"/>
      <c r="CTG554" s="39"/>
      <c r="CTH554" s="39"/>
      <c r="CTI554" s="39"/>
      <c r="CTJ554" s="39"/>
      <c r="CTK554" s="39"/>
      <c r="CTL554" s="39"/>
      <c r="CTM554" s="39"/>
      <c r="CTN554" s="39"/>
      <c r="CTO554" s="39"/>
      <c r="CTP554" s="39"/>
      <c r="CTQ554" s="39"/>
      <c r="CTR554" s="39"/>
      <c r="CTS554" s="39"/>
      <c r="CTT554" s="39"/>
      <c r="CTU554" s="39"/>
      <c r="CTV554" s="39"/>
      <c r="CTW554" s="39"/>
      <c r="CTX554" s="39"/>
      <c r="CTY554" s="39"/>
      <c r="CTZ554" s="39"/>
      <c r="CUA554" s="39"/>
      <c r="CUB554" s="39"/>
      <c r="CUC554" s="39"/>
      <c r="CUD554" s="39"/>
      <c r="CUE554" s="39"/>
      <c r="CUF554" s="39"/>
      <c r="CUG554" s="39"/>
      <c r="CUH554" s="39"/>
      <c r="CUI554" s="39"/>
      <c r="CUJ554" s="39"/>
      <c r="CUK554" s="39"/>
      <c r="CUL554" s="39"/>
      <c r="CUM554" s="39"/>
      <c r="CUN554" s="39"/>
      <c r="CUO554" s="39"/>
      <c r="CUP554" s="39"/>
      <c r="CUQ554" s="39"/>
      <c r="CUR554" s="39"/>
      <c r="CUS554" s="39"/>
      <c r="CUT554" s="39"/>
      <c r="CUU554" s="39"/>
      <c r="CUV554" s="39"/>
      <c r="CUW554" s="39"/>
      <c r="CUX554" s="39"/>
      <c r="CUY554" s="39"/>
      <c r="CUZ554" s="39"/>
      <c r="CVA554" s="39"/>
      <c r="CVB554" s="39"/>
      <c r="CVC554" s="39"/>
      <c r="CVD554" s="39"/>
      <c r="CVE554" s="39"/>
      <c r="CVF554" s="39"/>
      <c r="CVG554" s="39"/>
      <c r="CVH554" s="39"/>
      <c r="CVI554" s="39"/>
      <c r="CVJ554" s="39"/>
      <c r="CVK554" s="39"/>
      <c r="CVL554" s="39"/>
      <c r="CVM554" s="39"/>
      <c r="CVN554" s="39"/>
      <c r="CVO554" s="39"/>
      <c r="CVP554" s="39"/>
      <c r="CVQ554" s="39"/>
      <c r="CVR554" s="39"/>
      <c r="CVS554" s="39"/>
      <c r="CVT554" s="39"/>
      <c r="CVU554" s="39"/>
      <c r="CVV554" s="39"/>
      <c r="CVW554" s="39"/>
      <c r="CVX554" s="39"/>
      <c r="CVY554" s="39"/>
      <c r="CVZ554" s="39"/>
      <c r="CWA554" s="39"/>
      <c r="CWB554" s="39"/>
      <c r="CWC554" s="39"/>
      <c r="CWD554" s="39"/>
      <c r="CWE554" s="39"/>
      <c r="CWF554" s="39"/>
      <c r="CWG554" s="39"/>
      <c r="CWH554" s="39"/>
      <c r="CWI554" s="39"/>
      <c r="CWJ554" s="39"/>
      <c r="CWK554" s="39"/>
      <c r="CWL554" s="39"/>
      <c r="CWM554" s="39"/>
      <c r="CWN554" s="39"/>
      <c r="CWO554" s="39"/>
      <c r="CWP554" s="39"/>
      <c r="CWQ554" s="39"/>
      <c r="CWR554" s="39"/>
      <c r="CWS554" s="39"/>
      <c r="CWT554" s="39"/>
      <c r="CWU554" s="39"/>
      <c r="CWV554" s="39"/>
      <c r="CWW554" s="39"/>
      <c r="CWX554" s="39"/>
      <c r="CWY554" s="39"/>
      <c r="CWZ554" s="39"/>
      <c r="CXA554" s="39"/>
      <c r="CXB554" s="39"/>
      <c r="CXC554" s="39"/>
      <c r="CXD554" s="39"/>
      <c r="CXE554" s="39"/>
      <c r="CXF554" s="39"/>
      <c r="CXG554" s="39"/>
      <c r="CXH554" s="39"/>
      <c r="CXI554" s="39"/>
      <c r="CXJ554" s="39"/>
      <c r="CXK554" s="39"/>
      <c r="CXL554" s="39"/>
      <c r="CXM554" s="39"/>
      <c r="CXN554" s="39"/>
      <c r="CXO554" s="39"/>
      <c r="CXP554" s="39"/>
      <c r="CXQ554" s="39"/>
      <c r="CXR554" s="39"/>
      <c r="CXS554" s="39"/>
      <c r="CXT554" s="39"/>
      <c r="CXU554" s="39"/>
      <c r="CXV554" s="39"/>
      <c r="CXW554" s="39"/>
      <c r="CXX554" s="39"/>
      <c r="CXY554" s="39"/>
      <c r="CXZ554" s="39"/>
      <c r="CYA554" s="39"/>
      <c r="CYB554" s="39"/>
      <c r="CYC554" s="39"/>
      <c r="CYD554" s="39"/>
      <c r="CYE554" s="39"/>
      <c r="CYF554" s="39"/>
      <c r="CYG554" s="39"/>
      <c r="CYH554" s="39"/>
      <c r="CYI554" s="39"/>
      <c r="CYJ554" s="39"/>
      <c r="CYK554" s="39"/>
      <c r="CYL554" s="39"/>
      <c r="CYM554" s="39"/>
      <c r="CYN554" s="39"/>
      <c r="CYO554" s="39"/>
      <c r="CYP554" s="39"/>
      <c r="CYQ554" s="39"/>
      <c r="CYR554" s="39"/>
      <c r="CYS554" s="39"/>
      <c r="CYT554" s="39"/>
      <c r="CYU554" s="39"/>
      <c r="CYV554" s="39"/>
      <c r="CYW554" s="39"/>
      <c r="CYX554" s="39"/>
      <c r="CYY554" s="39"/>
      <c r="CYZ554" s="39"/>
      <c r="CZA554" s="39"/>
      <c r="CZB554" s="39"/>
      <c r="CZC554" s="39"/>
      <c r="CZD554" s="39"/>
      <c r="CZE554" s="39"/>
      <c r="CZF554" s="39"/>
      <c r="CZG554" s="39"/>
      <c r="CZH554" s="39"/>
      <c r="CZI554" s="39"/>
      <c r="CZJ554" s="39"/>
      <c r="CZK554" s="39"/>
      <c r="CZL554" s="39"/>
      <c r="CZM554" s="39"/>
      <c r="CZN554" s="39"/>
      <c r="CZO554" s="39"/>
      <c r="CZP554" s="39"/>
      <c r="CZQ554" s="39"/>
      <c r="CZR554" s="39"/>
      <c r="CZS554" s="39"/>
      <c r="CZT554" s="39"/>
      <c r="CZU554" s="39"/>
      <c r="CZV554" s="39"/>
      <c r="CZW554" s="39"/>
      <c r="CZX554" s="39"/>
      <c r="CZY554" s="39"/>
      <c r="CZZ554" s="39"/>
      <c r="DAA554" s="39"/>
      <c r="DAB554" s="39"/>
      <c r="DAC554" s="39"/>
      <c r="DAD554" s="39"/>
      <c r="DAE554" s="39"/>
      <c r="DAF554" s="39"/>
      <c r="DAG554" s="39"/>
      <c r="DAH554" s="39"/>
      <c r="DAI554" s="39"/>
      <c r="DAJ554" s="39"/>
      <c r="DAK554" s="39"/>
      <c r="DAL554" s="39"/>
      <c r="DAM554" s="39"/>
      <c r="DAN554" s="39"/>
      <c r="DAO554" s="39"/>
      <c r="DAP554" s="39"/>
      <c r="DAQ554" s="39"/>
      <c r="DAR554" s="39"/>
      <c r="DAS554" s="39"/>
      <c r="DAT554" s="39"/>
      <c r="DAU554" s="39"/>
      <c r="DAV554" s="39"/>
      <c r="DAW554" s="39"/>
      <c r="DAX554" s="39"/>
      <c r="DAY554" s="39"/>
      <c r="DAZ554" s="39"/>
      <c r="DBA554" s="39"/>
      <c r="DBB554" s="39"/>
      <c r="DBC554" s="39"/>
      <c r="DBD554" s="39"/>
      <c r="DBE554" s="39"/>
      <c r="DBF554" s="39"/>
      <c r="DBG554" s="39"/>
      <c r="DBH554" s="39"/>
      <c r="DBI554" s="39"/>
      <c r="DBJ554" s="39"/>
      <c r="DBK554" s="39"/>
      <c r="DBL554" s="39"/>
      <c r="DBM554" s="39"/>
      <c r="DBN554" s="39"/>
      <c r="DBO554" s="39"/>
      <c r="DBP554" s="39"/>
      <c r="DBQ554" s="39"/>
      <c r="DBR554" s="39"/>
      <c r="DBS554" s="39"/>
      <c r="DBT554" s="39"/>
      <c r="DBU554" s="39"/>
      <c r="DBV554" s="39"/>
      <c r="DBW554" s="39"/>
      <c r="DBX554" s="39"/>
      <c r="DBY554" s="39"/>
      <c r="DBZ554" s="39"/>
      <c r="DCA554" s="39"/>
      <c r="DCB554" s="39"/>
      <c r="DCC554" s="39"/>
      <c r="DCD554" s="39"/>
      <c r="DCE554" s="39"/>
      <c r="DCF554" s="39"/>
      <c r="DCG554" s="39"/>
      <c r="DCH554" s="39"/>
      <c r="DCI554" s="39"/>
      <c r="DCJ554" s="39"/>
      <c r="DCK554" s="39"/>
      <c r="DCL554" s="39"/>
      <c r="DCM554" s="39"/>
      <c r="DCN554" s="39"/>
      <c r="DCO554" s="39"/>
      <c r="DCP554" s="39"/>
      <c r="DCQ554" s="39"/>
      <c r="DCR554" s="39"/>
      <c r="DCS554" s="39"/>
      <c r="DCT554" s="39"/>
      <c r="DCU554" s="39"/>
      <c r="DCV554" s="39"/>
      <c r="DCW554" s="39"/>
      <c r="DCX554" s="39"/>
      <c r="DCY554" s="39"/>
      <c r="DCZ554" s="39"/>
      <c r="DDA554" s="39"/>
      <c r="DDB554" s="39"/>
      <c r="DDC554" s="39"/>
      <c r="DDD554" s="39"/>
      <c r="DDE554" s="39"/>
      <c r="DDF554" s="39"/>
      <c r="DDG554" s="39"/>
      <c r="DDH554" s="39"/>
      <c r="DDI554" s="39"/>
      <c r="DDJ554" s="39"/>
      <c r="DDK554" s="39"/>
      <c r="DDL554" s="39"/>
      <c r="DDM554" s="39"/>
      <c r="DDN554" s="39"/>
      <c r="DDO554" s="39"/>
      <c r="DDP554" s="39"/>
      <c r="DDQ554" s="39"/>
      <c r="DDR554" s="39"/>
      <c r="DDS554" s="39"/>
      <c r="DDT554" s="39"/>
      <c r="DDU554" s="39"/>
      <c r="DDV554" s="39"/>
      <c r="DDW554" s="39"/>
      <c r="DDX554" s="39"/>
      <c r="DDY554" s="39"/>
      <c r="DDZ554" s="39"/>
      <c r="DEA554" s="39"/>
      <c r="DEB554" s="39"/>
      <c r="DEC554" s="39"/>
      <c r="DED554" s="39"/>
      <c r="DEE554" s="39"/>
      <c r="DEF554" s="39"/>
      <c r="DEG554" s="39"/>
      <c r="DEH554" s="39"/>
      <c r="DEI554" s="39"/>
      <c r="DEJ554" s="39"/>
      <c r="DEK554" s="39"/>
      <c r="DEL554" s="39"/>
      <c r="DEM554" s="39"/>
      <c r="DEN554" s="39"/>
      <c r="DEO554" s="39"/>
      <c r="DEP554" s="39"/>
      <c r="DEQ554" s="39"/>
      <c r="DER554" s="39"/>
      <c r="DES554" s="39"/>
      <c r="DET554" s="39"/>
      <c r="DEU554" s="39"/>
      <c r="DEV554" s="39"/>
      <c r="DEW554" s="39"/>
      <c r="DEX554" s="39"/>
      <c r="DEY554" s="39"/>
      <c r="DEZ554" s="39"/>
      <c r="DFA554" s="39"/>
      <c r="DFB554" s="39"/>
      <c r="DFC554" s="39"/>
      <c r="DFD554" s="39"/>
      <c r="DFE554" s="39"/>
      <c r="DFF554" s="39"/>
      <c r="DFG554" s="39"/>
      <c r="DFH554" s="39"/>
      <c r="DFI554" s="39"/>
      <c r="DFJ554" s="39"/>
      <c r="DFK554" s="39"/>
      <c r="DFL554" s="39"/>
      <c r="DFM554" s="39"/>
      <c r="DFN554" s="39"/>
      <c r="DFO554" s="39"/>
      <c r="DFP554" s="39"/>
      <c r="DFQ554" s="39"/>
      <c r="DFR554" s="39"/>
      <c r="DFS554" s="39"/>
      <c r="DFT554" s="39"/>
      <c r="DFU554" s="39"/>
      <c r="DFV554" s="39"/>
      <c r="DFW554" s="39"/>
      <c r="DFX554" s="39"/>
      <c r="DFY554" s="39"/>
      <c r="DFZ554" s="39"/>
      <c r="DGA554" s="39"/>
      <c r="DGB554" s="39"/>
      <c r="DGC554" s="39"/>
      <c r="DGD554" s="39"/>
      <c r="DGE554" s="39"/>
      <c r="DGF554" s="39"/>
      <c r="DGG554" s="39"/>
      <c r="DGH554" s="39"/>
      <c r="DGI554" s="39"/>
      <c r="DGJ554" s="39"/>
      <c r="DGK554" s="39"/>
      <c r="DGL554" s="39"/>
      <c r="DGM554" s="39"/>
      <c r="DGN554" s="39"/>
      <c r="DGO554" s="39"/>
      <c r="DGP554" s="39"/>
      <c r="DGQ554" s="39"/>
      <c r="DGR554" s="39"/>
      <c r="DGS554" s="39"/>
      <c r="DGT554" s="39"/>
      <c r="DGU554" s="39"/>
      <c r="DGV554" s="39"/>
      <c r="DGW554" s="39"/>
      <c r="DGX554" s="39"/>
      <c r="DGY554" s="39"/>
      <c r="DGZ554" s="39"/>
      <c r="DHA554" s="39"/>
      <c r="DHB554" s="39"/>
      <c r="DHC554" s="39"/>
      <c r="DHD554" s="39"/>
      <c r="DHE554" s="39"/>
      <c r="DHF554" s="39"/>
      <c r="DHG554" s="39"/>
      <c r="DHH554" s="39"/>
      <c r="DHI554" s="39"/>
      <c r="DHJ554" s="39"/>
      <c r="DHK554" s="39"/>
      <c r="DHL554" s="39"/>
      <c r="DHM554" s="39"/>
      <c r="DHN554" s="39"/>
      <c r="DHO554" s="39"/>
      <c r="DHP554" s="39"/>
      <c r="DHQ554" s="39"/>
      <c r="DHR554" s="39"/>
      <c r="DHS554" s="39"/>
      <c r="DHT554" s="39"/>
      <c r="DHU554" s="39"/>
      <c r="DHV554" s="39"/>
      <c r="DHW554" s="39"/>
      <c r="DHX554" s="39"/>
      <c r="DHY554" s="39"/>
      <c r="DHZ554" s="39"/>
      <c r="DIA554" s="39"/>
      <c r="DIB554" s="39"/>
      <c r="DIC554" s="39"/>
      <c r="DID554" s="39"/>
      <c r="DIE554" s="39"/>
      <c r="DIF554" s="39"/>
      <c r="DIG554" s="39"/>
      <c r="DIH554" s="39"/>
      <c r="DII554" s="39"/>
      <c r="DIJ554" s="39"/>
      <c r="DIK554" s="39"/>
      <c r="DIL554" s="39"/>
      <c r="DIM554" s="39"/>
      <c r="DIN554" s="39"/>
      <c r="DIO554" s="39"/>
      <c r="DIP554" s="39"/>
      <c r="DIQ554" s="39"/>
      <c r="DIR554" s="39"/>
      <c r="DIS554" s="39"/>
      <c r="DIT554" s="39"/>
      <c r="DIU554" s="39"/>
      <c r="DIV554" s="39"/>
      <c r="DIW554" s="39"/>
      <c r="DIX554" s="39"/>
      <c r="DIY554" s="39"/>
      <c r="DIZ554" s="39"/>
      <c r="DJA554" s="39"/>
      <c r="DJB554" s="39"/>
      <c r="DJC554" s="39"/>
      <c r="DJD554" s="39"/>
      <c r="DJE554" s="39"/>
      <c r="DJF554" s="39"/>
      <c r="DJG554" s="39"/>
      <c r="DJH554" s="39"/>
      <c r="DJI554" s="39"/>
      <c r="DJJ554" s="39"/>
      <c r="DJK554" s="39"/>
      <c r="DJL554" s="39"/>
      <c r="DJM554" s="39"/>
      <c r="DJN554" s="39"/>
      <c r="DJO554" s="39"/>
      <c r="DJP554" s="39"/>
      <c r="DJQ554" s="39"/>
      <c r="DJR554" s="39"/>
      <c r="DJS554" s="39"/>
      <c r="DJT554" s="39"/>
      <c r="DJU554" s="39"/>
      <c r="DJV554" s="39"/>
      <c r="DJW554" s="39"/>
      <c r="DJX554" s="39"/>
      <c r="DJY554" s="39"/>
      <c r="DJZ554" s="39"/>
      <c r="DKA554" s="39"/>
      <c r="DKB554" s="39"/>
      <c r="DKC554" s="39"/>
      <c r="DKD554" s="39"/>
      <c r="DKE554" s="39"/>
      <c r="DKF554" s="39"/>
      <c r="DKG554" s="39"/>
      <c r="DKH554" s="39"/>
      <c r="DKI554" s="39"/>
      <c r="DKJ554" s="39"/>
      <c r="DKK554" s="39"/>
      <c r="DKL554" s="39"/>
      <c r="DKM554" s="39"/>
      <c r="DKN554" s="39"/>
      <c r="DKO554" s="39"/>
      <c r="DKP554" s="39"/>
      <c r="DKQ554" s="39"/>
      <c r="DKR554" s="39"/>
      <c r="DKS554" s="39"/>
      <c r="DKT554" s="39"/>
      <c r="DKU554" s="39"/>
      <c r="DKV554" s="39"/>
      <c r="DKW554" s="39"/>
      <c r="DKX554" s="39"/>
      <c r="DKY554" s="39"/>
      <c r="DKZ554" s="39"/>
      <c r="DLA554" s="39"/>
      <c r="DLB554" s="39"/>
      <c r="DLC554" s="39"/>
      <c r="DLD554" s="39"/>
      <c r="DLE554" s="39"/>
      <c r="DLF554" s="39"/>
      <c r="DLG554" s="39"/>
      <c r="DLH554" s="39"/>
      <c r="DLI554" s="39"/>
      <c r="DLJ554" s="39"/>
      <c r="DLK554" s="39"/>
      <c r="DLL554" s="39"/>
      <c r="DLM554" s="39"/>
      <c r="DLN554" s="39"/>
      <c r="DLO554" s="39"/>
      <c r="DLP554" s="39"/>
      <c r="DLQ554" s="39"/>
      <c r="DLR554" s="39"/>
      <c r="DLS554" s="39"/>
      <c r="DLT554" s="39"/>
      <c r="DLU554" s="39"/>
      <c r="DLV554" s="39"/>
      <c r="DLW554" s="39"/>
      <c r="DLX554" s="39"/>
      <c r="DLY554" s="39"/>
      <c r="DLZ554" s="39"/>
      <c r="DMA554" s="39"/>
      <c r="DMB554" s="39"/>
      <c r="DMC554" s="39"/>
      <c r="DMD554" s="39"/>
      <c r="DME554" s="39"/>
      <c r="DMF554" s="39"/>
      <c r="DMG554" s="39"/>
      <c r="DMH554" s="39"/>
      <c r="DMI554" s="39"/>
      <c r="DMJ554" s="39"/>
      <c r="DMK554" s="39"/>
      <c r="DML554" s="39"/>
      <c r="DMM554" s="39"/>
      <c r="DMN554" s="39"/>
      <c r="DMO554" s="39"/>
      <c r="DMP554" s="39"/>
      <c r="DMQ554" s="39"/>
      <c r="DMR554" s="39"/>
      <c r="DMS554" s="39"/>
      <c r="DMT554" s="39"/>
      <c r="DMU554" s="39"/>
      <c r="DMV554" s="39"/>
      <c r="DMW554" s="39"/>
      <c r="DMX554" s="39"/>
      <c r="DMY554" s="39"/>
      <c r="DMZ554" s="39"/>
      <c r="DNA554" s="39"/>
      <c r="DNB554" s="39"/>
      <c r="DNC554" s="39"/>
      <c r="DND554" s="39"/>
      <c r="DNE554" s="39"/>
      <c r="DNF554" s="39"/>
      <c r="DNG554" s="39"/>
      <c r="DNH554" s="39"/>
      <c r="DNI554" s="39"/>
      <c r="DNJ554" s="39"/>
      <c r="DNK554" s="39"/>
      <c r="DNL554" s="39"/>
      <c r="DNM554" s="39"/>
      <c r="DNN554" s="39"/>
      <c r="DNO554" s="39"/>
      <c r="DNP554" s="39"/>
      <c r="DNQ554" s="39"/>
      <c r="DNR554" s="39"/>
      <c r="DNS554" s="39"/>
      <c r="DNT554" s="39"/>
      <c r="DNU554" s="39"/>
      <c r="DNV554" s="39"/>
      <c r="DNW554" s="39"/>
      <c r="DNX554" s="39"/>
      <c r="DNY554" s="39"/>
      <c r="DNZ554" s="39"/>
      <c r="DOA554" s="39"/>
      <c r="DOB554" s="39"/>
      <c r="DOC554" s="39"/>
      <c r="DOD554" s="39"/>
      <c r="DOE554" s="39"/>
      <c r="DOF554" s="39"/>
      <c r="DOG554" s="39"/>
      <c r="DOH554" s="39"/>
      <c r="DOI554" s="39"/>
      <c r="DOJ554" s="39"/>
      <c r="DOK554" s="39"/>
      <c r="DOL554" s="39"/>
      <c r="DOM554" s="39"/>
      <c r="DON554" s="39"/>
      <c r="DOO554" s="39"/>
      <c r="DOP554" s="39"/>
      <c r="DOQ554" s="39"/>
      <c r="DOR554" s="39"/>
      <c r="DOS554" s="39"/>
      <c r="DOT554" s="39"/>
      <c r="DOU554" s="39"/>
      <c r="DOV554" s="39"/>
      <c r="DOW554" s="39"/>
      <c r="DOX554" s="39"/>
      <c r="DOY554" s="39"/>
      <c r="DOZ554" s="39"/>
      <c r="DPA554" s="39"/>
      <c r="DPB554" s="39"/>
      <c r="DPC554" s="39"/>
      <c r="DPD554" s="39"/>
      <c r="DPE554" s="39"/>
      <c r="DPF554" s="39"/>
      <c r="DPG554" s="39"/>
      <c r="DPH554" s="39"/>
      <c r="DPI554" s="39"/>
      <c r="DPJ554" s="39"/>
      <c r="DPK554" s="39"/>
      <c r="DPL554" s="39"/>
      <c r="DPM554" s="39"/>
      <c r="DPN554" s="39"/>
      <c r="DPO554" s="39"/>
      <c r="DPP554" s="39"/>
      <c r="DPQ554" s="39"/>
      <c r="DPR554" s="39"/>
      <c r="DPS554" s="39"/>
      <c r="DPT554" s="39"/>
      <c r="DPU554" s="39"/>
      <c r="DPV554" s="39"/>
      <c r="DPW554" s="39"/>
      <c r="DPX554" s="39"/>
      <c r="DPY554" s="39"/>
      <c r="DPZ554" s="39"/>
      <c r="DQA554" s="39"/>
      <c r="DQB554" s="39"/>
      <c r="DQC554" s="39"/>
      <c r="DQD554" s="39"/>
      <c r="DQE554" s="39"/>
      <c r="DQF554" s="39"/>
      <c r="DQG554" s="39"/>
      <c r="DQH554" s="39"/>
      <c r="DQI554" s="39"/>
      <c r="DQJ554" s="39"/>
      <c r="DQK554" s="39"/>
      <c r="DQL554" s="39"/>
      <c r="DQM554" s="39"/>
      <c r="DQN554" s="39"/>
      <c r="DQO554" s="39"/>
      <c r="DQP554" s="39"/>
      <c r="DQQ554" s="39"/>
      <c r="DQR554" s="39"/>
      <c r="DQS554" s="39"/>
      <c r="DQT554" s="39"/>
      <c r="DQU554" s="39"/>
      <c r="DQV554" s="39"/>
      <c r="DQW554" s="39"/>
      <c r="DQX554" s="39"/>
      <c r="DQY554" s="39"/>
      <c r="DQZ554" s="39"/>
      <c r="DRA554" s="39"/>
      <c r="DRB554" s="39"/>
      <c r="DRC554" s="39"/>
      <c r="DRD554" s="39"/>
      <c r="DRE554" s="39"/>
      <c r="DRF554" s="39"/>
      <c r="DRG554" s="39"/>
      <c r="DRH554" s="39"/>
      <c r="DRI554" s="39"/>
      <c r="DRJ554" s="39"/>
      <c r="DRK554" s="39"/>
      <c r="DRL554" s="39"/>
      <c r="DRM554" s="39"/>
      <c r="DRN554" s="39"/>
      <c r="DRO554" s="39"/>
      <c r="DRP554" s="39"/>
      <c r="DRQ554" s="39"/>
      <c r="DRR554" s="39"/>
      <c r="DRS554" s="39"/>
      <c r="DRT554" s="39"/>
      <c r="DRU554" s="39"/>
      <c r="DRV554" s="39"/>
      <c r="DRW554" s="39"/>
      <c r="DRX554" s="39"/>
      <c r="DRY554" s="39"/>
      <c r="DRZ554" s="39"/>
      <c r="DSA554" s="39"/>
      <c r="DSB554" s="39"/>
      <c r="DSC554" s="39"/>
      <c r="DSD554" s="39"/>
      <c r="DSE554" s="39"/>
      <c r="DSF554" s="39"/>
      <c r="DSG554" s="39"/>
      <c r="DSH554" s="39"/>
      <c r="DSI554" s="39"/>
      <c r="DSJ554" s="39"/>
      <c r="DSK554" s="39"/>
      <c r="DSL554" s="39"/>
      <c r="DSM554" s="39"/>
      <c r="DSN554" s="39"/>
      <c r="DSO554" s="39"/>
      <c r="DSP554" s="39"/>
      <c r="DSQ554" s="39"/>
      <c r="DSR554" s="39"/>
      <c r="DSS554" s="39"/>
      <c r="DST554" s="39"/>
      <c r="DSU554" s="39"/>
      <c r="DSV554" s="39"/>
      <c r="DSW554" s="39"/>
      <c r="DSX554" s="39"/>
      <c r="DSY554" s="39"/>
      <c r="DSZ554" s="39"/>
      <c r="DTA554" s="39"/>
      <c r="DTB554" s="39"/>
      <c r="DTC554" s="39"/>
      <c r="DTD554" s="39"/>
      <c r="DTE554" s="39"/>
      <c r="DTF554" s="39"/>
      <c r="DTG554" s="39"/>
      <c r="DTH554" s="39"/>
      <c r="DTI554" s="39"/>
      <c r="DTJ554" s="39"/>
      <c r="DTK554" s="39"/>
      <c r="DTL554" s="39"/>
      <c r="DTM554" s="39"/>
      <c r="DTN554" s="39"/>
      <c r="DTO554" s="39"/>
      <c r="DTP554" s="39"/>
      <c r="DTQ554" s="39"/>
      <c r="DTR554" s="39"/>
      <c r="DTS554" s="39"/>
      <c r="DTT554" s="39"/>
      <c r="DTU554" s="39"/>
      <c r="DTV554" s="39"/>
      <c r="DTW554" s="39"/>
      <c r="DTX554" s="39"/>
      <c r="DTY554" s="39"/>
      <c r="DTZ554" s="39"/>
      <c r="DUA554" s="39"/>
      <c r="DUB554" s="39"/>
      <c r="DUC554" s="39"/>
      <c r="DUD554" s="39"/>
      <c r="DUE554" s="39"/>
      <c r="DUF554" s="39"/>
      <c r="DUG554" s="39"/>
      <c r="DUH554" s="39"/>
      <c r="DUI554" s="39"/>
      <c r="DUJ554" s="39"/>
      <c r="DUK554" s="39"/>
      <c r="DUL554" s="39"/>
      <c r="DUM554" s="39"/>
      <c r="DUN554" s="39"/>
      <c r="DUO554" s="39"/>
      <c r="DUP554" s="39"/>
      <c r="DUQ554" s="39"/>
      <c r="DUR554" s="39"/>
      <c r="DUS554" s="39"/>
      <c r="DUT554" s="39"/>
      <c r="DUU554" s="39"/>
      <c r="DUV554" s="39"/>
      <c r="DUW554" s="39"/>
      <c r="DUX554" s="39"/>
      <c r="DUY554" s="39"/>
      <c r="DUZ554" s="39"/>
      <c r="DVA554" s="39"/>
      <c r="DVB554" s="39"/>
      <c r="DVC554" s="39"/>
      <c r="DVD554" s="39"/>
      <c r="DVE554" s="39"/>
      <c r="DVF554" s="39"/>
      <c r="DVG554" s="39"/>
      <c r="DVH554" s="39"/>
      <c r="DVI554" s="39"/>
      <c r="DVJ554" s="39"/>
      <c r="DVK554" s="39"/>
      <c r="DVL554" s="39"/>
      <c r="DVM554" s="39"/>
      <c r="DVN554" s="39"/>
      <c r="DVO554" s="39"/>
      <c r="DVP554" s="39"/>
      <c r="DVQ554" s="39"/>
      <c r="DVR554" s="39"/>
      <c r="DVS554" s="39"/>
      <c r="DVT554" s="39"/>
      <c r="DVU554" s="39"/>
      <c r="DVV554" s="39"/>
      <c r="DVW554" s="39"/>
      <c r="DVX554" s="39"/>
      <c r="DVY554" s="39"/>
      <c r="DVZ554" s="39"/>
      <c r="DWA554" s="39"/>
      <c r="DWB554" s="39"/>
      <c r="DWC554" s="39"/>
      <c r="DWD554" s="39"/>
      <c r="DWE554" s="39"/>
      <c r="DWF554" s="39"/>
      <c r="DWG554" s="39"/>
      <c r="DWH554" s="39"/>
      <c r="DWI554" s="39"/>
      <c r="DWJ554" s="39"/>
      <c r="DWK554" s="39"/>
      <c r="DWL554" s="39"/>
      <c r="DWM554" s="39"/>
      <c r="DWN554" s="39"/>
      <c r="DWO554" s="39"/>
      <c r="DWP554" s="39"/>
      <c r="DWQ554" s="39"/>
      <c r="DWR554" s="39"/>
      <c r="DWS554" s="39"/>
      <c r="DWT554" s="39"/>
      <c r="DWU554" s="39"/>
      <c r="DWV554" s="39"/>
      <c r="DWW554" s="39"/>
      <c r="DWX554" s="39"/>
      <c r="DWY554" s="39"/>
      <c r="DWZ554" s="39"/>
      <c r="DXA554" s="39"/>
      <c r="DXB554" s="39"/>
      <c r="DXC554" s="39"/>
      <c r="DXD554" s="39"/>
      <c r="DXE554" s="39"/>
      <c r="DXF554" s="39"/>
      <c r="DXG554" s="39"/>
      <c r="DXH554" s="39"/>
      <c r="DXI554" s="39"/>
      <c r="DXJ554" s="39"/>
      <c r="DXK554" s="39"/>
      <c r="DXL554" s="39"/>
      <c r="DXM554" s="39"/>
      <c r="DXN554" s="39"/>
      <c r="DXO554" s="39"/>
      <c r="DXP554" s="39"/>
      <c r="DXQ554" s="39"/>
      <c r="DXR554" s="39"/>
      <c r="DXS554" s="39"/>
      <c r="DXT554" s="39"/>
      <c r="DXU554" s="39"/>
      <c r="DXV554" s="39"/>
      <c r="DXW554" s="39"/>
      <c r="DXX554" s="39"/>
      <c r="DXY554" s="39"/>
      <c r="DXZ554" s="39"/>
      <c r="DYA554" s="39"/>
      <c r="DYB554" s="39"/>
      <c r="DYC554" s="39"/>
      <c r="DYD554" s="39"/>
      <c r="DYE554" s="39"/>
      <c r="DYF554" s="39"/>
      <c r="DYG554" s="39"/>
      <c r="DYH554" s="39"/>
      <c r="DYI554" s="39"/>
      <c r="DYJ554" s="39"/>
      <c r="DYK554" s="39"/>
      <c r="DYL554" s="39"/>
      <c r="DYM554" s="39"/>
      <c r="DYN554" s="39"/>
      <c r="DYO554" s="39"/>
      <c r="DYP554" s="39"/>
      <c r="DYQ554" s="39"/>
      <c r="DYR554" s="39"/>
      <c r="DYS554" s="39"/>
      <c r="DYT554" s="39"/>
      <c r="DYU554" s="39"/>
      <c r="DYV554" s="39"/>
      <c r="DYW554" s="39"/>
      <c r="DYX554" s="39"/>
      <c r="DYY554" s="39"/>
      <c r="DYZ554" s="39"/>
      <c r="DZA554" s="39"/>
      <c r="DZB554" s="39"/>
      <c r="DZC554" s="39"/>
      <c r="DZD554" s="39"/>
      <c r="DZE554" s="39"/>
      <c r="DZF554" s="39"/>
      <c r="DZG554" s="39"/>
      <c r="DZH554" s="39"/>
      <c r="DZI554" s="39"/>
      <c r="DZJ554" s="39"/>
      <c r="DZK554" s="39"/>
      <c r="DZL554" s="39"/>
      <c r="DZM554" s="39"/>
      <c r="DZN554" s="39"/>
      <c r="DZO554" s="39"/>
      <c r="DZP554" s="39"/>
      <c r="DZQ554" s="39"/>
      <c r="DZR554" s="39"/>
      <c r="DZS554" s="39"/>
      <c r="DZT554" s="39"/>
      <c r="DZU554" s="39"/>
      <c r="DZV554" s="39"/>
      <c r="DZW554" s="39"/>
      <c r="DZX554" s="39"/>
      <c r="DZY554" s="39"/>
      <c r="DZZ554" s="39"/>
      <c r="EAA554" s="39"/>
      <c r="EAB554" s="39"/>
      <c r="EAC554" s="39"/>
      <c r="EAD554" s="39"/>
      <c r="EAE554" s="39"/>
      <c r="EAF554" s="39"/>
      <c r="EAG554" s="39"/>
      <c r="EAH554" s="39"/>
      <c r="EAI554" s="39"/>
      <c r="EAJ554" s="39"/>
      <c r="EAK554" s="39"/>
      <c r="EAL554" s="39"/>
      <c r="EAM554" s="39"/>
      <c r="EAN554" s="39"/>
      <c r="EAO554" s="39"/>
      <c r="EAP554" s="39"/>
      <c r="EAQ554" s="39"/>
      <c r="EAR554" s="39"/>
      <c r="EAS554" s="39"/>
      <c r="EAT554" s="39"/>
      <c r="EAU554" s="39"/>
      <c r="EAV554" s="39"/>
      <c r="EAW554" s="39"/>
      <c r="EAX554" s="39"/>
      <c r="EAY554" s="39"/>
      <c r="EAZ554" s="39"/>
      <c r="EBA554" s="39"/>
      <c r="EBB554" s="39"/>
      <c r="EBC554" s="39"/>
      <c r="EBD554" s="39"/>
      <c r="EBE554" s="39"/>
      <c r="EBF554" s="39"/>
      <c r="EBG554" s="39"/>
      <c r="EBH554" s="39"/>
      <c r="EBI554" s="39"/>
      <c r="EBJ554" s="39"/>
      <c r="EBK554" s="39"/>
      <c r="EBL554" s="39"/>
      <c r="EBM554" s="39"/>
      <c r="EBN554" s="39"/>
      <c r="EBO554" s="39"/>
      <c r="EBP554" s="39"/>
      <c r="EBQ554" s="39"/>
      <c r="EBR554" s="39"/>
      <c r="EBS554" s="39"/>
      <c r="EBT554" s="39"/>
      <c r="EBU554" s="39"/>
      <c r="EBV554" s="39"/>
      <c r="EBW554" s="39"/>
      <c r="EBX554" s="39"/>
      <c r="EBY554" s="39"/>
      <c r="EBZ554" s="39"/>
      <c r="ECA554" s="39"/>
      <c r="ECB554" s="39"/>
      <c r="ECC554" s="39"/>
      <c r="ECD554" s="39"/>
      <c r="ECE554" s="39"/>
      <c r="ECF554" s="39"/>
      <c r="ECG554" s="39"/>
      <c r="ECH554" s="39"/>
      <c r="ECI554" s="39"/>
      <c r="ECJ554" s="39"/>
      <c r="ECK554" s="39"/>
      <c r="ECL554" s="39"/>
      <c r="ECM554" s="39"/>
      <c r="ECN554" s="39"/>
      <c r="ECO554" s="39"/>
      <c r="ECP554" s="39"/>
      <c r="ECQ554" s="39"/>
      <c r="ECR554" s="39"/>
      <c r="ECS554" s="39"/>
      <c r="ECT554" s="39"/>
      <c r="ECU554" s="39"/>
      <c r="ECV554" s="39"/>
      <c r="ECW554" s="39"/>
      <c r="ECX554" s="39"/>
      <c r="ECY554" s="39"/>
      <c r="ECZ554" s="39"/>
      <c r="EDA554" s="39"/>
      <c r="EDB554" s="39"/>
      <c r="EDC554" s="39"/>
      <c r="EDD554" s="39"/>
      <c r="EDE554" s="39"/>
      <c r="EDF554" s="39"/>
      <c r="EDG554" s="39"/>
      <c r="EDH554" s="39"/>
      <c r="EDI554" s="39"/>
      <c r="EDJ554" s="39"/>
      <c r="EDK554" s="39"/>
      <c r="EDL554" s="39"/>
      <c r="EDM554" s="39"/>
      <c r="EDN554" s="39"/>
      <c r="EDO554" s="39"/>
      <c r="EDP554" s="39"/>
      <c r="EDQ554" s="39"/>
      <c r="EDR554" s="39"/>
      <c r="EDS554" s="39"/>
      <c r="EDT554" s="39"/>
      <c r="EDU554" s="39"/>
      <c r="EDV554" s="39"/>
      <c r="EDW554" s="39"/>
      <c r="EDX554" s="39"/>
      <c r="EDY554" s="39"/>
      <c r="EDZ554" s="39"/>
      <c r="EEA554" s="39"/>
      <c r="EEB554" s="39"/>
      <c r="EEC554" s="39"/>
      <c r="EED554" s="39"/>
      <c r="EEE554" s="39"/>
      <c r="EEF554" s="39"/>
      <c r="EEG554" s="39"/>
      <c r="EEH554" s="39"/>
      <c r="EEI554" s="39"/>
      <c r="EEJ554" s="39"/>
      <c r="EEK554" s="39"/>
      <c r="EEL554" s="39"/>
      <c r="EEM554" s="39"/>
      <c r="EEN554" s="39"/>
      <c r="EEO554" s="39"/>
      <c r="EEP554" s="39"/>
      <c r="EEQ554" s="39"/>
      <c r="EER554" s="39"/>
      <c r="EES554" s="39"/>
      <c r="EET554" s="39"/>
      <c r="EEU554" s="39"/>
      <c r="EEV554" s="39"/>
      <c r="EEW554" s="39"/>
      <c r="EEX554" s="39"/>
      <c r="EEY554" s="39"/>
      <c r="EEZ554" s="39"/>
      <c r="EFA554" s="39"/>
      <c r="EFB554" s="39"/>
      <c r="EFC554" s="39"/>
      <c r="EFD554" s="39"/>
      <c r="EFE554" s="39"/>
      <c r="EFF554" s="39"/>
      <c r="EFG554" s="39"/>
      <c r="EFH554" s="39"/>
      <c r="EFI554" s="39"/>
      <c r="EFJ554" s="39"/>
      <c r="EFK554" s="39"/>
      <c r="EFL554" s="39"/>
      <c r="EFM554" s="39"/>
      <c r="EFN554" s="39"/>
      <c r="EFO554" s="39"/>
      <c r="EFP554" s="39"/>
      <c r="EFQ554" s="39"/>
      <c r="EFR554" s="39"/>
      <c r="EFS554" s="39"/>
      <c r="EFT554" s="39"/>
      <c r="EFU554" s="39"/>
      <c r="EFV554" s="39"/>
      <c r="EFW554" s="39"/>
      <c r="EFX554" s="39"/>
      <c r="EFY554" s="39"/>
      <c r="EFZ554" s="39"/>
      <c r="EGA554" s="39"/>
      <c r="EGB554" s="39"/>
      <c r="EGC554" s="39"/>
      <c r="EGD554" s="39"/>
      <c r="EGE554" s="39"/>
      <c r="EGF554" s="39"/>
      <c r="EGG554" s="39"/>
      <c r="EGH554" s="39"/>
      <c r="EGI554" s="39"/>
      <c r="EGJ554" s="39"/>
      <c r="EGK554" s="39"/>
      <c r="EGL554" s="39"/>
      <c r="EGM554" s="39"/>
      <c r="EGN554" s="39"/>
      <c r="EGO554" s="39"/>
      <c r="EGP554" s="39"/>
      <c r="EGQ554" s="39"/>
      <c r="EGR554" s="39"/>
      <c r="EGS554" s="39"/>
      <c r="EGT554" s="39"/>
      <c r="EGU554" s="39"/>
      <c r="EGV554" s="39"/>
      <c r="EGW554" s="39"/>
      <c r="EGX554" s="39"/>
      <c r="EGY554" s="39"/>
      <c r="EGZ554" s="39"/>
      <c r="EHA554" s="39"/>
      <c r="EHB554" s="39"/>
      <c r="EHC554" s="39"/>
      <c r="EHD554" s="39"/>
      <c r="EHE554" s="39"/>
      <c r="EHF554" s="39"/>
      <c r="EHG554" s="39"/>
      <c r="EHH554" s="39"/>
      <c r="EHI554" s="39"/>
      <c r="EHJ554" s="39"/>
      <c r="EHK554" s="39"/>
      <c r="EHL554" s="39"/>
      <c r="EHM554" s="39"/>
      <c r="EHN554" s="39"/>
      <c r="EHO554" s="39"/>
      <c r="EHP554" s="39"/>
      <c r="EHQ554" s="39"/>
      <c r="EHR554" s="39"/>
      <c r="EHS554" s="39"/>
      <c r="EHT554" s="39"/>
      <c r="EHU554" s="39"/>
      <c r="EHV554" s="39"/>
      <c r="EHW554" s="39"/>
      <c r="EHX554" s="39"/>
      <c r="EHY554" s="39"/>
      <c r="EHZ554" s="39"/>
      <c r="EIA554" s="39"/>
      <c r="EIB554" s="39"/>
      <c r="EIC554" s="39"/>
      <c r="EID554" s="39"/>
      <c r="EIE554" s="39"/>
      <c r="EIF554" s="39"/>
      <c r="EIG554" s="39"/>
      <c r="EIH554" s="39"/>
      <c r="EII554" s="39"/>
      <c r="EIJ554" s="39"/>
      <c r="EIK554" s="39"/>
      <c r="EIL554" s="39"/>
      <c r="EIM554" s="39"/>
      <c r="EIN554" s="39"/>
      <c r="EIO554" s="39"/>
      <c r="EIP554" s="39"/>
      <c r="EIQ554" s="39"/>
      <c r="EIR554" s="39"/>
      <c r="EIS554" s="39"/>
      <c r="EIT554" s="39"/>
      <c r="EIU554" s="39"/>
      <c r="EIV554" s="39"/>
      <c r="EIW554" s="39"/>
      <c r="EIX554" s="39"/>
      <c r="EIY554" s="39"/>
      <c r="EIZ554" s="39"/>
      <c r="EJA554" s="39"/>
      <c r="EJB554" s="39"/>
      <c r="EJC554" s="39"/>
      <c r="EJD554" s="39"/>
      <c r="EJE554" s="39"/>
      <c r="EJF554" s="39"/>
      <c r="EJG554" s="39"/>
      <c r="EJH554" s="39"/>
      <c r="EJI554" s="39"/>
      <c r="EJJ554" s="39"/>
      <c r="EJK554" s="39"/>
      <c r="EJL554" s="39"/>
      <c r="EJM554" s="39"/>
      <c r="EJN554" s="39"/>
      <c r="EJO554" s="39"/>
      <c r="EJP554" s="39"/>
      <c r="EJQ554" s="39"/>
      <c r="EJR554" s="39"/>
      <c r="EJS554" s="39"/>
      <c r="EJT554" s="39"/>
      <c r="EJU554" s="39"/>
      <c r="EJV554" s="39"/>
      <c r="EJW554" s="39"/>
      <c r="EJX554" s="39"/>
      <c r="EJY554" s="39"/>
      <c r="EJZ554" s="39"/>
      <c r="EKA554" s="39"/>
      <c r="EKB554" s="39"/>
      <c r="EKC554" s="39"/>
      <c r="EKD554" s="39"/>
      <c r="EKE554" s="39"/>
      <c r="EKF554" s="39"/>
      <c r="EKG554" s="39"/>
      <c r="EKH554" s="39"/>
      <c r="EKI554" s="39"/>
      <c r="EKJ554" s="39"/>
      <c r="EKK554" s="39"/>
      <c r="EKL554" s="39"/>
      <c r="EKM554" s="39"/>
      <c r="EKN554" s="39"/>
      <c r="EKO554" s="39"/>
      <c r="EKP554" s="39"/>
      <c r="EKQ554" s="39"/>
      <c r="EKR554" s="39"/>
      <c r="EKS554" s="39"/>
      <c r="EKT554" s="39"/>
      <c r="EKU554" s="39"/>
      <c r="EKV554" s="39"/>
      <c r="EKW554" s="39"/>
      <c r="EKX554" s="39"/>
      <c r="EKY554" s="39"/>
      <c r="EKZ554" s="39"/>
      <c r="ELA554" s="39"/>
      <c r="ELB554" s="39"/>
      <c r="ELC554" s="39"/>
      <c r="ELD554" s="39"/>
      <c r="ELE554" s="39"/>
      <c r="ELF554" s="39"/>
      <c r="ELG554" s="39"/>
      <c r="ELH554" s="39"/>
      <c r="ELI554" s="39"/>
      <c r="ELJ554" s="39"/>
      <c r="ELK554" s="39"/>
      <c r="ELL554" s="39"/>
      <c r="ELM554" s="39"/>
      <c r="ELN554" s="39"/>
      <c r="ELO554" s="39"/>
      <c r="ELP554" s="39"/>
      <c r="ELQ554" s="39"/>
      <c r="ELR554" s="39"/>
      <c r="ELS554" s="39"/>
      <c r="ELT554" s="39"/>
      <c r="ELU554" s="39"/>
      <c r="ELV554" s="39"/>
      <c r="ELW554" s="39"/>
      <c r="ELX554" s="39"/>
      <c r="ELY554" s="39"/>
      <c r="ELZ554" s="39"/>
      <c r="EMA554" s="39"/>
      <c r="EMB554" s="39"/>
      <c r="EMC554" s="39"/>
      <c r="EMD554" s="39"/>
      <c r="EME554" s="39"/>
      <c r="EMF554" s="39"/>
      <c r="EMG554" s="39"/>
      <c r="EMH554" s="39"/>
      <c r="EMI554" s="39"/>
      <c r="EMJ554" s="39"/>
      <c r="EMK554" s="39"/>
      <c r="EML554" s="39"/>
      <c r="EMM554" s="39"/>
      <c r="EMN554" s="39"/>
      <c r="EMO554" s="39"/>
      <c r="EMP554" s="39"/>
      <c r="EMQ554" s="39"/>
      <c r="EMR554" s="39"/>
      <c r="EMS554" s="39"/>
      <c r="EMT554" s="39"/>
      <c r="EMU554" s="39"/>
      <c r="EMV554" s="39"/>
      <c r="EMW554" s="39"/>
      <c r="EMX554" s="39"/>
      <c r="EMY554" s="39"/>
      <c r="EMZ554" s="39"/>
      <c r="ENA554" s="39"/>
      <c r="ENB554" s="39"/>
      <c r="ENC554" s="39"/>
      <c r="END554" s="39"/>
      <c r="ENE554" s="39"/>
      <c r="ENF554" s="39"/>
      <c r="ENG554" s="39"/>
      <c r="ENH554" s="39"/>
      <c r="ENI554" s="39"/>
      <c r="ENJ554" s="39"/>
      <c r="ENK554" s="39"/>
      <c r="ENL554" s="39"/>
      <c r="ENM554" s="39"/>
      <c r="ENN554" s="39"/>
      <c r="ENO554" s="39"/>
      <c r="ENP554" s="39"/>
      <c r="ENQ554" s="39"/>
      <c r="ENR554" s="39"/>
      <c r="ENS554" s="39"/>
      <c r="ENT554" s="39"/>
      <c r="ENU554" s="39"/>
      <c r="ENV554" s="39"/>
      <c r="ENW554" s="39"/>
      <c r="ENX554" s="39"/>
      <c r="ENY554" s="39"/>
      <c r="ENZ554" s="39"/>
      <c r="EOA554" s="39"/>
      <c r="EOB554" s="39"/>
      <c r="EOC554" s="39"/>
      <c r="EOD554" s="39"/>
      <c r="EOE554" s="39"/>
      <c r="EOF554" s="39"/>
      <c r="EOG554" s="39"/>
      <c r="EOH554" s="39"/>
      <c r="EOI554" s="39"/>
      <c r="EOJ554" s="39"/>
      <c r="EOK554" s="39"/>
      <c r="EOL554" s="39"/>
      <c r="EOM554" s="39"/>
      <c r="EON554" s="39"/>
      <c r="EOO554" s="39"/>
      <c r="EOP554" s="39"/>
      <c r="EOQ554" s="39"/>
      <c r="EOR554" s="39"/>
      <c r="EOS554" s="39"/>
      <c r="EOT554" s="39"/>
      <c r="EOU554" s="39"/>
      <c r="EOV554" s="39"/>
      <c r="EOW554" s="39"/>
      <c r="EOX554" s="39"/>
      <c r="EOY554" s="39"/>
      <c r="EOZ554" s="39"/>
      <c r="EPA554" s="39"/>
      <c r="EPB554" s="39"/>
      <c r="EPC554" s="39"/>
      <c r="EPD554" s="39"/>
      <c r="EPE554" s="39"/>
      <c r="EPF554" s="39"/>
      <c r="EPG554" s="39"/>
      <c r="EPH554" s="39"/>
      <c r="EPI554" s="39"/>
      <c r="EPJ554" s="39"/>
      <c r="EPK554" s="39"/>
      <c r="EPL554" s="39"/>
      <c r="EPM554" s="39"/>
      <c r="EPN554" s="39"/>
      <c r="EPO554" s="39"/>
      <c r="EPP554" s="39"/>
      <c r="EPQ554" s="39"/>
      <c r="EPR554" s="39"/>
      <c r="EPS554" s="39"/>
      <c r="EPT554" s="39"/>
      <c r="EPU554" s="39"/>
      <c r="EPV554" s="39"/>
      <c r="EPW554" s="39"/>
      <c r="EPX554" s="39"/>
      <c r="EPY554" s="39"/>
      <c r="EPZ554" s="39"/>
      <c r="EQA554" s="39"/>
      <c r="EQB554" s="39"/>
      <c r="EQC554" s="39"/>
      <c r="EQD554" s="39"/>
      <c r="EQE554" s="39"/>
      <c r="EQF554" s="39"/>
      <c r="EQG554" s="39"/>
      <c r="EQH554" s="39"/>
      <c r="EQI554" s="39"/>
      <c r="EQJ554" s="39"/>
      <c r="EQK554" s="39"/>
      <c r="EQL554" s="39"/>
      <c r="EQM554" s="39"/>
      <c r="EQN554" s="39"/>
      <c r="EQO554" s="39"/>
      <c r="EQP554" s="39"/>
      <c r="EQQ554" s="39"/>
      <c r="EQR554" s="39"/>
      <c r="EQS554" s="39"/>
      <c r="EQT554" s="39"/>
      <c r="EQU554" s="39"/>
      <c r="EQV554" s="39"/>
      <c r="EQW554" s="39"/>
      <c r="EQX554" s="39"/>
      <c r="EQY554" s="39"/>
      <c r="EQZ554" s="39"/>
      <c r="ERA554" s="39"/>
      <c r="ERB554" s="39"/>
      <c r="ERC554" s="39"/>
      <c r="ERD554" s="39"/>
      <c r="ERE554" s="39"/>
      <c r="ERF554" s="39"/>
      <c r="ERG554" s="39"/>
      <c r="ERH554" s="39"/>
      <c r="ERI554" s="39"/>
      <c r="ERJ554" s="39"/>
      <c r="ERK554" s="39"/>
      <c r="ERL554" s="39"/>
      <c r="ERM554" s="39"/>
      <c r="ERN554" s="39"/>
      <c r="ERO554" s="39"/>
      <c r="ERP554" s="39"/>
      <c r="ERQ554" s="39"/>
      <c r="ERR554" s="39"/>
      <c r="ERS554" s="39"/>
      <c r="ERT554" s="39"/>
      <c r="ERU554" s="39"/>
      <c r="ERV554" s="39"/>
      <c r="ERW554" s="39"/>
      <c r="ERX554" s="39"/>
      <c r="ERY554" s="39"/>
      <c r="ERZ554" s="39"/>
      <c r="ESA554" s="39"/>
      <c r="ESB554" s="39"/>
      <c r="ESC554" s="39"/>
      <c r="ESD554" s="39"/>
      <c r="ESE554" s="39"/>
      <c r="ESF554" s="39"/>
      <c r="ESG554" s="39"/>
      <c r="ESH554" s="39"/>
      <c r="ESI554" s="39"/>
      <c r="ESJ554" s="39"/>
      <c r="ESK554" s="39"/>
      <c r="ESL554" s="39"/>
      <c r="ESM554" s="39"/>
      <c r="ESN554" s="39"/>
      <c r="ESO554" s="39"/>
      <c r="ESP554" s="39"/>
      <c r="ESQ554" s="39"/>
      <c r="ESR554" s="39"/>
      <c r="ESS554" s="39"/>
      <c r="EST554" s="39"/>
      <c r="ESU554" s="39"/>
      <c r="ESV554" s="39"/>
      <c r="ESW554" s="39"/>
      <c r="ESX554" s="39"/>
      <c r="ESY554" s="39"/>
      <c r="ESZ554" s="39"/>
      <c r="ETA554" s="39"/>
      <c r="ETB554" s="39"/>
      <c r="ETC554" s="39"/>
      <c r="ETD554" s="39"/>
      <c r="ETE554" s="39"/>
      <c r="ETF554" s="39"/>
      <c r="ETG554" s="39"/>
      <c r="ETH554" s="39"/>
      <c r="ETI554" s="39"/>
      <c r="ETJ554" s="39"/>
      <c r="ETK554" s="39"/>
      <c r="ETL554" s="39"/>
      <c r="ETM554" s="39"/>
      <c r="ETN554" s="39"/>
      <c r="ETO554" s="39"/>
      <c r="ETP554" s="39"/>
      <c r="ETQ554" s="39"/>
      <c r="ETR554" s="39"/>
      <c r="ETS554" s="39"/>
      <c r="ETT554" s="39"/>
      <c r="ETU554" s="39"/>
      <c r="ETV554" s="39"/>
      <c r="ETW554" s="39"/>
      <c r="ETX554" s="39"/>
      <c r="ETY554" s="39"/>
      <c r="ETZ554" s="39"/>
      <c r="EUA554" s="39"/>
      <c r="EUB554" s="39"/>
      <c r="EUC554" s="39"/>
      <c r="EUD554" s="39"/>
      <c r="EUE554" s="39"/>
      <c r="EUF554" s="39"/>
      <c r="EUG554" s="39"/>
      <c r="EUH554" s="39"/>
      <c r="EUI554" s="39"/>
      <c r="EUJ554" s="39"/>
      <c r="EUK554" s="39"/>
      <c r="EUL554" s="39"/>
      <c r="EUM554" s="39"/>
      <c r="EUN554" s="39"/>
      <c r="EUO554" s="39"/>
      <c r="EUP554" s="39"/>
      <c r="EUQ554" s="39"/>
      <c r="EUR554" s="39"/>
      <c r="EUS554" s="39"/>
      <c r="EUT554" s="39"/>
      <c r="EUU554" s="39"/>
      <c r="EUV554" s="39"/>
      <c r="EUW554" s="39"/>
      <c r="EUX554" s="39"/>
      <c r="EUY554" s="39"/>
      <c r="EUZ554" s="39"/>
      <c r="EVA554" s="39"/>
      <c r="EVB554" s="39"/>
      <c r="EVC554" s="39"/>
      <c r="EVD554" s="39"/>
      <c r="EVE554" s="39"/>
      <c r="EVF554" s="39"/>
      <c r="EVG554" s="39"/>
      <c r="EVH554" s="39"/>
      <c r="EVI554" s="39"/>
      <c r="EVJ554" s="39"/>
      <c r="EVK554" s="39"/>
      <c r="EVL554" s="39"/>
      <c r="EVM554" s="39"/>
      <c r="EVN554" s="39"/>
      <c r="EVO554" s="39"/>
      <c r="EVP554" s="39"/>
      <c r="EVQ554" s="39"/>
      <c r="EVR554" s="39"/>
      <c r="EVS554" s="39"/>
      <c r="EVT554" s="39"/>
      <c r="EVU554" s="39"/>
      <c r="EVV554" s="39"/>
      <c r="EVW554" s="39"/>
      <c r="EVX554" s="39"/>
      <c r="EVY554" s="39"/>
      <c r="EVZ554" s="39"/>
      <c r="EWA554" s="39"/>
      <c r="EWB554" s="39"/>
      <c r="EWC554" s="39"/>
      <c r="EWD554" s="39"/>
      <c r="EWE554" s="39"/>
      <c r="EWF554" s="39"/>
      <c r="EWG554" s="39"/>
      <c r="EWH554" s="39"/>
      <c r="EWI554" s="39"/>
      <c r="EWJ554" s="39"/>
      <c r="EWK554" s="39"/>
      <c r="EWL554" s="39"/>
      <c r="EWM554" s="39"/>
      <c r="EWN554" s="39"/>
      <c r="EWO554" s="39"/>
      <c r="EWP554" s="39"/>
      <c r="EWQ554" s="39"/>
      <c r="EWR554" s="39"/>
      <c r="EWS554" s="39"/>
      <c r="EWT554" s="39"/>
      <c r="EWU554" s="39"/>
      <c r="EWV554" s="39"/>
      <c r="EWW554" s="39"/>
      <c r="EWX554" s="39"/>
      <c r="EWY554" s="39"/>
      <c r="EWZ554" s="39"/>
      <c r="EXA554" s="39"/>
      <c r="EXB554" s="39"/>
      <c r="EXC554" s="39"/>
      <c r="EXD554" s="39"/>
      <c r="EXE554" s="39"/>
      <c r="EXF554" s="39"/>
      <c r="EXG554" s="39"/>
      <c r="EXH554" s="39"/>
      <c r="EXI554" s="39"/>
      <c r="EXJ554" s="39"/>
      <c r="EXK554" s="39"/>
      <c r="EXL554" s="39"/>
      <c r="EXM554" s="39"/>
      <c r="EXN554" s="39"/>
      <c r="EXO554" s="39"/>
      <c r="EXP554" s="39"/>
      <c r="EXQ554" s="39"/>
      <c r="EXR554" s="39"/>
      <c r="EXS554" s="39"/>
      <c r="EXT554" s="39"/>
      <c r="EXU554" s="39"/>
      <c r="EXV554" s="39"/>
      <c r="EXW554" s="39"/>
      <c r="EXX554" s="39"/>
      <c r="EXY554" s="39"/>
      <c r="EXZ554" s="39"/>
      <c r="EYA554" s="39"/>
      <c r="EYB554" s="39"/>
      <c r="EYC554" s="39"/>
      <c r="EYD554" s="39"/>
      <c r="EYE554" s="39"/>
      <c r="EYF554" s="39"/>
      <c r="EYG554" s="39"/>
      <c r="EYH554" s="39"/>
      <c r="EYI554" s="39"/>
      <c r="EYJ554" s="39"/>
      <c r="EYK554" s="39"/>
      <c r="EYL554" s="39"/>
      <c r="EYM554" s="39"/>
      <c r="EYN554" s="39"/>
      <c r="EYO554" s="39"/>
      <c r="EYP554" s="39"/>
      <c r="EYQ554" s="39"/>
      <c r="EYR554" s="39"/>
      <c r="EYS554" s="39"/>
      <c r="EYT554" s="39"/>
      <c r="EYU554" s="39"/>
      <c r="EYV554" s="39"/>
      <c r="EYW554" s="39"/>
      <c r="EYX554" s="39"/>
      <c r="EYY554" s="39"/>
      <c r="EYZ554" s="39"/>
      <c r="EZA554" s="39"/>
      <c r="EZB554" s="39"/>
      <c r="EZC554" s="39"/>
      <c r="EZD554" s="39"/>
      <c r="EZE554" s="39"/>
      <c r="EZF554" s="39"/>
      <c r="EZG554" s="39"/>
      <c r="EZH554" s="39"/>
      <c r="EZI554" s="39"/>
      <c r="EZJ554" s="39"/>
      <c r="EZK554" s="39"/>
      <c r="EZL554" s="39"/>
      <c r="EZM554" s="39"/>
      <c r="EZN554" s="39"/>
      <c r="EZO554" s="39"/>
      <c r="EZP554" s="39"/>
      <c r="EZQ554" s="39"/>
      <c r="EZR554" s="39"/>
      <c r="EZS554" s="39"/>
      <c r="EZT554" s="39"/>
      <c r="EZU554" s="39"/>
      <c r="EZV554" s="39"/>
      <c r="EZW554" s="39"/>
      <c r="EZX554" s="39"/>
      <c r="EZY554" s="39"/>
      <c r="EZZ554" s="39"/>
      <c r="FAA554" s="39"/>
      <c r="FAB554" s="39"/>
      <c r="FAC554" s="39"/>
      <c r="FAD554" s="39"/>
      <c r="FAE554" s="39"/>
      <c r="FAF554" s="39"/>
      <c r="FAG554" s="39"/>
      <c r="FAH554" s="39"/>
      <c r="FAI554" s="39"/>
      <c r="FAJ554" s="39"/>
      <c r="FAK554" s="39"/>
      <c r="FAL554" s="39"/>
      <c r="FAM554" s="39"/>
      <c r="FAN554" s="39"/>
      <c r="FAO554" s="39"/>
      <c r="FAP554" s="39"/>
      <c r="FAQ554" s="39"/>
      <c r="FAR554" s="39"/>
      <c r="FAS554" s="39"/>
      <c r="FAT554" s="39"/>
      <c r="FAU554" s="39"/>
      <c r="FAV554" s="39"/>
      <c r="FAW554" s="39"/>
      <c r="FAX554" s="39"/>
      <c r="FAY554" s="39"/>
      <c r="FAZ554" s="39"/>
      <c r="FBA554" s="39"/>
      <c r="FBB554" s="39"/>
      <c r="FBC554" s="39"/>
      <c r="FBD554" s="39"/>
      <c r="FBE554" s="39"/>
      <c r="FBF554" s="39"/>
      <c r="FBG554" s="39"/>
      <c r="FBH554" s="39"/>
      <c r="FBI554" s="39"/>
      <c r="FBJ554" s="39"/>
      <c r="FBK554" s="39"/>
      <c r="FBL554" s="39"/>
      <c r="FBM554" s="39"/>
      <c r="FBN554" s="39"/>
      <c r="FBO554" s="39"/>
      <c r="FBP554" s="39"/>
      <c r="FBQ554" s="39"/>
      <c r="FBR554" s="39"/>
      <c r="FBS554" s="39"/>
      <c r="FBT554" s="39"/>
      <c r="FBU554" s="39"/>
      <c r="FBV554" s="39"/>
      <c r="FBW554" s="39"/>
      <c r="FBX554" s="39"/>
      <c r="FBY554" s="39"/>
      <c r="FBZ554" s="39"/>
      <c r="FCA554" s="39"/>
      <c r="FCB554" s="39"/>
      <c r="FCC554" s="39"/>
      <c r="FCD554" s="39"/>
      <c r="FCE554" s="39"/>
      <c r="FCF554" s="39"/>
      <c r="FCG554" s="39"/>
      <c r="FCH554" s="39"/>
      <c r="FCI554" s="39"/>
      <c r="FCJ554" s="39"/>
      <c r="FCK554" s="39"/>
      <c r="FCL554" s="39"/>
      <c r="FCM554" s="39"/>
      <c r="FCN554" s="39"/>
      <c r="FCO554" s="39"/>
      <c r="FCP554" s="39"/>
      <c r="FCQ554" s="39"/>
      <c r="FCR554" s="39"/>
      <c r="FCS554" s="39"/>
      <c r="FCT554" s="39"/>
      <c r="FCU554" s="39"/>
      <c r="FCV554" s="39"/>
      <c r="FCW554" s="39"/>
      <c r="FCX554" s="39"/>
      <c r="FCY554" s="39"/>
      <c r="FCZ554" s="39"/>
      <c r="FDA554" s="39"/>
      <c r="FDB554" s="39"/>
      <c r="FDC554" s="39"/>
      <c r="FDD554" s="39"/>
      <c r="FDE554" s="39"/>
      <c r="FDF554" s="39"/>
      <c r="FDG554" s="39"/>
      <c r="FDH554" s="39"/>
      <c r="FDI554" s="39"/>
      <c r="FDJ554" s="39"/>
      <c r="FDK554" s="39"/>
      <c r="FDL554" s="39"/>
      <c r="FDM554" s="39"/>
      <c r="FDN554" s="39"/>
      <c r="FDO554" s="39"/>
      <c r="FDP554" s="39"/>
      <c r="FDQ554" s="39"/>
      <c r="FDR554" s="39"/>
      <c r="FDS554" s="39"/>
      <c r="FDT554" s="39"/>
      <c r="FDU554" s="39"/>
      <c r="FDV554" s="39"/>
      <c r="FDW554" s="39"/>
      <c r="FDX554" s="39"/>
      <c r="FDY554" s="39"/>
      <c r="FDZ554" s="39"/>
      <c r="FEA554" s="39"/>
      <c r="FEB554" s="39"/>
      <c r="FEC554" s="39"/>
      <c r="FED554" s="39"/>
      <c r="FEE554" s="39"/>
      <c r="FEF554" s="39"/>
      <c r="FEG554" s="39"/>
      <c r="FEH554" s="39"/>
      <c r="FEI554" s="39"/>
      <c r="FEJ554" s="39"/>
      <c r="FEK554" s="39"/>
      <c r="FEL554" s="39"/>
      <c r="FEM554" s="39"/>
      <c r="FEN554" s="39"/>
      <c r="FEO554" s="39"/>
      <c r="FEP554" s="39"/>
      <c r="FEQ554" s="39"/>
      <c r="FER554" s="39"/>
      <c r="FES554" s="39"/>
      <c r="FET554" s="39"/>
      <c r="FEU554" s="39"/>
      <c r="FEV554" s="39"/>
      <c r="FEW554" s="39"/>
      <c r="FEX554" s="39"/>
      <c r="FEY554" s="39"/>
      <c r="FEZ554" s="39"/>
      <c r="FFA554" s="39"/>
      <c r="FFB554" s="39"/>
      <c r="FFC554" s="39"/>
      <c r="FFD554" s="39"/>
      <c r="FFE554" s="39"/>
      <c r="FFF554" s="39"/>
      <c r="FFG554" s="39"/>
      <c r="FFH554" s="39"/>
      <c r="FFI554" s="39"/>
      <c r="FFJ554" s="39"/>
      <c r="FFK554" s="39"/>
      <c r="FFL554" s="39"/>
      <c r="FFM554" s="39"/>
      <c r="FFN554" s="39"/>
      <c r="FFO554" s="39"/>
      <c r="FFP554" s="39"/>
      <c r="FFQ554" s="39"/>
      <c r="FFR554" s="39"/>
      <c r="FFS554" s="39"/>
      <c r="FFT554" s="39"/>
      <c r="FFU554" s="39"/>
      <c r="FFV554" s="39"/>
      <c r="FFW554" s="39"/>
      <c r="FFX554" s="39"/>
      <c r="FFY554" s="39"/>
      <c r="FFZ554" s="39"/>
      <c r="FGA554" s="39"/>
      <c r="FGB554" s="39"/>
      <c r="FGC554" s="39"/>
      <c r="FGD554" s="39"/>
      <c r="FGE554" s="39"/>
      <c r="FGF554" s="39"/>
      <c r="FGG554" s="39"/>
      <c r="FGH554" s="39"/>
      <c r="FGI554" s="39"/>
      <c r="FGJ554" s="39"/>
      <c r="FGK554" s="39"/>
      <c r="FGL554" s="39"/>
      <c r="FGM554" s="39"/>
      <c r="FGN554" s="39"/>
      <c r="FGO554" s="39"/>
      <c r="FGP554" s="39"/>
      <c r="FGQ554" s="39"/>
      <c r="FGR554" s="39"/>
      <c r="FGS554" s="39"/>
      <c r="FGT554" s="39"/>
      <c r="FGU554" s="39"/>
      <c r="FGV554" s="39"/>
      <c r="FGW554" s="39"/>
      <c r="FGX554" s="39"/>
      <c r="FGY554" s="39"/>
      <c r="FGZ554" s="39"/>
      <c r="FHA554" s="39"/>
      <c r="FHB554" s="39"/>
      <c r="FHC554" s="39"/>
      <c r="FHD554" s="39"/>
      <c r="FHE554" s="39"/>
      <c r="FHF554" s="39"/>
      <c r="FHG554" s="39"/>
      <c r="FHH554" s="39"/>
      <c r="FHI554" s="39"/>
      <c r="FHJ554" s="39"/>
      <c r="FHK554" s="39"/>
      <c r="FHL554" s="39"/>
      <c r="FHM554" s="39"/>
      <c r="FHN554" s="39"/>
      <c r="FHO554" s="39"/>
      <c r="FHP554" s="39"/>
      <c r="FHQ554" s="39"/>
      <c r="FHR554" s="39"/>
      <c r="FHS554" s="39"/>
      <c r="FHT554" s="39"/>
      <c r="FHU554" s="39"/>
      <c r="FHV554" s="39"/>
      <c r="FHW554" s="39"/>
      <c r="FHX554" s="39"/>
      <c r="FHY554" s="39"/>
      <c r="FHZ554" s="39"/>
      <c r="FIA554" s="39"/>
      <c r="FIB554" s="39"/>
      <c r="FIC554" s="39"/>
      <c r="FID554" s="39"/>
      <c r="FIE554" s="39"/>
      <c r="FIF554" s="39"/>
      <c r="FIG554" s="39"/>
      <c r="FIH554" s="39"/>
      <c r="FII554" s="39"/>
      <c r="FIJ554" s="39"/>
      <c r="FIK554" s="39"/>
      <c r="FIL554" s="39"/>
      <c r="FIM554" s="39"/>
      <c r="FIN554" s="39"/>
      <c r="FIO554" s="39"/>
      <c r="FIP554" s="39"/>
      <c r="FIQ554" s="39"/>
      <c r="FIR554" s="39"/>
      <c r="FIS554" s="39"/>
      <c r="FIT554" s="39"/>
      <c r="FIU554" s="39"/>
      <c r="FIV554" s="39"/>
      <c r="FIW554" s="39"/>
      <c r="FIX554" s="39"/>
      <c r="FIY554" s="39"/>
      <c r="FIZ554" s="39"/>
      <c r="FJA554" s="39"/>
      <c r="FJB554" s="39"/>
      <c r="FJC554" s="39"/>
      <c r="FJD554" s="39"/>
      <c r="FJE554" s="39"/>
      <c r="FJF554" s="39"/>
      <c r="FJG554" s="39"/>
      <c r="FJH554" s="39"/>
      <c r="FJI554" s="39"/>
      <c r="FJJ554" s="39"/>
      <c r="FJK554" s="39"/>
      <c r="FJL554" s="39"/>
      <c r="FJM554" s="39"/>
      <c r="FJN554" s="39"/>
      <c r="FJO554" s="39"/>
      <c r="FJP554" s="39"/>
      <c r="FJQ554" s="39"/>
      <c r="FJR554" s="39"/>
      <c r="FJS554" s="39"/>
      <c r="FJT554" s="39"/>
      <c r="FJU554" s="39"/>
      <c r="FJV554" s="39"/>
      <c r="FJW554" s="39"/>
      <c r="FJX554" s="39"/>
      <c r="FJY554" s="39"/>
      <c r="FJZ554" s="39"/>
      <c r="FKA554" s="39"/>
      <c r="FKB554" s="39"/>
      <c r="FKC554" s="39"/>
      <c r="FKD554" s="39"/>
      <c r="FKE554" s="39"/>
      <c r="FKF554" s="39"/>
      <c r="FKG554" s="39"/>
      <c r="FKH554" s="39"/>
      <c r="FKI554" s="39"/>
      <c r="FKJ554" s="39"/>
      <c r="FKK554" s="39"/>
      <c r="FKL554" s="39"/>
      <c r="FKM554" s="39"/>
      <c r="FKN554" s="39"/>
      <c r="FKO554" s="39"/>
      <c r="FKP554" s="39"/>
      <c r="FKQ554" s="39"/>
      <c r="FKR554" s="39"/>
      <c r="FKS554" s="39"/>
      <c r="FKT554" s="39"/>
      <c r="FKU554" s="39"/>
      <c r="FKV554" s="39"/>
      <c r="FKW554" s="39"/>
      <c r="FKX554" s="39"/>
      <c r="FKY554" s="39"/>
      <c r="FKZ554" s="39"/>
      <c r="FLA554" s="39"/>
      <c r="FLB554" s="39"/>
      <c r="FLC554" s="39"/>
      <c r="FLD554" s="39"/>
      <c r="FLE554" s="39"/>
      <c r="FLF554" s="39"/>
      <c r="FLG554" s="39"/>
      <c r="FLH554" s="39"/>
      <c r="FLI554" s="39"/>
      <c r="FLJ554" s="39"/>
      <c r="FLK554" s="39"/>
      <c r="FLL554" s="39"/>
      <c r="FLM554" s="39"/>
      <c r="FLN554" s="39"/>
      <c r="FLO554" s="39"/>
      <c r="FLP554" s="39"/>
      <c r="FLQ554" s="39"/>
      <c r="FLR554" s="39"/>
      <c r="FLS554" s="39"/>
      <c r="FLT554" s="39"/>
      <c r="FLU554" s="39"/>
      <c r="FLV554" s="39"/>
      <c r="FLW554" s="39"/>
      <c r="FLX554" s="39"/>
      <c r="FLY554" s="39"/>
      <c r="FLZ554" s="39"/>
      <c r="FMA554" s="39"/>
      <c r="FMB554" s="39"/>
      <c r="FMC554" s="39"/>
      <c r="FMD554" s="39"/>
      <c r="FME554" s="39"/>
      <c r="FMF554" s="39"/>
      <c r="FMG554" s="39"/>
      <c r="FMH554" s="39"/>
      <c r="FMI554" s="39"/>
      <c r="FMJ554" s="39"/>
      <c r="FMK554" s="39"/>
      <c r="FML554" s="39"/>
      <c r="FMM554" s="39"/>
      <c r="FMN554" s="39"/>
      <c r="FMO554" s="39"/>
      <c r="FMP554" s="39"/>
      <c r="FMQ554" s="39"/>
      <c r="FMR554" s="39"/>
      <c r="FMS554" s="39"/>
      <c r="FMT554" s="39"/>
      <c r="FMU554" s="39"/>
      <c r="FMV554" s="39"/>
      <c r="FMW554" s="39"/>
      <c r="FMX554" s="39"/>
      <c r="FMY554" s="39"/>
      <c r="FMZ554" s="39"/>
      <c r="FNA554" s="39"/>
      <c r="FNB554" s="39"/>
      <c r="FNC554" s="39"/>
      <c r="FND554" s="39"/>
      <c r="FNE554" s="39"/>
      <c r="FNF554" s="39"/>
      <c r="FNG554" s="39"/>
      <c r="FNH554" s="39"/>
      <c r="FNI554" s="39"/>
      <c r="FNJ554" s="39"/>
      <c r="FNK554" s="39"/>
      <c r="FNL554" s="39"/>
      <c r="FNM554" s="39"/>
      <c r="FNN554" s="39"/>
      <c r="FNO554" s="39"/>
      <c r="FNP554" s="39"/>
      <c r="FNQ554" s="39"/>
      <c r="FNR554" s="39"/>
      <c r="FNS554" s="39"/>
      <c r="FNT554" s="39"/>
      <c r="FNU554" s="39"/>
      <c r="FNV554" s="39"/>
      <c r="FNW554" s="39"/>
      <c r="FNX554" s="39"/>
      <c r="FNY554" s="39"/>
      <c r="FNZ554" s="39"/>
      <c r="FOA554" s="39"/>
      <c r="FOB554" s="39"/>
      <c r="FOC554" s="39"/>
      <c r="FOD554" s="39"/>
      <c r="FOE554" s="39"/>
      <c r="FOF554" s="39"/>
      <c r="FOG554" s="39"/>
      <c r="FOH554" s="39"/>
      <c r="FOI554" s="39"/>
      <c r="FOJ554" s="39"/>
      <c r="FOK554" s="39"/>
      <c r="FOL554" s="39"/>
      <c r="FOM554" s="39"/>
      <c r="FON554" s="39"/>
      <c r="FOO554" s="39"/>
      <c r="FOP554" s="39"/>
      <c r="FOQ554" s="39"/>
      <c r="FOR554" s="39"/>
      <c r="FOS554" s="39"/>
      <c r="FOT554" s="39"/>
      <c r="FOU554" s="39"/>
      <c r="FOV554" s="39"/>
      <c r="FOW554" s="39"/>
      <c r="FOX554" s="39"/>
      <c r="FOY554" s="39"/>
      <c r="FOZ554" s="39"/>
      <c r="FPA554" s="39"/>
      <c r="FPB554" s="39"/>
      <c r="FPC554" s="39"/>
      <c r="FPD554" s="39"/>
      <c r="FPE554" s="39"/>
      <c r="FPF554" s="39"/>
      <c r="FPG554" s="39"/>
      <c r="FPH554" s="39"/>
      <c r="FPI554" s="39"/>
      <c r="FPJ554" s="39"/>
      <c r="FPK554" s="39"/>
      <c r="FPL554" s="39"/>
      <c r="FPM554" s="39"/>
      <c r="FPN554" s="39"/>
      <c r="FPO554" s="39"/>
      <c r="FPP554" s="39"/>
      <c r="FPQ554" s="39"/>
      <c r="FPR554" s="39"/>
      <c r="FPS554" s="39"/>
      <c r="FPT554" s="39"/>
      <c r="FPU554" s="39"/>
      <c r="FPV554" s="39"/>
      <c r="FPW554" s="39"/>
      <c r="FPX554" s="39"/>
      <c r="FPY554" s="39"/>
      <c r="FPZ554" s="39"/>
      <c r="FQA554" s="39"/>
      <c r="FQB554" s="39"/>
      <c r="FQC554" s="39"/>
      <c r="FQD554" s="39"/>
      <c r="FQE554" s="39"/>
      <c r="FQF554" s="39"/>
      <c r="FQG554" s="39"/>
      <c r="FQH554" s="39"/>
      <c r="FQI554" s="39"/>
      <c r="FQJ554" s="39"/>
      <c r="FQK554" s="39"/>
      <c r="FQL554" s="39"/>
      <c r="FQM554" s="39"/>
      <c r="FQN554" s="39"/>
      <c r="FQO554" s="39"/>
      <c r="FQP554" s="39"/>
      <c r="FQQ554" s="39"/>
      <c r="FQR554" s="39"/>
      <c r="FQS554" s="39"/>
      <c r="FQT554" s="39"/>
      <c r="FQU554" s="39"/>
      <c r="FQV554" s="39"/>
      <c r="FQW554" s="39"/>
      <c r="FQX554" s="39"/>
      <c r="FQY554" s="39"/>
      <c r="FQZ554" s="39"/>
      <c r="FRA554" s="39"/>
      <c r="FRB554" s="39"/>
      <c r="FRC554" s="39"/>
      <c r="FRD554" s="39"/>
      <c r="FRE554" s="39"/>
      <c r="FRF554" s="39"/>
      <c r="FRG554" s="39"/>
      <c r="FRH554" s="39"/>
      <c r="FRI554" s="39"/>
      <c r="FRJ554" s="39"/>
      <c r="FRK554" s="39"/>
      <c r="FRL554" s="39"/>
      <c r="FRM554" s="39"/>
      <c r="FRN554" s="39"/>
      <c r="FRO554" s="39"/>
      <c r="FRP554" s="39"/>
      <c r="FRQ554" s="39"/>
      <c r="FRR554" s="39"/>
      <c r="FRS554" s="39"/>
      <c r="FRT554" s="39"/>
      <c r="FRU554" s="39"/>
      <c r="FRV554" s="39"/>
      <c r="FRW554" s="39"/>
      <c r="FRX554" s="39"/>
      <c r="FRY554" s="39"/>
      <c r="FRZ554" s="39"/>
      <c r="FSA554" s="39"/>
      <c r="FSB554" s="39"/>
      <c r="FSC554" s="39"/>
      <c r="FSD554" s="39"/>
      <c r="FSE554" s="39"/>
      <c r="FSF554" s="39"/>
      <c r="FSG554" s="39"/>
      <c r="FSH554" s="39"/>
      <c r="FSI554" s="39"/>
      <c r="FSJ554" s="39"/>
      <c r="FSK554" s="39"/>
      <c r="FSL554" s="39"/>
      <c r="FSM554" s="39"/>
      <c r="FSN554" s="39"/>
      <c r="FSO554" s="39"/>
      <c r="FSP554" s="39"/>
      <c r="FSQ554" s="39"/>
      <c r="FSR554" s="39"/>
      <c r="FSS554" s="39"/>
      <c r="FST554" s="39"/>
      <c r="FSU554" s="39"/>
      <c r="FSV554" s="39"/>
      <c r="FSW554" s="39"/>
      <c r="FSX554" s="39"/>
      <c r="FSY554" s="39"/>
      <c r="FSZ554" s="39"/>
      <c r="FTA554" s="39"/>
      <c r="FTB554" s="39"/>
      <c r="FTC554" s="39"/>
      <c r="FTD554" s="39"/>
      <c r="FTE554" s="39"/>
      <c r="FTF554" s="39"/>
      <c r="FTG554" s="39"/>
      <c r="FTH554" s="39"/>
      <c r="FTI554" s="39"/>
      <c r="FTJ554" s="39"/>
      <c r="FTK554" s="39"/>
      <c r="FTL554" s="39"/>
      <c r="FTM554" s="39"/>
      <c r="FTN554" s="39"/>
      <c r="FTO554" s="39"/>
      <c r="FTP554" s="39"/>
      <c r="FTQ554" s="39"/>
      <c r="FTR554" s="39"/>
      <c r="FTS554" s="39"/>
      <c r="FTT554" s="39"/>
      <c r="FTU554" s="39"/>
      <c r="FTV554" s="39"/>
      <c r="FTW554" s="39"/>
      <c r="FTX554" s="39"/>
      <c r="FTY554" s="39"/>
      <c r="FTZ554" s="39"/>
      <c r="FUA554" s="39"/>
      <c r="FUB554" s="39"/>
      <c r="FUC554" s="39"/>
      <c r="FUD554" s="39"/>
      <c r="FUE554" s="39"/>
      <c r="FUF554" s="39"/>
      <c r="FUG554" s="39"/>
      <c r="FUH554" s="39"/>
      <c r="FUI554" s="39"/>
      <c r="FUJ554" s="39"/>
      <c r="FUK554" s="39"/>
      <c r="FUL554" s="39"/>
      <c r="FUM554" s="39"/>
      <c r="FUN554" s="39"/>
      <c r="FUO554" s="39"/>
      <c r="FUP554" s="39"/>
      <c r="FUQ554" s="39"/>
      <c r="FUR554" s="39"/>
      <c r="FUS554" s="39"/>
      <c r="FUT554" s="39"/>
      <c r="FUU554" s="39"/>
      <c r="FUV554" s="39"/>
      <c r="FUW554" s="39"/>
      <c r="FUX554" s="39"/>
      <c r="FUY554" s="39"/>
      <c r="FUZ554" s="39"/>
      <c r="FVA554" s="39"/>
      <c r="FVB554" s="39"/>
      <c r="FVC554" s="39"/>
      <c r="FVD554" s="39"/>
      <c r="FVE554" s="39"/>
      <c r="FVF554" s="39"/>
      <c r="FVG554" s="39"/>
      <c r="FVH554" s="39"/>
      <c r="FVI554" s="39"/>
      <c r="FVJ554" s="39"/>
      <c r="FVK554" s="39"/>
      <c r="FVL554" s="39"/>
      <c r="FVM554" s="39"/>
      <c r="FVN554" s="39"/>
      <c r="FVO554" s="39"/>
      <c r="FVP554" s="39"/>
      <c r="FVQ554" s="39"/>
      <c r="FVR554" s="39"/>
      <c r="FVS554" s="39"/>
      <c r="FVT554" s="39"/>
      <c r="FVU554" s="39"/>
      <c r="FVV554" s="39"/>
      <c r="FVW554" s="39"/>
      <c r="FVX554" s="39"/>
      <c r="FVY554" s="39"/>
      <c r="FVZ554" s="39"/>
      <c r="FWA554" s="39"/>
      <c r="FWB554" s="39"/>
      <c r="FWC554" s="39"/>
      <c r="FWD554" s="39"/>
      <c r="FWE554" s="39"/>
      <c r="FWF554" s="39"/>
      <c r="FWG554" s="39"/>
      <c r="FWH554" s="39"/>
      <c r="FWI554" s="39"/>
      <c r="FWJ554" s="39"/>
      <c r="FWK554" s="39"/>
      <c r="FWL554" s="39"/>
      <c r="FWM554" s="39"/>
      <c r="FWN554" s="39"/>
      <c r="FWO554" s="39"/>
      <c r="FWP554" s="39"/>
      <c r="FWQ554" s="39"/>
      <c r="FWR554" s="39"/>
      <c r="FWS554" s="39"/>
      <c r="FWT554" s="39"/>
      <c r="FWU554" s="39"/>
      <c r="FWV554" s="39"/>
      <c r="FWW554" s="39"/>
      <c r="FWX554" s="39"/>
      <c r="FWY554" s="39"/>
      <c r="FWZ554" s="39"/>
      <c r="FXA554" s="39"/>
      <c r="FXB554" s="39"/>
      <c r="FXC554" s="39"/>
      <c r="FXD554" s="39"/>
      <c r="FXE554" s="39"/>
      <c r="FXF554" s="39"/>
      <c r="FXG554" s="39"/>
      <c r="FXH554" s="39"/>
      <c r="FXI554" s="39"/>
      <c r="FXJ554" s="39"/>
      <c r="FXK554" s="39"/>
      <c r="FXL554" s="39"/>
      <c r="FXM554" s="39"/>
      <c r="FXN554" s="39"/>
      <c r="FXO554" s="39"/>
      <c r="FXP554" s="39"/>
      <c r="FXQ554" s="39"/>
      <c r="FXR554" s="39"/>
      <c r="FXS554" s="39"/>
      <c r="FXT554" s="39"/>
      <c r="FXU554" s="39"/>
      <c r="FXV554" s="39"/>
      <c r="FXW554" s="39"/>
      <c r="FXX554" s="39"/>
      <c r="FXY554" s="39"/>
      <c r="FXZ554" s="39"/>
      <c r="FYA554" s="39"/>
      <c r="FYB554" s="39"/>
      <c r="FYC554" s="39"/>
      <c r="FYD554" s="39"/>
      <c r="FYE554" s="39"/>
      <c r="FYF554" s="39"/>
      <c r="FYG554" s="39"/>
      <c r="FYH554" s="39"/>
      <c r="FYI554" s="39"/>
      <c r="FYJ554" s="39"/>
      <c r="FYK554" s="39"/>
      <c r="FYL554" s="39"/>
      <c r="FYM554" s="39"/>
      <c r="FYN554" s="39"/>
      <c r="FYO554" s="39"/>
      <c r="FYP554" s="39"/>
      <c r="FYQ554" s="39"/>
      <c r="FYR554" s="39"/>
      <c r="FYS554" s="39"/>
      <c r="FYT554" s="39"/>
      <c r="FYU554" s="39"/>
      <c r="FYV554" s="39"/>
      <c r="FYW554" s="39"/>
      <c r="FYX554" s="39"/>
      <c r="FYY554" s="39"/>
      <c r="FYZ554" s="39"/>
      <c r="FZA554" s="39"/>
      <c r="FZB554" s="39"/>
      <c r="FZC554" s="39"/>
      <c r="FZD554" s="39"/>
      <c r="FZE554" s="39"/>
      <c r="FZF554" s="39"/>
      <c r="FZG554" s="39"/>
      <c r="FZH554" s="39"/>
      <c r="FZI554" s="39"/>
      <c r="FZJ554" s="39"/>
      <c r="FZK554" s="39"/>
      <c r="FZL554" s="39"/>
      <c r="FZM554" s="39"/>
      <c r="FZN554" s="39"/>
      <c r="FZO554" s="39"/>
      <c r="FZP554" s="39"/>
      <c r="FZQ554" s="39"/>
      <c r="FZR554" s="39"/>
      <c r="FZS554" s="39"/>
      <c r="FZT554" s="39"/>
      <c r="FZU554" s="39"/>
      <c r="FZV554" s="39"/>
      <c r="FZW554" s="39"/>
      <c r="FZX554" s="39"/>
      <c r="FZY554" s="39"/>
      <c r="FZZ554" s="39"/>
      <c r="GAA554" s="39"/>
      <c r="GAB554" s="39"/>
      <c r="GAC554" s="39"/>
      <c r="GAD554" s="39"/>
      <c r="GAE554" s="39"/>
      <c r="GAF554" s="39"/>
      <c r="GAG554" s="39"/>
      <c r="GAH554" s="39"/>
      <c r="GAI554" s="39"/>
      <c r="GAJ554" s="39"/>
      <c r="GAK554" s="39"/>
      <c r="GAL554" s="39"/>
      <c r="GAM554" s="39"/>
      <c r="GAN554" s="39"/>
      <c r="GAO554" s="39"/>
      <c r="GAP554" s="39"/>
      <c r="GAQ554" s="39"/>
      <c r="GAR554" s="39"/>
      <c r="GAS554" s="39"/>
      <c r="GAT554" s="39"/>
      <c r="GAU554" s="39"/>
      <c r="GAV554" s="39"/>
      <c r="GAW554" s="39"/>
      <c r="GAX554" s="39"/>
      <c r="GAY554" s="39"/>
      <c r="GAZ554" s="39"/>
      <c r="GBA554" s="39"/>
      <c r="GBB554" s="39"/>
      <c r="GBC554" s="39"/>
      <c r="GBD554" s="39"/>
      <c r="GBE554" s="39"/>
      <c r="GBF554" s="39"/>
      <c r="GBG554" s="39"/>
      <c r="GBH554" s="39"/>
      <c r="GBI554" s="39"/>
      <c r="GBJ554" s="39"/>
      <c r="GBK554" s="39"/>
      <c r="GBL554" s="39"/>
      <c r="GBM554" s="39"/>
      <c r="GBN554" s="39"/>
      <c r="GBO554" s="39"/>
      <c r="GBP554" s="39"/>
      <c r="GBQ554" s="39"/>
      <c r="GBR554" s="39"/>
      <c r="GBS554" s="39"/>
      <c r="GBT554" s="39"/>
      <c r="GBU554" s="39"/>
      <c r="GBV554" s="39"/>
      <c r="GBW554" s="39"/>
      <c r="GBX554" s="39"/>
      <c r="GBY554" s="39"/>
      <c r="GBZ554" s="39"/>
      <c r="GCA554" s="39"/>
      <c r="GCB554" s="39"/>
      <c r="GCC554" s="39"/>
      <c r="GCD554" s="39"/>
      <c r="GCE554" s="39"/>
      <c r="GCF554" s="39"/>
      <c r="GCG554" s="39"/>
      <c r="GCH554" s="39"/>
      <c r="GCI554" s="39"/>
      <c r="GCJ554" s="39"/>
      <c r="GCK554" s="39"/>
      <c r="GCL554" s="39"/>
      <c r="GCM554" s="39"/>
      <c r="GCN554" s="39"/>
      <c r="GCO554" s="39"/>
      <c r="GCP554" s="39"/>
      <c r="GCQ554" s="39"/>
      <c r="GCR554" s="39"/>
      <c r="GCS554" s="39"/>
      <c r="GCT554" s="39"/>
      <c r="GCU554" s="39"/>
      <c r="GCV554" s="39"/>
      <c r="GCW554" s="39"/>
      <c r="GCX554" s="39"/>
      <c r="GCY554" s="39"/>
      <c r="GCZ554" s="39"/>
      <c r="GDA554" s="39"/>
      <c r="GDB554" s="39"/>
      <c r="GDC554" s="39"/>
      <c r="GDD554" s="39"/>
      <c r="GDE554" s="39"/>
      <c r="GDF554" s="39"/>
      <c r="GDG554" s="39"/>
      <c r="GDH554" s="39"/>
      <c r="GDI554" s="39"/>
      <c r="GDJ554" s="39"/>
      <c r="GDK554" s="39"/>
      <c r="GDL554" s="39"/>
      <c r="GDM554" s="39"/>
      <c r="GDN554" s="39"/>
      <c r="GDO554" s="39"/>
      <c r="GDP554" s="39"/>
      <c r="GDQ554" s="39"/>
      <c r="GDR554" s="39"/>
      <c r="GDS554" s="39"/>
      <c r="GDT554" s="39"/>
      <c r="GDU554" s="39"/>
      <c r="GDV554" s="39"/>
      <c r="GDW554" s="39"/>
      <c r="GDX554" s="39"/>
      <c r="GDY554" s="39"/>
      <c r="GDZ554" s="39"/>
      <c r="GEA554" s="39"/>
      <c r="GEB554" s="39"/>
      <c r="GEC554" s="39"/>
      <c r="GED554" s="39"/>
      <c r="GEE554" s="39"/>
      <c r="GEF554" s="39"/>
      <c r="GEG554" s="39"/>
      <c r="GEH554" s="39"/>
      <c r="GEI554" s="39"/>
      <c r="GEJ554" s="39"/>
      <c r="GEK554" s="39"/>
      <c r="GEL554" s="39"/>
      <c r="GEM554" s="39"/>
      <c r="GEN554" s="39"/>
      <c r="GEO554" s="39"/>
      <c r="GEP554" s="39"/>
      <c r="GEQ554" s="39"/>
      <c r="GER554" s="39"/>
      <c r="GES554" s="39"/>
      <c r="GET554" s="39"/>
      <c r="GEU554" s="39"/>
      <c r="GEV554" s="39"/>
      <c r="GEW554" s="39"/>
      <c r="GEX554" s="39"/>
      <c r="GEY554" s="39"/>
      <c r="GEZ554" s="39"/>
      <c r="GFA554" s="39"/>
      <c r="GFB554" s="39"/>
      <c r="GFC554" s="39"/>
      <c r="GFD554" s="39"/>
      <c r="GFE554" s="39"/>
      <c r="GFF554" s="39"/>
      <c r="GFG554" s="39"/>
      <c r="GFH554" s="39"/>
      <c r="GFI554" s="39"/>
      <c r="GFJ554" s="39"/>
      <c r="GFK554" s="39"/>
      <c r="GFL554" s="39"/>
      <c r="GFM554" s="39"/>
      <c r="GFN554" s="39"/>
      <c r="GFO554" s="39"/>
      <c r="GFP554" s="39"/>
      <c r="GFQ554" s="39"/>
      <c r="GFR554" s="39"/>
      <c r="GFS554" s="39"/>
      <c r="GFT554" s="39"/>
      <c r="GFU554" s="39"/>
      <c r="GFV554" s="39"/>
      <c r="GFW554" s="39"/>
      <c r="GFX554" s="39"/>
      <c r="GFY554" s="39"/>
      <c r="GFZ554" s="39"/>
      <c r="GGA554" s="39"/>
      <c r="GGB554" s="39"/>
      <c r="GGC554" s="39"/>
      <c r="GGD554" s="39"/>
      <c r="GGE554" s="39"/>
      <c r="GGF554" s="39"/>
      <c r="GGG554" s="39"/>
      <c r="GGH554" s="39"/>
      <c r="GGI554" s="39"/>
      <c r="GGJ554" s="39"/>
      <c r="GGK554" s="39"/>
      <c r="GGL554" s="39"/>
      <c r="GGM554" s="39"/>
      <c r="GGN554" s="39"/>
      <c r="GGO554" s="39"/>
      <c r="GGP554" s="39"/>
      <c r="GGQ554" s="39"/>
      <c r="GGR554" s="39"/>
      <c r="GGS554" s="39"/>
      <c r="GGT554" s="39"/>
      <c r="GGU554" s="39"/>
      <c r="GGV554" s="39"/>
      <c r="GGW554" s="39"/>
      <c r="GGX554" s="39"/>
      <c r="GGY554" s="39"/>
      <c r="GGZ554" s="39"/>
      <c r="GHA554" s="39"/>
      <c r="GHB554" s="39"/>
      <c r="GHC554" s="39"/>
      <c r="GHD554" s="39"/>
      <c r="GHE554" s="39"/>
      <c r="GHF554" s="39"/>
      <c r="GHG554" s="39"/>
      <c r="GHH554" s="39"/>
      <c r="GHI554" s="39"/>
      <c r="GHJ554" s="39"/>
      <c r="GHK554" s="39"/>
      <c r="GHL554" s="39"/>
      <c r="GHM554" s="39"/>
      <c r="GHN554" s="39"/>
      <c r="GHO554" s="39"/>
      <c r="GHP554" s="39"/>
      <c r="GHQ554" s="39"/>
      <c r="GHR554" s="39"/>
      <c r="GHS554" s="39"/>
      <c r="GHT554" s="39"/>
      <c r="GHU554" s="39"/>
      <c r="GHV554" s="39"/>
      <c r="GHW554" s="39"/>
      <c r="GHX554" s="39"/>
      <c r="GHY554" s="39"/>
      <c r="GHZ554" s="39"/>
      <c r="GIA554" s="39"/>
      <c r="GIB554" s="39"/>
      <c r="GIC554" s="39"/>
      <c r="GID554" s="39"/>
      <c r="GIE554" s="39"/>
      <c r="GIF554" s="39"/>
      <c r="GIG554" s="39"/>
      <c r="GIH554" s="39"/>
      <c r="GII554" s="39"/>
      <c r="GIJ554" s="39"/>
      <c r="GIK554" s="39"/>
      <c r="GIL554" s="39"/>
      <c r="GIM554" s="39"/>
      <c r="GIN554" s="39"/>
      <c r="GIO554" s="39"/>
      <c r="GIP554" s="39"/>
      <c r="GIQ554" s="39"/>
      <c r="GIR554" s="39"/>
      <c r="GIS554" s="39"/>
      <c r="GIT554" s="39"/>
      <c r="GIU554" s="39"/>
      <c r="GIV554" s="39"/>
      <c r="GIW554" s="39"/>
      <c r="GIX554" s="39"/>
      <c r="GIY554" s="39"/>
      <c r="GIZ554" s="39"/>
      <c r="GJA554" s="39"/>
      <c r="GJB554" s="39"/>
      <c r="GJC554" s="39"/>
      <c r="GJD554" s="39"/>
      <c r="GJE554" s="39"/>
      <c r="GJF554" s="39"/>
      <c r="GJG554" s="39"/>
      <c r="GJH554" s="39"/>
      <c r="GJI554" s="39"/>
      <c r="GJJ554" s="39"/>
      <c r="GJK554" s="39"/>
      <c r="GJL554" s="39"/>
      <c r="GJM554" s="39"/>
      <c r="GJN554" s="39"/>
      <c r="GJO554" s="39"/>
      <c r="GJP554" s="39"/>
      <c r="GJQ554" s="39"/>
      <c r="GJR554" s="39"/>
      <c r="GJS554" s="39"/>
      <c r="GJT554" s="39"/>
      <c r="GJU554" s="39"/>
      <c r="GJV554" s="39"/>
      <c r="GJW554" s="39"/>
      <c r="GJX554" s="39"/>
      <c r="GJY554" s="39"/>
      <c r="GJZ554" s="39"/>
      <c r="GKA554" s="39"/>
      <c r="GKB554" s="39"/>
      <c r="GKC554" s="39"/>
      <c r="GKD554" s="39"/>
      <c r="GKE554" s="39"/>
      <c r="GKF554" s="39"/>
      <c r="GKG554" s="39"/>
      <c r="GKH554" s="39"/>
      <c r="GKI554" s="39"/>
      <c r="GKJ554" s="39"/>
      <c r="GKK554" s="39"/>
      <c r="GKL554" s="39"/>
      <c r="GKM554" s="39"/>
      <c r="GKN554" s="39"/>
      <c r="GKO554" s="39"/>
      <c r="GKP554" s="39"/>
      <c r="GKQ554" s="39"/>
      <c r="GKR554" s="39"/>
      <c r="GKS554" s="39"/>
      <c r="GKT554" s="39"/>
      <c r="GKU554" s="39"/>
      <c r="GKV554" s="39"/>
      <c r="GKW554" s="39"/>
      <c r="GKX554" s="39"/>
      <c r="GKY554" s="39"/>
      <c r="GKZ554" s="39"/>
      <c r="GLA554" s="39"/>
      <c r="GLB554" s="39"/>
      <c r="GLC554" s="39"/>
      <c r="GLD554" s="39"/>
      <c r="GLE554" s="39"/>
      <c r="GLF554" s="39"/>
      <c r="GLG554" s="39"/>
      <c r="GLH554" s="39"/>
      <c r="GLI554" s="39"/>
      <c r="GLJ554" s="39"/>
      <c r="GLK554" s="39"/>
      <c r="GLL554" s="39"/>
      <c r="GLM554" s="39"/>
      <c r="GLN554" s="39"/>
      <c r="GLO554" s="39"/>
      <c r="GLP554" s="39"/>
      <c r="GLQ554" s="39"/>
      <c r="GLR554" s="39"/>
      <c r="GLS554" s="39"/>
      <c r="GLT554" s="39"/>
      <c r="GLU554" s="39"/>
      <c r="GLV554" s="39"/>
      <c r="GLW554" s="39"/>
      <c r="GLX554" s="39"/>
      <c r="GLY554" s="39"/>
      <c r="GLZ554" s="39"/>
      <c r="GMA554" s="39"/>
      <c r="GMB554" s="39"/>
      <c r="GMC554" s="39"/>
      <c r="GMD554" s="39"/>
      <c r="GME554" s="39"/>
      <c r="GMF554" s="39"/>
      <c r="GMG554" s="39"/>
      <c r="GMH554" s="39"/>
      <c r="GMI554" s="39"/>
      <c r="GMJ554" s="39"/>
      <c r="GMK554" s="39"/>
      <c r="GML554" s="39"/>
      <c r="GMM554" s="39"/>
      <c r="GMN554" s="39"/>
      <c r="GMO554" s="39"/>
      <c r="GMP554" s="39"/>
      <c r="GMQ554" s="39"/>
      <c r="GMR554" s="39"/>
      <c r="GMS554" s="39"/>
      <c r="GMT554" s="39"/>
      <c r="GMU554" s="39"/>
      <c r="GMV554" s="39"/>
      <c r="GMW554" s="39"/>
      <c r="GMX554" s="39"/>
      <c r="GMY554" s="39"/>
      <c r="GMZ554" s="39"/>
      <c r="GNA554" s="39"/>
      <c r="GNB554" s="39"/>
      <c r="GNC554" s="39"/>
      <c r="GND554" s="39"/>
      <c r="GNE554" s="39"/>
      <c r="GNF554" s="39"/>
      <c r="GNG554" s="39"/>
      <c r="GNH554" s="39"/>
      <c r="GNI554" s="39"/>
      <c r="GNJ554" s="39"/>
      <c r="GNK554" s="39"/>
      <c r="GNL554" s="39"/>
      <c r="GNM554" s="39"/>
      <c r="GNN554" s="39"/>
      <c r="GNO554" s="39"/>
      <c r="GNP554" s="39"/>
      <c r="GNQ554" s="39"/>
      <c r="GNR554" s="39"/>
      <c r="GNS554" s="39"/>
      <c r="GNT554" s="39"/>
      <c r="GNU554" s="39"/>
      <c r="GNV554" s="39"/>
      <c r="GNW554" s="39"/>
      <c r="GNX554" s="39"/>
      <c r="GNY554" s="39"/>
      <c r="GNZ554" s="39"/>
      <c r="GOA554" s="39"/>
      <c r="GOB554" s="39"/>
      <c r="GOC554" s="39"/>
      <c r="GOD554" s="39"/>
      <c r="GOE554" s="39"/>
      <c r="GOF554" s="39"/>
      <c r="GOG554" s="39"/>
      <c r="GOH554" s="39"/>
      <c r="GOI554" s="39"/>
      <c r="GOJ554" s="39"/>
      <c r="GOK554" s="39"/>
      <c r="GOL554" s="39"/>
      <c r="GOM554" s="39"/>
      <c r="GON554" s="39"/>
      <c r="GOO554" s="39"/>
      <c r="GOP554" s="39"/>
      <c r="GOQ554" s="39"/>
      <c r="GOR554" s="39"/>
      <c r="GOS554" s="39"/>
      <c r="GOT554" s="39"/>
      <c r="GOU554" s="39"/>
      <c r="GOV554" s="39"/>
      <c r="GOW554" s="39"/>
      <c r="GOX554" s="39"/>
      <c r="GOY554" s="39"/>
      <c r="GOZ554" s="39"/>
      <c r="GPA554" s="39"/>
      <c r="GPB554" s="39"/>
      <c r="GPC554" s="39"/>
      <c r="GPD554" s="39"/>
      <c r="GPE554" s="39"/>
      <c r="GPF554" s="39"/>
      <c r="GPG554" s="39"/>
      <c r="GPH554" s="39"/>
      <c r="GPI554" s="39"/>
      <c r="GPJ554" s="39"/>
      <c r="GPK554" s="39"/>
      <c r="GPL554" s="39"/>
      <c r="GPM554" s="39"/>
      <c r="GPN554" s="39"/>
      <c r="GPO554" s="39"/>
      <c r="GPP554" s="39"/>
      <c r="GPQ554" s="39"/>
      <c r="GPR554" s="39"/>
      <c r="GPS554" s="39"/>
      <c r="GPT554" s="39"/>
      <c r="GPU554" s="39"/>
      <c r="GPV554" s="39"/>
      <c r="GPW554" s="39"/>
      <c r="GPX554" s="39"/>
      <c r="GPY554" s="39"/>
      <c r="GPZ554" s="39"/>
      <c r="GQA554" s="39"/>
      <c r="GQB554" s="39"/>
      <c r="GQC554" s="39"/>
      <c r="GQD554" s="39"/>
      <c r="GQE554" s="39"/>
      <c r="GQF554" s="39"/>
      <c r="GQG554" s="39"/>
      <c r="GQH554" s="39"/>
      <c r="GQI554" s="39"/>
      <c r="GQJ554" s="39"/>
      <c r="GQK554" s="39"/>
      <c r="GQL554" s="39"/>
      <c r="GQM554" s="39"/>
      <c r="GQN554" s="39"/>
      <c r="GQO554" s="39"/>
      <c r="GQP554" s="39"/>
      <c r="GQQ554" s="39"/>
      <c r="GQR554" s="39"/>
      <c r="GQS554" s="39"/>
      <c r="GQT554" s="39"/>
      <c r="GQU554" s="39"/>
      <c r="GQV554" s="39"/>
      <c r="GQW554" s="39"/>
      <c r="GQX554" s="39"/>
      <c r="GQY554" s="39"/>
      <c r="GQZ554" s="39"/>
      <c r="GRA554" s="39"/>
      <c r="GRB554" s="39"/>
      <c r="GRC554" s="39"/>
      <c r="GRD554" s="39"/>
      <c r="GRE554" s="39"/>
      <c r="GRF554" s="39"/>
      <c r="GRG554" s="39"/>
      <c r="GRH554" s="39"/>
      <c r="GRI554" s="39"/>
      <c r="GRJ554" s="39"/>
      <c r="GRK554" s="39"/>
      <c r="GRL554" s="39"/>
      <c r="GRM554" s="39"/>
      <c r="GRN554" s="39"/>
      <c r="GRO554" s="39"/>
      <c r="GRP554" s="39"/>
      <c r="GRQ554" s="39"/>
      <c r="GRR554" s="39"/>
      <c r="GRS554" s="39"/>
      <c r="GRT554" s="39"/>
      <c r="GRU554" s="39"/>
      <c r="GRV554" s="39"/>
      <c r="GRW554" s="39"/>
      <c r="GRX554" s="39"/>
      <c r="GRY554" s="39"/>
      <c r="GRZ554" s="39"/>
      <c r="GSA554" s="39"/>
      <c r="GSB554" s="39"/>
      <c r="GSC554" s="39"/>
      <c r="GSD554" s="39"/>
      <c r="GSE554" s="39"/>
      <c r="GSF554" s="39"/>
      <c r="GSG554" s="39"/>
      <c r="GSH554" s="39"/>
      <c r="GSI554" s="39"/>
      <c r="GSJ554" s="39"/>
      <c r="GSK554" s="39"/>
      <c r="GSL554" s="39"/>
      <c r="GSM554" s="39"/>
      <c r="GSN554" s="39"/>
      <c r="GSO554" s="39"/>
      <c r="GSP554" s="39"/>
      <c r="GSQ554" s="39"/>
      <c r="GSR554" s="39"/>
      <c r="GSS554" s="39"/>
      <c r="GST554" s="39"/>
      <c r="GSU554" s="39"/>
      <c r="GSV554" s="39"/>
      <c r="GSW554" s="39"/>
      <c r="GSX554" s="39"/>
      <c r="GSY554" s="39"/>
      <c r="GSZ554" s="39"/>
      <c r="GTA554" s="39"/>
      <c r="GTB554" s="39"/>
      <c r="GTC554" s="39"/>
      <c r="GTD554" s="39"/>
      <c r="GTE554" s="39"/>
      <c r="GTF554" s="39"/>
      <c r="GTG554" s="39"/>
      <c r="GTH554" s="39"/>
      <c r="GTI554" s="39"/>
      <c r="GTJ554" s="39"/>
      <c r="GTK554" s="39"/>
      <c r="GTL554" s="39"/>
      <c r="GTM554" s="39"/>
      <c r="GTN554" s="39"/>
      <c r="GTO554" s="39"/>
      <c r="GTP554" s="39"/>
      <c r="GTQ554" s="39"/>
      <c r="GTR554" s="39"/>
      <c r="GTS554" s="39"/>
      <c r="GTT554" s="39"/>
      <c r="GTU554" s="39"/>
      <c r="GTV554" s="39"/>
      <c r="GTW554" s="39"/>
      <c r="GTX554" s="39"/>
      <c r="GTY554" s="39"/>
      <c r="GTZ554" s="39"/>
      <c r="GUA554" s="39"/>
      <c r="GUB554" s="39"/>
      <c r="GUC554" s="39"/>
      <c r="GUD554" s="39"/>
      <c r="GUE554" s="39"/>
      <c r="GUF554" s="39"/>
      <c r="GUG554" s="39"/>
      <c r="GUH554" s="39"/>
      <c r="GUI554" s="39"/>
      <c r="GUJ554" s="39"/>
      <c r="GUK554" s="39"/>
      <c r="GUL554" s="39"/>
      <c r="GUM554" s="39"/>
      <c r="GUN554" s="39"/>
      <c r="GUO554" s="39"/>
      <c r="GUP554" s="39"/>
      <c r="GUQ554" s="39"/>
      <c r="GUR554" s="39"/>
      <c r="GUS554" s="39"/>
      <c r="GUT554" s="39"/>
      <c r="GUU554" s="39"/>
      <c r="GUV554" s="39"/>
      <c r="GUW554" s="39"/>
      <c r="GUX554" s="39"/>
      <c r="GUY554" s="39"/>
      <c r="GUZ554" s="39"/>
      <c r="GVA554" s="39"/>
      <c r="GVB554" s="39"/>
      <c r="GVC554" s="39"/>
      <c r="GVD554" s="39"/>
      <c r="GVE554" s="39"/>
      <c r="GVF554" s="39"/>
      <c r="GVG554" s="39"/>
      <c r="GVH554" s="39"/>
      <c r="GVI554" s="39"/>
      <c r="GVJ554" s="39"/>
      <c r="GVK554" s="39"/>
      <c r="GVL554" s="39"/>
      <c r="GVM554" s="39"/>
      <c r="GVN554" s="39"/>
      <c r="GVO554" s="39"/>
      <c r="GVP554" s="39"/>
      <c r="GVQ554" s="39"/>
      <c r="GVR554" s="39"/>
      <c r="GVS554" s="39"/>
      <c r="GVT554" s="39"/>
      <c r="GVU554" s="39"/>
      <c r="GVV554" s="39"/>
      <c r="GVW554" s="39"/>
      <c r="GVX554" s="39"/>
      <c r="GVY554" s="39"/>
      <c r="GVZ554" s="39"/>
      <c r="GWA554" s="39"/>
      <c r="GWB554" s="39"/>
      <c r="GWC554" s="39"/>
      <c r="GWD554" s="39"/>
      <c r="GWE554" s="39"/>
      <c r="GWF554" s="39"/>
      <c r="GWG554" s="39"/>
      <c r="GWH554" s="39"/>
      <c r="GWI554" s="39"/>
      <c r="GWJ554" s="39"/>
      <c r="GWK554" s="39"/>
      <c r="GWL554" s="39"/>
      <c r="GWM554" s="39"/>
      <c r="GWN554" s="39"/>
      <c r="GWO554" s="39"/>
      <c r="GWP554" s="39"/>
      <c r="GWQ554" s="39"/>
      <c r="GWR554" s="39"/>
      <c r="GWS554" s="39"/>
      <c r="GWT554" s="39"/>
      <c r="GWU554" s="39"/>
      <c r="GWV554" s="39"/>
      <c r="GWW554" s="39"/>
      <c r="GWX554" s="39"/>
      <c r="GWY554" s="39"/>
      <c r="GWZ554" s="39"/>
      <c r="GXA554" s="39"/>
      <c r="GXB554" s="39"/>
      <c r="GXC554" s="39"/>
      <c r="GXD554" s="39"/>
      <c r="GXE554" s="39"/>
      <c r="GXF554" s="39"/>
      <c r="GXG554" s="39"/>
      <c r="GXH554" s="39"/>
      <c r="GXI554" s="39"/>
      <c r="GXJ554" s="39"/>
      <c r="GXK554" s="39"/>
      <c r="GXL554" s="39"/>
      <c r="GXM554" s="39"/>
      <c r="GXN554" s="39"/>
      <c r="GXO554" s="39"/>
      <c r="GXP554" s="39"/>
      <c r="GXQ554" s="39"/>
      <c r="GXR554" s="39"/>
      <c r="GXS554" s="39"/>
      <c r="GXT554" s="39"/>
      <c r="GXU554" s="39"/>
      <c r="GXV554" s="39"/>
      <c r="GXW554" s="39"/>
      <c r="GXX554" s="39"/>
      <c r="GXY554" s="39"/>
      <c r="GXZ554" s="39"/>
      <c r="GYA554" s="39"/>
      <c r="GYB554" s="39"/>
      <c r="GYC554" s="39"/>
      <c r="GYD554" s="39"/>
      <c r="GYE554" s="39"/>
      <c r="GYF554" s="39"/>
      <c r="GYG554" s="39"/>
      <c r="GYH554" s="39"/>
      <c r="GYI554" s="39"/>
      <c r="GYJ554" s="39"/>
      <c r="GYK554" s="39"/>
      <c r="GYL554" s="39"/>
      <c r="GYM554" s="39"/>
      <c r="GYN554" s="39"/>
      <c r="GYO554" s="39"/>
      <c r="GYP554" s="39"/>
      <c r="GYQ554" s="39"/>
      <c r="GYR554" s="39"/>
      <c r="GYS554" s="39"/>
      <c r="GYT554" s="39"/>
      <c r="GYU554" s="39"/>
      <c r="GYV554" s="39"/>
      <c r="GYW554" s="39"/>
      <c r="GYX554" s="39"/>
      <c r="GYY554" s="39"/>
      <c r="GYZ554" s="39"/>
      <c r="GZA554" s="39"/>
      <c r="GZB554" s="39"/>
      <c r="GZC554" s="39"/>
      <c r="GZD554" s="39"/>
      <c r="GZE554" s="39"/>
      <c r="GZF554" s="39"/>
      <c r="GZG554" s="39"/>
      <c r="GZH554" s="39"/>
      <c r="GZI554" s="39"/>
      <c r="GZJ554" s="39"/>
      <c r="GZK554" s="39"/>
      <c r="GZL554" s="39"/>
      <c r="GZM554" s="39"/>
      <c r="GZN554" s="39"/>
      <c r="GZO554" s="39"/>
      <c r="GZP554" s="39"/>
      <c r="GZQ554" s="39"/>
      <c r="GZR554" s="39"/>
      <c r="GZS554" s="39"/>
      <c r="GZT554" s="39"/>
      <c r="GZU554" s="39"/>
      <c r="GZV554" s="39"/>
      <c r="GZW554" s="39"/>
      <c r="GZX554" s="39"/>
      <c r="GZY554" s="39"/>
      <c r="GZZ554" s="39"/>
      <c r="HAA554" s="39"/>
      <c r="HAB554" s="39"/>
      <c r="HAC554" s="39"/>
      <c r="HAD554" s="39"/>
      <c r="HAE554" s="39"/>
      <c r="HAF554" s="39"/>
      <c r="HAG554" s="39"/>
      <c r="HAH554" s="39"/>
      <c r="HAI554" s="39"/>
      <c r="HAJ554" s="39"/>
      <c r="HAK554" s="39"/>
      <c r="HAL554" s="39"/>
      <c r="HAM554" s="39"/>
      <c r="HAN554" s="39"/>
      <c r="HAO554" s="39"/>
      <c r="HAP554" s="39"/>
      <c r="HAQ554" s="39"/>
      <c r="HAR554" s="39"/>
      <c r="HAS554" s="39"/>
      <c r="HAT554" s="39"/>
      <c r="HAU554" s="39"/>
      <c r="HAV554" s="39"/>
      <c r="HAW554" s="39"/>
      <c r="HAX554" s="39"/>
      <c r="HAY554" s="39"/>
      <c r="HAZ554" s="39"/>
      <c r="HBA554" s="39"/>
      <c r="HBB554" s="39"/>
      <c r="HBC554" s="39"/>
      <c r="HBD554" s="39"/>
      <c r="HBE554" s="39"/>
      <c r="HBF554" s="39"/>
      <c r="HBG554" s="39"/>
      <c r="HBH554" s="39"/>
      <c r="HBI554" s="39"/>
      <c r="HBJ554" s="39"/>
      <c r="HBK554" s="39"/>
      <c r="HBL554" s="39"/>
      <c r="HBM554" s="39"/>
      <c r="HBN554" s="39"/>
      <c r="HBO554" s="39"/>
      <c r="HBP554" s="39"/>
      <c r="HBQ554" s="39"/>
      <c r="HBR554" s="39"/>
      <c r="HBS554" s="39"/>
      <c r="HBT554" s="39"/>
      <c r="HBU554" s="39"/>
      <c r="HBV554" s="39"/>
      <c r="HBW554" s="39"/>
      <c r="HBX554" s="39"/>
      <c r="HBY554" s="39"/>
      <c r="HBZ554" s="39"/>
      <c r="HCA554" s="39"/>
      <c r="HCB554" s="39"/>
      <c r="HCC554" s="39"/>
      <c r="HCD554" s="39"/>
      <c r="HCE554" s="39"/>
      <c r="HCF554" s="39"/>
      <c r="HCG554" s="39"/>
      <c r="HCH554" s="39"/>
      <c r="HCI554" s="39"/>
      <c r="HCJ554" s="39"/>
      <c r="HCK554" s="39"/>
      <c r="HCL554" s="39"/>
      <c r="HCM554" s="39"/>
      <c r="HCN554" s="39"/>
      <c r="HCO554" s="39"/>
      <c r="HCP554" s="39"/>
      <c r="HCQ554" s="39"/>
      <c r="HCR554" s="39"/>
      <c r="HCS554" s="39"/>
      <c r="HCT554" s="39"/>
      <c r="HCU554" s="39"/>
      <c r="HCV554" s="39"/>
      <c r="HCW554" s="39"/>
      <c r="HCX554" s="39"/>
      <c r="HCY554" s="39"/>
      <c r="HCZ554" s="39"/>
      <c r="HDA554" s="39"/>
      <c r="HDB554" s="39"/>
      <c r="HDC554" s="39"/>
      <c r="HDD554" s="39"/>
      <c r="HDE554" s="39"/>
      <c r="HDF554" s="39"/>
      <c r="HDG554" s="39"/>
      <c r="HDH554" s="39"/>
      <c r="HDI554" s="39"/>
      <c r="HDJ554" s="39"/>
      <c r="HDK554" s="39"/>
      <c r="HDL554" s="39"/>
      <c r="HDM554" s="39"/>
      <c r="HDN554" s="39"/>
      <c r="HDO554" s="39"/>
      <c r="HDP554" s="39"/>
      <c r="HDQ554" s="39"/>
      <c r="HDR554" s="39"/>
      <c r="HDS554" s="39"/>
      <c r="HDT554" s="39"/>
      <c r="HDU554" s="39"/>
      <c r="HDV554" s="39"/>
      <c r="HDW554" s="39"/>
      <c r="HDX554" s="39"/>
      <c r="HDY554" s="39"/>
      <c r="HDZ554" s="39"/>
      <c r="HEA554" s="39"/>
      <c r="HEB554" s="39"/>
      <c r="HEC554" s="39"/>
      <c r="HED554" s="39"/>
      <c r="HEE554" s="39"/>
      <c r="HEF554" s="39"/>
      <c r="HEG554" s="39"/>
      <c r="HEH554" s="39"/>
      <c r="HEI554" s="39"/>
      <c r="HEJ554" s="39"/>
      <c r="HEK554" s="39"/>
      <c r="HEL554" s="39"/>
      <c r="HEM554" s="39"/>
      <c r="HEN554" s="39"/>
      <c r="HEO554" s="39"/>
      <c r="HEP554" s="39"/>
      <c r="HEQ554" s="39"/>
      <c r="HER554" s="39"/>
      <c r="HES554" s="39"/>
      <c r="HET554" s="39"/>
      <c r="HEU554" s="39"/>
      <c r="HEV554" s="39"/>
      <c r="HEW554" s="39"/>
      <c r="HEX554" s="39"/>
      <c r="HEY554" s="39"/>
      <c r="HEZ554" s="39"/>
      <c r="HFA554" s="39"/>
      <c r="HFB554" s="39"/>
      <c r="HFC554" s="39"/>
      <c r="HFD554" s="39"/>
      <c r="HFE554" s="39"/>
      <c r="HFF554" s="39"/>
      <c r="HFG554" s="39"/>
      <c r="HFH554" s="39"/>
      <c r="HFI554" s="39"/>
      <c r="HFJ554" s="39"/>
      <c r="HFK554" s="39"/>
      <c r="HFL554" s="39"/>
      <c r="HFM554" s="39"/>
      <c r="HFN554" s="39"/>
      <c r="HFO554" s="39"/>
      <c r="HFP554" s="39"/>
      <c r="HFQ554" s="39"/>
      <c r="HFR554" s="39"/>
      <c r="HFS554" s="39"/>
      <c r="HFT554" s="39"/>
      <c r="HFU554" s="39"/>
      <c r="HFV554" s="39"/>
      <c r="HFW554" s="39"/>
      <c r="HFX554" s="39"/>
      <c r="HFY554" s="39"/>
      <c r="HFZ554" s="39"/>
      <c r="HGA554" s="39"/>
      <c r="HGB554" s="39"/>
      <c r="HGC554" s="39"/>
      <c r="HGD554" s="39"/>
      <c r="HGE554" s="39"/>
      <c r="HGF554" s="39"/>
      <c r="HGG554" s="39"/>
      <c r="HGH554" s="39"/>
      <c r="HGI554" s="39"/>
      <c r="HGJ554" s="39"/>
      <c r="HGK554" s="39"/>
      <c r="HGL554" s="39"/>
      <c r="HGM554" s="39"/>
      <c r="HGN554" s="39"/>
      <c r="HGO554" s="39"/>
      <c r="HGP554" s="39"/>
      <c r="HGQ554" s="39"/>
      <c r="HGR554" s="39"/>
      <c r="HGS554" s="39"/>
      <c r="HGT554" s="39"/>
      <c r="HGU554" s="39"/>
      <c r="HGV554" s="39"/>
      <c r="HGW554" s="39"/>
      <c r="HGX554" s="39"/>
      <c r="HGY554" s="39"/>
      <c r="HGZ554" s="39"/>
      <c r="HHA554" s="39"/>
      <c r="HHB554" s="39"/>
      <c r="HHC554" s="39"/>
      <c r="HHD554" s="39"/>
      <c r="HHE554" s="39"/>
      <c r="HHF554" s="39"/>
      <c r="HHG554" s="39"/>
      <c r="HHH554" s="39"/>
      <c r="HHI554" s="39"/>
      <c r="HHJ554" s="39"/>
      <c r="HHK554" s="39"/>
      <c r="HHL554" s="39"/>
      <c r="HHM554" s="39"/>
      <c r="HHN554" s="39"/>
      <c r="HHO554" s="39"/>
      <c r="HHP554" s="39"/>
      <c r="HHQ554" s="39"/>
      <c r="HHR554" s="39"/>
      <c r="HHS554" s="39"/>
      <c r="HHT554" s="39"/>
      <c r="HHU554" s="39"/>
      <c r="HHV554" s="39"/>
      <c r="HHW554" s="39"/>
      <c r="HHX554" s="39"/>
      <c r="HHY554" s="39"/>
      <c r="HHZ554" s="39"/>
      <c r="HIA554" s="39"/>
      <c r="HIB554" s="39"/>
      <c r="HIC554" s="39"/>
      <c r="HID554" s="39"/>
      <c r="HIE554" s="39"/>
      <c r="HIF554" s="39"/>
      <c r="HIG554" s="39"/>
      <c r="HIH554" s="39"/>
      <c r="HII554" s="39"/>
      <c r="HIJ554" s="39"/>
      <c r="HIK554" s="39"/>
      <c r="HIL554" s="39"/>
      <c r="HIM554" s="39"/>
      <c r="HIN554" s="39"/>
      <c r="HIO554" s="39"/>
      <c r="HIP554" s="39"/>
      <c r="HIQ554" s="39"/>
      <c r="HIR554" s="39"/>
      <c r="HIS554" s="39"/>
      <c r="HIT554" s="39"/>
      <c r="HIU554" s="39"/>
      <c r="HIV554" s="39"/>
      <c r="HIW554" s="39"/>
      <c r="HIX554" s="39"/>
      <c r="HIY554" s="39"/>
      <c r="HIZ554" s="39"/>
      <c r="HJA554" s="39"/>
      <c r="HJB554" s="39"/>
      <c r="HJC554" s="39"/>
      <c r="HJD554" s="39"/>
      <c r="HJE554" s="39"/>
      <c r="HJF554" s="39"/>
      <c r="HJG554" s="39"/>
      <c r="HJH554" s="39"/>
      <c r="HJI554" s="39"/>
      <c r="HJJ554" s="39"/>
      <c r="HJK554" s="39"/>
      <c r="HJL554" s="39"/>
      <c r="HJM554" s="39"/>
      <c r="HJN554" s="39"/>
      <c r="HJO554" s="39"/>
      <c r="HJP554" s="39"/>
      <c r="HJQ554" s="39"/>
      <c r="HJR554" s="39"/>
      <c r="HJS554" s="39"/>
      <c r="HJT554" s="39"/>
      <c r="HJU554" s="39"/>
      <c r="HJV554" s="39"/>
      <c r="HJW554" s="39"/>
      <c r="HJX554" s="39"/>
      <c r="HJY554" s="39"/>
      <c r="HJZ554" s="39"/>
      <c r="HKA554" s="39"/>
      <c r="HKB554" s="39"/>
      <c r="HKC554" s="39"/>
      <c r="HKD554" s="39"/>
      <c r="HKE554" s="39"/>
      <c r="HKF554" s="39"/>
      <c r="HKG554" s="39"/>
      <c r="HKH554" s="39"/>
      <c r="HKI554" s="39"/>
      <c r="HKJ554" s="39"/>
      <c r="HKK554" s="39"/>
      <c r="HKL554" s="39"/>
      <c r="HKM554" s="39"/>
      <c r="HKN554" s="39"/>
      <c r="HKO554" s="39"/>
      <c r="HKP554" s="39"/>
      <c r="HKQ554" s="39"/>
      <c r="HKR554" s="39"/>
      <c r="HKS554" s="39"/>
      <c r="HKT554" s="39"/>
      <c r="HKU554" s="39"/>
      <c r="HKV554" s="39"/>
      <c r="HKW554" s="39"/>
      <c r="HKX554" s="39"/>
      <c r="HKY554" s="39"/>
      <c r="HKZ554" s="39"/>
      <c r="HLA554" s="39"/>
      <c r="HLB554" s="39"/>
      <c r="HLC554" s="39"/>
      <c r="HLD554" s="39"/>
      <c r="HLE554" s="39"/>
      <c r="HLF554" s="39"/>
      <c r="HLG554" s="39"/>
      <c r="HLH554" s="39"/>
      <c r="HLI554" s="39"/>
      <c r="HLJ554" s="39"/>
      <c r="HLK554" s="39"/>
      <c r="HLL554" s="39"/>
      <c r="HLM554" s="39"/>
      <c r="HLN554" s="39"/>
      <c r="HLO554" s="39"/>
      <c r="HLP554" s="39"/>
      <c r="HLQ554" s="39"/>
      <c r="HLR554" s="39"/>
      <c r="HLS554" s="39"/>
      <c r="HLT554" s="39"/>
      <c r="HLU554" s="39"/>
      <c r="HLV554" s="39"/>
      <c r="HLW554" s="39"/>
      <c r="HLX554" s="39"/>
      <c r="HLY554" s="39"/>
      <c r="HLZ554" s="39"/>
      <c r="HMA554" s="39"/>
      <c r="HMB554" s="39"/>
      <c r="HMC554" s="39"/>
      <c r="HMD554" s="39"/>
      <c r="HME554" s="39"/>
      <c r="HMF554" s="39"/>
      <c r="HMG554" s="39"/>
      <c r="HMH554" s="39"/>
      <c r="HMI554" s="39"/>
      <c r="HMJ554" s="39"/>
      <c r="HMK554" s="39"/>
      <c r="HML554" s="39"/>
      <c r="HMM554" s="39"/>
      <c r="HMN554" s="39"/>
      <c r="HMO554" s="39"/>
      <c r="HMP554" s="39"/>
      <c r="HMQ554" s="39"/>
      <c r="HMR554" s="39"/>
      <c r="HMS554" s="39"/>
      <c r="HMT554" s="39"/>
      <c r="HMU554" s="39"/>
      <c r="HMV554" s="39"/>
      <c r="HMW554" s="39"/>
      <c r="HMX554" s="39"/>
      <c r="HMY554" s="39"/>
      <c r="HMZ554" s="39"/>
      <c r="HNA554" s="39"/>
      <c r="HNB554" s="39"/>
      <c r="HNC554" s="39"/>
      <c r="HND554" s="39"/>
      <c r="HNE554" s="39"/>
      <c r="HNF554" s="39"/>
      <c r="HNG554" s="39"/>
      <c r="HNH554" s="39"/>
      <c r="HNI554" s="39"/>
      <c r="HNJ554" s="39"/>
      <c r="HNK554" s="39"/>
      <c r="HNL554" s="39"/>
      <c r="HNM554" s="39"/>
      <c r="HNN554" s="39"/>
      <c r="HNO554" s="39"/>
      <c r="HNP554" s="39"/>
      <c r="HNQ554" s="39"/>
      <c r="HNR554" s="39"/>
      <c r="HNS554" s="39"/>
      <c r="HNT554" s="39"/>
      <c r="HNU554" s="39"/>
      <c r="HNV554" s="39"/>
      <c r="HNW554" s="39"/>
      <c r="HNX554" s="39"/>
      <c r="HNY554" s="39"/>
      <c r="HNZ554" s="39"/>
      <c r="HOA554" s="39"/>
      <c r="HOB554" s="39"/>
      <c r="HOC554" s="39"/>
      <c r="HOD554" s="39"/>
      <c r="HOE554" s="39"/>
      <c r="HOF554" s="39"/>
      <c r="HOG554" s="39"/>
      <c r="HOH554" s="39"/>
      <c r="HOI554" s="39"/>
      <c r="HOJ554" s="39"/>
      <c r="HOK554" s="39"/>
      <c r="HOL554" s="39"/>
      <c r="HOM554" s="39"/>
      <c r="HON554" s="39"/>
      <c r="HOO554" s="39"/>
      <c r="HOP554" s="39"/>
      <c r="HOQ554" s="39"/>
      <c r="HOR554" s="39"/>
      <c r="HOS554" s="39"/>
      <c r="HOT554" s="39"/>
      <c r="HOU554" s="39"/>
      <c r="HOV554" s="39"/>
      <c r="HOW554" s="39"/>
      <c r="HOX554" s="39"/>
      <c r="HOY554" s="39"/>
      <c r="HOZ554" s="39"/>
      <c r="HPA554" s="39"/>
      <c r="HPB554" s="39"/>
      <c r="HPC554" s="39"/>
      <c r="HPD554" s="39"/>
      <c r="HPE554" s="39"/>
      <c r="HPF554" s="39"/>
      <c r="HPG554" s="39"/>
      <c r="HPH554" s="39"/>
      <c r="HPI554" s="39"/>
      <c r="HPJ554" s="39"/>
      <c r="HPK554" s="39"/>
      <c r="HPL554" s="39"/>
      <c r="HPM554" s="39"/>
      <c r="HPN554" s="39"/>
      <c r="HPO554" s="39"/>
      <c r="HPP554" s="39"/>
      <c r="HPQ554" s="39"/>
      <c r="HPR554" s="39"/>
      <c r="HPS554" s="39"/>
      <c r="HPT554" s="39"/>
      <c r="HPU554" s="39"/>
      <c r="HPV554" s="39"/>
      <c r="HPW554" s="39"/>
      <c r="HPX554" s="39"/>
      <c r="HPY554" s="39"/>
      <c r="HPZ554" s="39"/>
      <c r="HQA554" s="39"/>
      <c r="HQB554" s="39"/>
      <c r="HQC554" s="39"/>
      <c r="HQD554" s="39"/>
      <c r="HQE554" s="39"/>
      <c r="HQF554" s="39"/>
      <c r="HQG554" s="39"/>
      <c r="HQH554" s="39"/>
      <c r="HQI554" s="39"/>
      <c r="HQJ554" s="39"/>
      <c r="HQK554" s="39"/>
      <c r="HQL554" s="39"/>
      <c r="HQM554" s="39"/>
      <c r="HQN554" s="39"/>
      <c r="HQO554" s="39"/>
      <c r="HQP554" s="39"/>
      <c r="HQQ554" s="39"/>
      <c r="HQR554" s="39"/>
      <c r="HQS554" s="39"/>
      <c r="HQT554" s="39"/>
      <c r="HQU554" s="39"/>
      <c r="HQV554" s="39"/>
      <c r="HQW554" s="39"/>
      <c r="HQX554" s="39"/>
      <c r="HQY554" s="39"/>
      <c r="HQZ554" s="39"/>
      <c r="HRA554" s="39"/>
      <c r="HRB554" s="39"/>
      <c r="HRC554" s="39"/>
      <c r="HRD554" s="39"/>
      <c r="HRE554" s="39"/>
      <c r="HRF554" s="39"/>
      <c r="HRG554" s="39"/>
      <c r="HRH554" s="39"/>
      <c r="HRI554" s="39"/>
      <c r="HRJ554" s="39"/>
      <c r="HRK554" s="39"/>
      <c r="HRL554" s="39"/>
      <c r="HRM554" s="39"/>
      <c r="HRN554" s="39"/>
      <c r="HRO554" s="39"/>
      <c r="HRP554" s="39"/>
      <c r="HRQ554" s="39"/>
      <c r="HRR554" s="39"/>
      <c r="HRS554" s="39"/>
      <c r="HRT554" s="39"/>
      <c r="HRU554" s="39"/>
      <c r="HRV554" s="39"/>
      <c r="HRW554" s="39"/>
      <c r="HRX554" s="39"/>
      <c r="HRY554" s="39"/>
      <c r="HRZ554" s="39"/>
      <c r="HSA554" s="39"/>
      <c r="HSB554" s="39"/>
      <c r="HSC554" s="39"/>
      <c r="HSD554" s="39"/>
      <c r="HSE554" s="39"/>
      <c r="HSF554" s="39"/>
      <c r="HSG554" s="39"/>
      <c r="HSH554" s="39"/>
      <c r="HSI554" s="39"/>
      <c r="HSJ554" s="39"/>
      <c r="HSK554" s="39"/>
      <c r="HSL554" s="39"/>
      <c r="HSM554" s="39"/>
      <c r="HSN554" s="39"/>
      <c r="HSO554" s="39"/>
      <c r="HSP554" s="39"/>
      <c r="HSQ554" s="39"/>
      <c r="HSR554" s="39"/>
      <c r="HSS554" s="39"/>
      <c r="HST554" s="39"/>
      <c r="HSU554" s="39"/>
      <c r="HSV554" s="39"/>
      <c r="HSW554" s="39"/>
      <c r="HSX554" s="39"/>
      <c r="HSY554" s="39"/>
      <c r="HSZ554" s="39"/>
      <c r="HTA554" s="39"/>
      <c r="HTB554" s="39"/>
      <c r="HTC554" s="39"/>
      <c r="HTD554" s="39"/>
      <c r="HTE554" s="39"/>
      <c r="HTF554" s="39"/>
      <c r="HTG554" s="39"/>
      <c r="HTH554" s="39"/>
      <c r="HTI554" s="39"/>
      <c r="HTJ554" s="39"/>
      <c r="HTK554" s="39"/>
      <c r="HTL554" s="39"/>
      <c r="HTM554" s="39"/>
      <c r="HTN554" s="39"/>
      <c r="HTO554" s="39"/>
      <c r="HTP554" s="39"/>
      <c r="HTQ554" s="39"/>
      <c r="HTR554" s="39"/>
      <c r="HTS554" s="39"/>
      <c r="HTT554" s="39"/>
      <c r="HTU554" s="39"/>
      <c r="HTV554" s="39"/>
      <c r="HTW554" s="39"/>
      <c r="HTX554" s="39"/>
      <c r="HTY554" s="39"/>
      <c r="HTZ554" s="39"/>
      <c r="HUA554" s="39"/>
      <c r="HUB554" s="39"/>
      <c r="HUC554" s="39"/>
      <c r="HUD554" s="39"/>
      <c r="HUE554" s="39"/>
      <c r="HUF554" s="39"/>
      <c r="HUG554" s="39"/>
      <c r="HUH554" s="39"/>
      <c r="HUI554" s="39"/>
      <c r="HUJ554" s="39"/>
      <c r="HUK554" s="39"/>
      <c r="HUL554" s="39"/>
      <c r="HUM554" s="39"/>
      <c r="HUN554" s="39"/>
      <c r="HUO554" s="39"/>
      <c r="HUP554" s="39"/>
      <c r="HUQ554" s="39"/>
      <c r="HUR554" s="39"/>
      <c r="HUS554" s="39"/>
      <c r="HUT554" s="39"/>
      <c r="HUU554" s="39"/>
      <c r="HUV554" s="39"/>
      <c r="HUW554" s="39"/>
      <c r="HUX554" s="39"/>
      <c r="HUY554" s="39"/>
      <c r="HUZ554" s="39"/>
      <c r="HVA554" s="39"/>
      <c r="HVB554" s="39"/>
      <c r="HVC554" s="39"/>
      <c r="HVD554" s="39"/>
      <c r="HVE554" s="39"/>
      <c r="HVF554" s="39"/>
      <c r="HVG554" s="39"/>
      <c r="HVH554" s="39"/>
      <c r="HVI554" s="39"/>
      <c r="HVJ554" s="39"/>
      <c r="HVK554" s="39"/>
      <c r="HVL554" s="39"/>
      <c r="HVM554" s="39"/>
      <c r="HVN554" s="39"/>
      <c r="HVO554" s="39"/>
      <c r="HVP554" s="39"/>
      <c r="HVQ554" s="39"/>
      <c r="HVR554" s="39"/>
      <c r="HVS554" s="39"/>
      <c r="HVT554" s="39"/>
      <c r="HVU554" s="39"/>
      <c r="HVV554" s="39"/>
      <c r="HVW554" s="39"/>
      <c r="HVX554" s="39"/>
      <c r="HVY554" s="39"/>
      <c r="HVZ554" s="39"/>
      <c r="HWA554" s="39"/>
      <c r="HWB554" s="39"/>
      <c r="HWC554" s="39"/>
      <c r="HWD554" s="39"/>
      <c r="HWE554" s="39"/>
      <c r="HWF554" s="39"/>
      <c r="HWG554" s="39"/>
      <c r="HWH554" s="39"/>
      <c r="HWI554" s="39"/>
      <c r="HWJ554" s="39"/>
      <c r="HWK554" s="39"/>
      <c r="HWL554" s="39"/>
      <c r="HWM554" s="39"/>
      <c r="HWN554" s="39"/>
      <c r="HWO554" s="39"/>
      <c r="HWP554" s="39"/>
      <c r="HWQ554" s="39"/>
      <c r="HWR554" s="39"/>
      <c r="HWS554" s="39"/>
      <c r="HWT554" s="39"/>
      <c r="HWU554" s="39"/>
      <c r="HWV554" s="39"/>
      <c r="HWW554" s="39"/>
      <c r="HWX554" s="39"/>
      <c r="HWY554" s="39"/>
      <c r="HWZ554" s="39"/>
      <c r="HXA554" s="39"/>
      <c r="HXB554" s="39"/>
      <c r="HXC554" s="39"/>
      <c r="HXD554" s="39"/>
      <c r="HXE554" s="39"/>
      <c r="HXF554" s="39"/>
      <c r="HXG554" s="39"/>
      <c r="HXH554" s="39"/>
      <c r="HXI554" s="39"/>
      <c r="HXJ554" s="39"/>
      <c r="HXK554" s="39"/>
      <c r="HXL554" s="39"/>
      <c r="HXM554" s="39"/>
      <c r="HXN554" s="39"/>
      <c r="HXO554" s="39"/>
      <c r="HXP554" s="39"/>
      <c r="HXQ554" s="39"/>
      <c r="HXR554" s="39"/>
      <c r="HXS554" s="39"/>
      <c r="HXT554" s="39"/>
      <c r="HXU554" s="39"/>
      <c r="HXV554" s="39"/>
      <c r="HXW554" s="39"/>
      <c r="HXX554" s="39"/>
      <c r="HXY554" s="39"/>
      <c r="HXZ554" s="39"/>
      <c r="HYA554" s="39"/>
      <c r="HYB554" s="39"/>
      <c r="HYC554" s="39"/>
      <c r="HYD554" s="39"/>
      <c r="HYE554" s="39"/>
      <c r="HYF554" s="39"/>
      <c r="HYG554" s="39"/>
      <c r="HYH554" s="39"/>
      <c r="HYI554" s="39"/>
      <c r="HYJ554" s="39"/>
      <c r="HYK554" s="39"/>
      <c r="HYL554" s="39"/>
      <c r="HYM554" s="39"/>
      <c r="HYN554" s="39"/>
      <c r="HYO554" s="39"/>
      <c r="HYP554" s="39"/>
      <c r="HYQ554" s="39"/>
      <c r="HYR554" s="39"/>
      <c r="HYS554" s="39"/>
      <c r="HYT554" s="39"/>
      <c r="HYU554" s="39"/>
      <c r="HYV554" s="39"/>
      <c r="HYW554" s="39"/>
      <c r="HYX554" s="39"/>
      <c r="HYY554" s="39"/>
      <c r="HYZ554" s="39"/>
      <c r="HZA554" s="39"/>
      <c r="HZB554" s="39"/>
      <c r="HZC554" s="39"/>
      <c r="HZD554" s="39"/>
      <c r="HZE554" s="39"/>
      <c r="HZF554" s="39"/>
      <c r="HZG554" s="39"/>
      <c r="HZH554" s="39"/>
      <c r="HZI554" s="39"/>
      <c r="HZJ554" s="39"/>
      <c r="HZK554" s="39"/>
      <c r="HZL554" s="39"/>
      <c r="HZM554" s="39"/>
      <c r="HZN554" s="39"/>
      <c r="HZO554" s="39"/>
      <c r="HZP554" s="39"/>
      <c r="HZQ554" s="39"/>
      <c r="HZR554" s="39"/>
      <c r="HZS554" s="39"/>
      <c r="HZT554" s="39"/>
      <c r="HZU554" s="39"/>
      <c r="HZV554" s="39"/>
      <c r="HZW554" s="39"/>
      <c r="HZX554" s="39"/>
      <c r="HZY554" s="39"/>
      <c r="HZZ554" s="39"/>
      <c r="IAA554" s="39"/>
      <c r="IAB554" s="39"/>
      <c r="IAC554" s="39"/>
      <c r="IAD554" s="39"/>
      <c r="IAE554" s="39"/>
      <c r="IAF554" s="39"/>
      <c r="IAG554" s="39"/>
      <c r="IAH554" s="39"/>
      <c r="IAI554" s="39"/>
      <c r="IAJ554" s="39"/>
      <c r="IAK554" s="39"/>
      <c r="IAL554" s="39"/>
      <c r="IAM554" s="39"/>
      <c r="IAN554" s="39"/>
      <c r="IAO554" s="39"/>
      <c r="IAP554" s="39"/>
      <c r="IAQ554" s="39"/>
      <c r="IAR554" s="39"/>
      <c r="IAS554" s="39"/>
      <c r="IAT554" s="39"/>
      <c r="IAU554" s="39"/>
      <c r="IAV554" s="39"/>
      <c r="IAW554" s="39"/>
      <c r="IAX554" s="39"/>
      <c r="IAY554" s="39"/>
      <c r="IAZ554" s="39"/>
      <c r="IBA554" s="39"/>
      <c r="IBB554" s="39"/>
      <c r="IBC554" s="39"/>
      <c r="IBD554" s="39"/>
      <c r="IBE554" s="39"/>
      <c r="IBF554" s="39"/>
      <c r="IBG554" s="39"/>
      <c r="IBH554" s="39"/>
      <c r="IBI554" s="39"/>
      <c r="IBJ554" s="39"/>
      <c r="IBK554" s="39"/>
      <c r="IBL554" s="39"/>
      <c r="IBM554" s="39"/>
      <c r="IBN554" s="39"/>
      <c r="IBO554" s="39"/>
      <c r="IBP554" s="39"/>
      <c r="IBQ554" s="39"/>
      <c r="IBR554" s="39"/>
      <c r="IBS554" s="39"/>
      <c r="IBT554" s="39"/>
      <c r="IBU554" s="39"/>
      <c r="IBV554" s="39"/>
      <c r="IBW554" s="39"/>
      <c r="IBX554" s="39"/>
      <c r="IBY554" s="39"/>
      <c r="IBZ554" s="39"/>
      <c r="ICA554" s="39"/>
      <c r="ICB554" s="39"/>
      <c r="ICC554" s="39"/>
      <c r="ICD554" s="39"/>
      <c r="ICE554" s="39"/>
      <c r="ICF554" s="39"/>
      <c r="ICG554" s="39"/>
      <c r="ICH554" s="39"/>
      <c r="ICI554" s="39"/>
      <c r="ICJ554" s="39"/>
      <c r="ICK554" s="39"/>
      <c r="ICL554" s="39"/>
      <c r="ICM554" s="39"/>
      <c r="ICN554" s="39"/>
      <c r="ICO554" s="39"/>
      <c r="ICP554" s="39"/>
      <c r="ICQ554" s="39"/>
      <c r="ICR554" s="39"/>
      <c r="ICS554" s="39"/>
      <c r="ICT554" s="39"/>
      <c r="ICU554" s="39"/>
      <c r="ICV554" s="39"/>
      <c r="ICW554" s="39"/>
      <c r="ICX554" s="39"/>
      <c r="ICY554" s="39"/>
      <c r="ICZ554" s="39"/>
      <c r="IDA554" s="39"/>
      <c r="IDB554" s="39"/>
      <c r="IDC554" s="39"/>
      <c r="IDD554" s="39"/>
      <c r="IDE554" s="39"/>
      <c r="IDF554" s="39"/>
      <c r="IDG554" s="39"/>
      <c r="IDH554" s="39"/>
      <c r="IDI554" s="39"/>
      <c r="IDJ554" s="39"/>
      <c r="IDK554" s="39"/>
      <c r="IDL554" s="39"/>
      <c r="IDM554" s="39"/>
      <c r="IDN554" s="39"/>
      <c r="IDO554" s="39"/>
      <c r="IDP554" s="39"/>
      <c r="IDQ554" s="39"/>
      <c r="IDR554" s="39"/>
      <c r="IDS554" s="39"/>
      <c r="IDT554" s="39"/>
      <c r="IDU554" s="39"/>
      <c r="IDV554" s="39"/>
      <c r="IDW554" s="39"/>
      <c r="IDX554" s="39"/>
      <c r="IDY554" s="39"/>
      <c r="IDZ554" s="39"/>
      <c r="IEA554" s="39"/>
      <c r="IEB554" s="39"/>
      <c r="IEC554" s="39"/>
      <c r="IED554" s="39"/>
      <c r="IEE554" s="39"/>
      <c r="IEF554" s="39"/>
      <c r="IEG554" s="39"/>
      <c r="IEH554" s="39"/>
      <c r="IEI554" s="39"/>
      <c r="IEJ554" s="39"/>
      <c r="IEK554" s="39"/>
      <c r="IEL554" s="39"/>
      <c r="IEM554" s="39"/>
      <c r="IEN554" s="39"/>
      <c r="IEO554" s="39"/>
      <c r="IEP554" s="39"/>
      <c r="IEQ554" s="39"/>
      <c r="IER554" s="39"/>
      <c r="IES554" s="39"/>
      <c r="IET554" s="39"/>
      <c r="IEU554" s="39"/>
      <c r="IEV554" s="39"/>
      <c r="IEW554" s="39"/>
      <c r="IEX554" s="39"/>
      <c r="IEY554" s="39"/>
      <c r="IEZ554" s="39"/>
      <c r="IFA554" s="39"/>
      <c r="IFB554" s="39"/>
      <c r="IFC554" s="39"/>
      <c r="IFD554" s="39"/>
      <c r="IFE554" s="39"/>
      <c r="IFF554" s="39"/>
      <c r="IFG554" s="39"/>
      <c r="IFH554" s="39"/>
      <c r="IFI554" s="39"/>
      <c r="IFJ554" s="39"/>
      <c r="IFK554" s="39"/>
      <c r="IFL554" s="39"/>
      <c r="IFM554" s="39"/>
      <c r="IFN554" s="39"/>
      <c r="IFO554" s="39"/>
      <c r="IFP554" s="39"/>
      <c r="IFQ554" s="39"/>
      <c r="IFR554" s="39"/>
      <c r="IFS554" s="39"/>
      <c r="IFT554" s="39"/>
      <c r="IFU554" s="39"/>
      <c r="IFV554" s="39"/>
      <c r="IFW554" s="39"/>
      <c r="IFX554" s="39"/>
      <c r="IFY554" s="39"/>
      <c r="IFZ554" s="39"/>
      <c r="IGA554" s="39"/>
      <c r="IGB554" s="39"/>
      <c r="IGC554" s="39"/>
      <c r="IGD554" s="39"/>
      <c r="IGE554" s="39"/>
      <c r="IGF554" s="39"/>
      <c r="IGG554" s="39"/>
      <c r="IGH554" s="39"/>
      <c r="IGI554" s="39"/>
      <c r="IGJ554" s="39"/>
      <c r="IGK554" s="39"/>
      <c r="IGL554" s="39"/>
      <c r="IGM554" s="39"/>
      <c r="IGN554" s="39"/>
      <c r="IGO554" s="39"/>
      <c r="IGP554" s="39"/>
      <c r="IGQ554" s="39"/>
      <c r="IGR554" s="39"/>
      <c r="IGS554" s="39"/>
      <c r="IGT554" s="39"/>
      <c r="IGU554" s="39"/>
      <c r="IGV554" s="39"/>
      <c r="IGW554" s="39"/>
      <c r="IGX554" s="39"/>
      <c r="IGY554" s="39"/>
      <c r="IGZ554" s="39"/>
      <c r="IHA554" s="39"/>
      <c r="IHB554" s="39"/>
      <c r="IHC554" s="39"/>
      <c r="IHD554" s="39"/>
      <c r="IHE554" s="39"/>
      <c r="IHF554" s="39"/>
      <c r="IHG554" s="39"/>
      <c r="IHH554" s="39"/>
      <c r="IHI554" s="39"/>
      <c r="IHJ554" s="39"/>
      <c r="IHK554" s="39"/>
      <c r="IHL554" s="39"/>
      <c r="IHM554" s="39"/>
      <c r="IHN554" s="39"/>
      <c r="IHO554" s="39"/>
      <c r="IHP554" s="39"/>
      <c r="IHQ554" s="39"/>
      <c r="IHR554" s="39"/>
      <c r="IHS554" s="39"/>
      <c r="IHT554" s="39"/>
      <c r="IHU554" s="39"/>
      <c r="IHV554" s="39"/>
      <c r="IHW554" s="39"/>
      <c r="IHX554" s="39"/>
      <c r="IHY554" s="39"/>
      <c r="IHZ554" s="39"/>
      <c r="IIA554" s="39"/>
      <c r="IIB554" s="39"/>
      <c r="IIC554" s="39"/>
      <c r="IID554" s="39"/>
      <c r="IIE554" s="39"/>
      <c r="IIF554" s="39"/>
      <c r="IIG554" s="39"/>
      <c r="IIH554" s="39"/>
      <c r="III554" s="39"/>
      <c r="IIJ554" s="39"/>
      <c r="IIK554" s="39"/>
      <c r="IIL554" s="39"/>
      <c r="IIM554" s="39"/>
      <c r="IIN554" s="39"/>
      <c r="IIO554" s="39"/>
      <c r="IIP554" s="39"/>
      <c r="IIQ554" s="39"/>
      <c r="IIR554" s="39"/>
      <c r="IIS554" s="39"/>
      <c r="IIT554" s="39"/>
      <c r="IIU554" s="39"/>
      <c r="IIV554" s="39"/>
      <c r="IIW554" s="39"/>
      <c r="IIX554" s="39"/>
      <c r="IIY554" s="39"/>
      <c r="IIZ554" s="39"/>
      <c r="IJA554" s="39"/>
      <c r="IJB554" s="39"/>
      <c r="IJC554" s="39"/>
      <c r="IJD554" s="39"/>
      <c r="IJE554" s="39"/>
      <c r="IJF554" s="39"/>
      <c r="IJG554" s="39"/>
      <c r="IJH554" s="39"/>
      <c r="IJI554" s="39"/>
      <c r="IJJ554" s="39"/>
      <c r="IJK554" s="39"/>
      <c r="IJL554" s="39"/>
      <c r="IJM554" s="39"/>
      <c r="IJN554" s="39"/>
      <c r="IJO554" s="39"/>
      <c r="IJP554" s="39"/>
      <c r="IJQ554" s="39"/>
      <c r="IJR554" s="39"/>
      <c r="IJS554" s="39"/>
      <c r="IJT554" s="39"/>
      <c r="IJU554" s="39"/>
      <c r="IJV554" s="39"/>
      <c r="IJW554" s="39"/>
      <c r="IJX554" s="39"/>
      <c r="IJY554" s="39"/>
      <c r="IJZ554" s="39"/>
      <c r="IKA554" s="39"/>
      <c r="IKB554" s="39"/>
      <c r="IKC554" s="39"/>
      <c r="IKD554" s="39"/>
      <c r="IKE554" s="39"/>
      <c r="IKF554" s="39"/>
      <c r="IKG554" s="39"/>
      <c r="IKH554" s="39"/>
      <c r="IKI554" s="39"/>
      <c r="IKJ554" s="39"/>
      <c r="IKK554" s="39"/>
      <c r="IKL554" s="39"/>
      <c r="IKM554" s="39"/>
      <c r="IKN554" s="39"/>
      <c r="IKO554" s="39"/>
      <c r="IKP554" s="39"/>
      <c r="IKQ554" s="39"/>
      <c r="IKR554" s="39"/>
      <c r="IKS554" s="39"/>
      <c r="IKT554" s="39"/>
      <c r="IKU554" s="39"/>
      <c r="IKV554" s="39"/>
      <c r="IKW554" s="39"/>
      <c r="IKX554" s="39"/>
      <c r="IKY554" s="39"/>
      <c r="IKZ554" s="39"/>
      <c r="ILA554" s="39"/>
      <c r="ILB554" s="39"/>
      <c r="ILC554" s="39"/>
      <c r="ILD554" s="39"/>
      <c r="ILE554" s="39"/>
      <c r="ILF554" s="39"/>
      <c r="ILG554" s="39"/>
      <c r="ILH554" s="39"/>
      <c r="ILI554" s="39"/>
      <c r="ILJ554" s="39"/>
      <c r="ILK554" s="39"/>
      <c r="ILL554" s="39"/>
      <c r="ILM554" s="39"/>
      <c r="ILN554" s="39"/>
      <c r="ILO554" s="39"/>
      <c r="ILP554" s="39"/>
      <c r="ILQ554" s="39"/>
      <c r="ILR554" s="39"/>
      <c r="ILS554" s="39"/>
      <c r="ILT554" s="39"/>
      <c r="ILU554" s="39"/>
      <c r="ILV554" s="39"/>
      <c r="ILW554" s="39"/>
      <c r="ILX554" s="39"/>
      <c r="ILY554" s="39"/>
      <c r="ILZ554" s="39"/>
      <c r="IMA554" s="39"/>
      <c r="IMB554" s="39"/>
      <c r="IMC554" s="39"/>
      <c r="IMD554" s="39"/>
      <c r="IME554" s="39"/>
      <c r="IMF554" s="39"/>
      <c r="IMG554" s="39"/>
      <c r="IMH554" s="39"/>
      <c r="IMI554" s="39"/>
      <c r="IMJ554" s="39"/>
      <c r="IMK554" s="39"/>
      <c r="IML554" s="39"/>
      <c r="IMM554" s="39"/>
      <c r="IMN554" s="39"/>
      <c r="IMO554" s="39"/>
      <c r="IMP554" s="39"/>
      <c r="IMQ554" s="39"/>
      <c r="IMR554" s="39"/>
      <c r="IMS554" s="39"/>
      <c r="IMT554" s="39"/>
      <c r="IMU554" s="39"/>
      <c r="IMV554" s="39"/>
      <c r="IMW554" s="39"/>
      <c r="IMX554" s="39"/>
      <c r="IMY554" s="39"/>
      <c r="IMZ554" s="39"/>
      <c r="INA554" s="39"/>
      <c r="INB554" s="39"/>
      <c r="INC554" s="39"/>
      <c r="IND554" s="39"/>
      <c r="INE554" s="39"/>
      <c r="INF554" s="39"/>
      <c r="ING554" s="39"/>
      <c r="INH554" s="39"/>
      <c r="INI554" s="39"/>
      <c r="INJ554" s="39"/>
      <c r="INK554" s="39"/>
      <c r="INL554" s="39"/>
      <c r="INM554" s="39"/>
      <c r="INN554" s="39"/>
      <c r="INO554" s="39"/>
      <c r="INP554" s="39"/>
      <c r="INQ554" s="39"/>
      <c r="INR554" s="39"/>
      <c r="INS554" s="39"/>
      <c r="INT554" s="39"/>
      <c r="INU554" s="39"/>
      <c r="INV554" s="39"/>
      <c r="INW554" s="39"/>
      <c r="INX554" s="39"/>
      <c r="INY554" s="39"/>
      <c r="INZ554" s="39"/>
      <c r="IOA554" s="39"/>
      <c r="IOB554" s="39"/>
      <c r="IOC554" s="39"/>
      <c r="IOD554" s="39"/>
      <c r="IOE554" s="39"/>
      <c r="IOF554" s="39"/>
      <c r="IOG554" s="39"/>
      <c r="IOH554" s="39"/>
      <c r="IOI554" s="39"/>
      <c r="IOJ554" s="39"/>
      <c r="IOK554" s="39"/>
      <c r="IOL554" s="39"/>
      <c r="IOM554" s="39"/>
      <c r="ION554" s="39"/>
      <c r="IOO554" s="39"/>
      <c r="IOP554" s="39"/>
      <c r="IOQ554" s="39"/>
      <c r="IOR554" s="39"/>
      <c r="IOS554" s="39"/>
      <c r="IOT554" s="39"/>
      <c r="IOU554" s="39"/>
      <c r="IOV554" s="39"/>
      <c r="IOW554" s="39"/>
      <c r="IOX554" s="39"/>
      <c r="IOY554" s="39"/>
      <c r="IOZ554" s="39"/>
      <c r="IPA554" s="39"/>
      <c r="IPB554" s="39"/>
      <c r="IPC554" s="39"/>
      <c r="IPD554" s="39"/>
      <c r="IPE554" s="39"/>
      <c r="IPF554" s="39"/>
      <c r="IPG554" s="39"/>
      <c r="IPH554" s="39"/>
      <c r="IPI554" s="39"/>
      <c r="IPJ554" s="39"/>
      <c r="IPK554" s="39"/>
      <c r="IPL554" s="39"/>
      <c r="IPM554" s="39"/>
      <c r="IPN554" s="39"/>
      <c r="IPO554" s="39"/>
      <c r="IPP554" s="39"/>
      <c r="IPQ554" s="39"/>
      <c r="IPR554" s="39"/>
      <c r="IPS554" s="39"/>
      <c r="IPT554" s="39"/>
      <c r="IPU554" s="39"/>
      <c r="IPV554" s="39"/>
      <c r="IPW554" s="39"/>
      <c r="IPX554" s="39"/>
      <c r="IPY554" s="39"/>
      <c r="IPZ554" s="39"/>
      <c r="IQA554" s="39"/>
      <c r="IQB554" s="39"/>
      <c r="IQC554" s="39"/>
      <c r="IQD554" s="39"/>
      <c r="IQE554" s="39"/>
      <c r="IQF554" s="39"/>
      <c r="IQG554" s="39"/>
      <c r="IQH554" s="39"/>
      <c r="IQI554" s="39"/>
      <c r="IQJ554" s="39"/>
      <c r="IQK554" s="39"/>
      <c r="IQL554" s="39"/>
      <c r="IQM554" s="39"/>
      <c r="IQN554" s="39"/>
      <c r="IQO554" s="39"/>
      <c r="IQP554" s="39"/>
      <c r="IQQ554" s="39"/>
      <c r="IQR554" s="39"/>
      <c r="IQS554" s="39"/>
      <c r="IQT554" s="39"/>
      <c r="IQU554" s="39"/>
      <c r="IQV554" s="39"/>
      <c r="IQW554" s="39"/>
      <c r="IQX554" s="39"/>
      <c r="IQY554" s="39"/>
      <c r="IQZ554" s="39"/>
      <c r="IRA554" s="39"/>
      <c r="IRB554" s="39"/>
      <c r="IRC554" s="39"/>
      <c r="IRD554" s="39"/>
      <c r="IRE554" s="39"/>
      <c r="IRF554" s="39"/>
      <c r="IRG554" s="39"/>
      <c r="IRH554" s="39"/>
      <c r="IRI554" s="39"/>
      <c r="IRJ554" s="39"/>
      <c r="IRK554" s="39"/>
      <c r="IRL554" s="39"/>
      <c r="IRM554" s="39"/>
      <c r="IRN554" s="39"/>
      <c r="IRO554" s="39"/>
      <c r="IRP554" s="39"/>
      <c r="IRQ554" s="39"/>
      <c r="IRR554" s="39"/>
      <c r="IRS554" s="39"/>
      <c r="IRT554" s="39"/>
      <c r="IRU554" s="39"/>
      <c r="IRV554" s="39"/>
      <c r="IRW554" s="39"/>
      <c r="IRX554" s="39"/>
      <c r="IRY554" s="39"/>
      <c r="IRZ554" s="39"/>
      <c r="ISA554" s="39"/>
      <c r="ISB554" s="39"/>
      <c r="ISC554" s="39"/>
      <c r="ISD554" s="39"/>
      <c r="ISE554" s="39"/>
      <c r="ISF554" s="39"/>
      <c r="ISG554" s="39"/>
      <c r="ISH554" s="39"/>
      <c r="ISI554" s="39"/>
      <c r="ISJ554" s="39"/>
      <c r="ISK554" s="39"/>
      <c r="ISL554" s="39"/>
      <c r="ISM554" s="39"/>
      <c r="ISN554" s="39"/>
      <c r="ISO554" s="39"/>
      <c r="ISP554" s="39"/>
      <c r="ISQ554" s="39"/>
      <c r="ISR554" s="39"/>
      <c r="ISS554" s="39"/>
      <c r="IST554" s="39"/>
      <c r="ISU554" s="39"/>
      <c r="ISV554" s="39"/>
      <c r="ISW554" s="39"/>
      <c r="ISX554" s="39"/>
      <c r="ISY554" s="39"/>
      <c r="ISZ554" s="39"/>
      <c r="ITA554" s="39"/>
      <c r="ITB554" s="39"/>
      <c r="ITC554" s="39"/>
      <c r="ITD554" s="39"/>
      <c r="ITE554" s="39"/>
      <c r="ITF554" s="39"/>
      <c r="ITG554" s="39"/>
      <c r="ITH554" s="39"/>
      <c r="ITI554" s="39"/>
      <c r="ITJ554" s="39"/>
      <c r="ITK554" s="39"/>
      <c r="ITL554" s="39"/>
      <c r="ITM554" s="39"/>
      <c r="ITN554" s="39"/>
      <c r="ITO554" s="39"/>
      <c r="ITP554" s="39"/>
      <c r="ITQ554" s="39"/>
      <c r="ITR554" s="39"/>
      <c r="ITS554" s="39"/>
      <c r="ITT554" s="39"/>
      <c r="ITU554" s="39"/>
      <c r="ITV554" s="39"/>
      <c r="ITW554" s="39"/>
      <c r="ITX554" s="39"/>
      <c r="ITY554" s="39"/>
      <c r="ITZ554" s="39"/>
      <c r="IUA554" s="39"/>
      <c r="IUB554" s="39"/>
      <c r="IUC554" s="39"/>
      <c r="IUD554" s="39"/>
      <c r="IUE554" s="39"/>
      <c r="IUF554" s="39"/>
      <c r="IUG554" s="39"/>
      <c r="IUH554" s="39"/>
      <c r="IUI554" s="39"/>
      <c r="IUJ554" s="39"/>
      <c r="IUK554" s="39"/>
      <c r="IUL554" s="39"/>
      <c r="IUM554" s="39"/>
      <c r="IUN554" s="39"/>
      <c r="IUO554" s="39"/>
      <c r="IUP554" s="39"/>
      <c r="IUQ554" s="39"/>
      <c r="IUR554" s="39"/>
      <c r="IUS554" s="39"/>
      <c r="IUT554" s="39"/>
      <c r="IUU554" s="39"/>
      <c r="IUV554" s="39"/>
      <c r="IUW554" s="39"/>
      <c r="IUX554" s="39"/>
      <c r="IUY554" s="39"/>
      <c r="IUZ554" s="39"/>
      <c r="IVA554" s="39"/>
      <c r="IVB554" s="39"/>
      <c r="IVC554" s="39"/>
      <c r="IVD554" s="39"/>
      <c r="IVE554" s="39"/>
      <c r="IVF554" s="39"/>
      <c r="IVG554" s="39"/>
      <c r="IVH554" s="39"/>
      <c r="IVI554" s="39"/>
      <c r="IVJ554" s="39"/>
      <c r="IVK554" s="39"/>
      <c r="IVL554" s="39"/>
      <c r="IVM554" s="39"/>
      <c r="IVN554" s="39"/>
      <c r="IVO554" s="39"/>
      <c r="IVP554" s="39"/>
      <c r="IVQ554" s="39"/>
      <c r="IVR554" s="39"/>
      <c r="IVS554" s="39"/>
      <c r="IVT554" s="39"/>
      <c r="IVU554" s="39"/>
      <c r="IVV554" s="39"/>
      <c r="IVW554" s="39"/>
      <c r="IVX554" s="39"/>
      <c r="IVY554" s="39"/>
      <c r="IVZ554" s="39"/>
      <c r="IWA554" s="39"/>
      <c r="IWB554" s="39"/>
      <c r="IWC554" s="39"/>
      <c r="IWD554" s="39"/>
      <c r="IWE554" s="39"/>
      <c r="IWF554" s="39"/>
      <c r="IWG554" s="39"/>
      <c r="IWH554" s="39"/>
      <c r="IWI554" s="39"/>
      <c r="IWJ554" s="39"/>
      <c r="IWK554" s="39"/>
      <c r="IWL554" s="39"/>
      <c r="IWM554" s="39"/>
      <c r="IWN554" s="39"/>
      <c r="IWO554" s="39"/>
      <c r="IWP554" s="39"/>
      <c r="IWQ554" s="39"/>
      <c r="IWR554" s="39"/>
      <c r="IWS554" s="39"/>
      <c r="IWT554" s="39"/>
      <c r="IWU554" s="39"/>
      <c r="IWV554" s="39"/>
      <c r="IWW554" s="39"/>
      <c r="IWX554" s="39"/>
      <c r="IWY554" s="39"/>
      <c r="IWZ554" s="39"/>
      <c r="IXA554" s="39"/>
      <c r="IXB554" s="39"/>
      <c r="IXC554" s="39"/>
      <c r="IXD554" s="39"/>
      <c r="IXE554" s="39"/>
      <c r="IXF554" s="39"/>
      <c r="IXG554" s="39"/>
      <c r="IXH554" s="39"/>
      <c r="IXI554" s="39"/>
      <c r="IXJ554" s="39"/>
      <c r="IXK554" s="39"/>
      <c r="IXL554" s="39"/>
      <c r="IXM554" s="39"/>
      <c r="IXN554" s="39"/>
      <c r="IXO554" s="39"/>
      <c r="IXP554" s="39"/>
      <c r="IXQ554" s="39"/>
      <c r="IXR554" s="39"/>
      <c r="IXS554" s="39"/>
      <c r="IXT554" s="39"/>
      <c r="IXU554" s="39"/>
      <c r="IXV554" s="39"/>
      <c r="IXW554" s="39"/>
      <c r="IXX554" s="39"/>
      <c r="IXY554" s="39"/>
      <c r="IXZ554" s="39"/>
      <c r="IYA554" s="39"/>
      <c r="IYB554" s="39"/>
      <c r="IYC554" s="39"/>
      <c r="IYD554" s="39"/>
      <c r="IYE554" s="39"/>
      <c r="IYF554" s="39"/>
      <c r="IYG554" s="39"/>
      <c r="IYH554" s="39"/>
      <c r="IYI554" s="39"/>
      <c r="IYJ554" s="39"/>
      <c r="IYK554" s="39"/>
      <c r="IYL554" s="39"/>
      <c r="IYM554" s="39"/>
      <c r="IYN554" s="39"/>
      <c r="IYO554" s="39"/>
      <c r="IYP554" s="39"/>
      <c r="IYQ554" s="39"/>
      <c r="IYR554" s="39"/>
      <c r="IYS554" s="39"/>
      <c r="IYT554" s="39"/>
      <c r="IYU554" s="39"/>
      <c r="IYV554" s="39"/>
      <c r="IYW554" s="39"/>
      <c r="IYX554" s="39"/>
      <c r="IYY554" s="39"/>
      <c r="IYZ554" s="39"/>
      <c r="IZA554" s="39"/>
      <c r="IZB554" s="39"/>
      <c r="IZC554" s="39"/>
      <c r="IZD554" s="39"/>
      <c r="IZE554" s="39"/>
      <c r="IZF554" s="39"/>
      <c r="IZG554" s="39"/>
      <c r="IZH554" s="39"/>
      <c r="IZI554" s="39"/>
      <c r="IZJ554" s="39"/>
      <c r="IZK554" s="39"/>
      <c r="IZL554" s="39"/>
      <c r="IZM554" s="39"/>
      <c r="IZN554" s="39"/>
      <c r="IZO554" s="39"/>
      <c r="IZP554" s="39"/>
      <c r="IZQ554" s="39"/>
      <c r="IZR554" s="39"/>
      <c r="IZS554" s="39"/>
      <c r="IZT554" s="39"/>
      <c r="IZU554" s="39"/>
      <c r="IZV554" s="39"/>
      <c r="IZW554" s="39"/>
      <c r="IZX554" s="39"/>
      <c r="IZY554" s="39"/>
      <c r="IZZ554" s="39"/>
      <c r="JAA554" s="39"/>
      <c r="JAB554" s="39"/>
      <c r="JAC554" s="39"/>
      <c r="JAD554" s="39"/>
      <c r="JAE554" s="39"/>
      <c r="JAF554" s="39"/>
      <c r="JAG554" s="39"/>
      <c r="JAH554" s="39"/>
      <c r="JAI554" s="39"/>
      <c r="JAJ554" s="39"/>
      <c r="JAK554" s="39"/>
      <c r="JAL554" s="39"/>
      <c r="JAM554" s="39"/>
      <c r="JAN554" s="39"/>
      <c r="JAO554" s="39"/>
      <c r="JAP554" s="39"/>
      <c r="JAQ554" s="39"/>
      <c r="JAR554" s="39"/>
      <c r="JAS554" s="39"/>
      <c r="JAT554" s="39"/>
      <c r="JAU554" s="39"/>
      <c r="JAV554" s="39"/>
      <c r="JAW554" s="39"/>
      <c r="JAX554" s="39"/>
      <c r="JAY554" s="39"/>
      <c r="JAZ554" s="39"/>
      <c r="JBA554" s="39"/>
      <c r="JBB554" s="39"/>
      <c r="JBC554" s="39"/>
      <c r="JBD554" s="39"/>
      <c r="JBE554" s="39"/>
      <c r="JBF554" s="39"/>
      <c r="JBG554" s="39"/>
      <c r="JBH554" s="39"/>
      <c r="JBI554" s="39"/>
      <c r="JBJ554" s="39"/>
      <c r="JBK554" s="39"/>
      <c r="JBL554" s="39"/>
      <c r="JBM554" s="39"/>
      <c r="JBN554" s="39"/>
      <c r="JBO554" s="39"/>
      <c r="JBP554" s="39"/>
      <c r="JBQ554" s="39"/>
      <c r="JBR554" s="39"/>
      <c r="JBS554" s="39"/>
      <c r="JBT554" s="39"/>
      <c r="JBU554" s="39"/>
      <c r="JBV554" s="39"/>
      <c r="JBW554" s="39"/>
      <c r="JBX554" s="39"/>
      <c r="JBY554" s="39"/>
      <c r="JBZ554" s="39"/>
      <c r="JCA554" s="39"/>
      <c r="JCB554" s="39"/>
      <c r="JCC554" s="39"/>
      <c r="JCD554" s="39"/>
      <c r="JCE554" s="39"/>
      <c r="JCF554" s="39"/>
      <c r="JCG554" s="39"/>
      <c r="JCH554" s="39"/>
      <c r="JCI554" s="39"/>
      <c r="JCJ554" s="39"/>
      <c r="JCK554" s="39"/>
      <c r="JCL554" s="39"/>
      <c r="JCM554" s="39"/>
      <c r="JCN554" s="39"/>
      <c r="JCO554" s="39"/>
      <c r="JCP554" s="39"/>
      <c r="JCQ554" s="39"/>
      <c r="JCR554" s="39"/>
      <c r="JCS554" s="39"/>
      <c r="JCT554" s="39"/>
      <c r="JCU554" s="39"/>
      <c r="JCV554" s="39"/>
      <c r="JCW554" s="39"/>
      <c r="JCX554" s="39"/>
      <c r="JCY554" s="39"/>
      <c r="JCZ554" s="39"/>
      <c r="JDA554" s="39"/>
      <c r="JDB554" s="39"/>
      <c r="JDC554" s="39"/>
      <c r="JDD554" s="39"/>
      <c r="JDE554" s="39"/>
      <c r="JDF554" s="39"/>
      <c r="JDG554" s="39"/>
      <c r="JDH554" s="39"/>
      <c r="JDI554" s="39"/>
      <c r="JDJ554" s="39"/>
      <c r="JDK554" s="39"/>
      <c r="JDL554" s="39"/>
      <c r="JDM554" s="39"/>
      <c r="JDN554" s="39"/>
      <c r="JDO554" s="39"/>
      <c r="JDP554" s="39"/>
      <c r="JDQ554" s="39"/>
      <c r="JDR554" s="39"/>
      <c r="JDS554" s="39"/>
      <c r="JDT554" s="39"/>
      <c r="JDU554" s="39"/>
      <c r="JDV554" s="39"/>
      <c r="JDW554" s="39"/>
      <c r="JDX554" s="39"/>
      <c r="JDY554" s="39"/>
      <c r="JDZ554" s="39"/>
      <c r="JEA554" s="39"/>
      <c r="JEB554" s="39"/>
      <c r="JEC554" s="39"/>
      <c r="JED554" s="39"/>
      <c r="JEE554" s="39"/>
      <c r="JEF554" s="39"/>
      <c r="JEG554" s="39"/>
      <c r="JEH554" s="39"/>
      <c r="JEI554" s="39"/>
      <c r="JEJ554" s="39"/>
      <c r="JEK554" s="39"/>
      <c r="JEL554" s="39"/>
      <c r="JEM554" s="39"/>
      <c r="JEN554" s="39"/>
      <c r="JEO554" s="39"/>
      <c r="JEP554" s="39"/>
      <c r="JEQ554" s="39"/>
      <c r="JER554" s="39"/>
      <c r="JES554" s="39"/>
      <c r="JET554" s="39"/>
      <c r="JEU554" s="39"/>
      <c r="JEV554" s="39"/>
      <c r="JEW554" s="39"/>
      <c r="JEX554" s="39"/>
      <c r="JEY554" s="39"/>
      <c r="JEZ554" s="39"/>
      <c r="JFA554" s="39"/>
      <c r="JFB554" s="39"/>
      <c r="JFC554" s="39"/>
      <c r="JFD554" s="39"/>
      <c r="JFE554" s="39"/>
      <c r="JFF554" s="39"/>
      <c r="JFG554" s="39"/>
      <c r="JFH554" s="39"/>
      <c r="JFI554" s="39"/>
      <c r="JFJ554" s="39"/>
      <c r="JFK554" s="39"/>
      <c r="JFL554" s="39"/>
      <c r="JFM554" s="39"/>
      <c r="JFN554" s="39"/>
      <c r="JFO554" s="39"/>
      <c r="JFP554" s="39"/>
      <c r="JFQ554" s="39"/>
      <c r="JFR554" s="39"/>
      <c r="JFS554" s="39"/>
      <c r="JFT554" s="39"/>
      <c r="JFU554" s="39"/>
      <c r="JFV554" s="39"/>
      <c r="JFW554" s="39"/>
      <c r="JFX554" s="39"/>
      <c r="JFY554" s="39"/>
      <c r="JFZ554" s="39"/>
      <c r="JGA554" s="39"/>
      <c r="JGB554" s="39"/>
      <c r="JGC554" s="39"/>
      <c r="JGD554" s="39"/>
      <c r="JGE554" s="39"/>
      <c r="JGF554" s="39"/>
      <c r="JGG554" s="39"/>
      <c r="JGH554" s="39"/>
      <c r="JGI554" s="39"/>
      <c r="JGJ554" s="39"/>
      <c r="JGK554" s="39"/>
      <c r="JGL554" s="39"/>
      <c r="JGM554" s="39"/>
      <c r="JGN554" s="39"/>
      <c r="JGO554" s="39"/>
      <c r="JGP554" s="39"/>
      <c r="JGQ554" s="39"/>
      <c r="JGR554" s="39"/>
      <c r="JGS554" s="39"/>
      <c r="JGT554" s="39"/>
      <c r="JGU554" s="39"/>
      <c r="JGV554" s="39"/>
      <c r="JGW554" s="39"/>
      <c r="JGX554" s="39"/>
      <c r="JGY554" s="39"/>
      <c r="JGZ554" s="39"/>
      <c r="JHA554" s="39"/>
      <c r="JHB554" s="39"/>
      <c r="JHC554" s="39"/>
      <c r="JHD554" s="39"/>
      <c r="JHE554" s="39"/>
      <c r="JHF554" s="39"/>
      <c r="JHG554" s="39"/>
      <c r="JHH554" s="39"/>
      <c r="JHI554" s="39"/>
      <c r="JHJ554" s="39"/>
      <c r="JHK554" s="39"/>
      <c r="JHL554" s="39"/>
      <c r="JHM554" s="39"/>
      <c r="JHN554" s="39"/>
      <c r="JHO554" s="39"/>
      <c r="JHP554" s="39"/>
      <c r="JHQ554" s="39"/>
      <c r="JHR554" s="39"/>
      <c r="JHS554" s="39"/>
      <c r="JHT554" s="39"/>
      <c r="JHU554" s="39"/>
      <c r="JHV554" s="39"/>
      <c r="JHW554" s="39"/>
      <c r="JHX554" s="39"/>
      <c r="JHY554" s="39"/>
      <c r="JHZ554" s="39"/>
      <c r="JIA554" s="39"/>
      <c r="JIB554" s="39"/>
      <c r="JIC554" s="39"/>
      <c r="JID554" s="39"/>
      <c r="JIE554" s="39"/>
      <c r="JIF554" s="39"/>
      <c r="JIG554" s="39"/>
      <c r="JIH554" s="39"/>
      <c r="JII554" s="39"/>
      <c r="JIJ554" s="39"/>
      <c r="JIK554" s="39"/>
      <c r="JIL554" s="39"/>
      <c r="JIM554" s="39"/>
      <c r="JIN554" s="39"/>
      <c r="JIO554" s="39"/>
      <c r="JIP554" s="39"/>
      <c r="JIQ554" s="39"/>
      <c r="JIR554" s="39"/>
      <c r="JIS554" s="39"/>
      <c r="JIT554" s="39"/>
      <c r="JIU554" s="39"/>
      <c r="JIV554" s="39"/>
      <c r="JIW554" s="39"/>
      <c r="JIX554" s="39"/>
      <c r="JIY554" s="39"/>
      <c r="JIZ554" s="39"/>
      <c r="JJA554" s="39"/>
      <c r="JJB554" s="39"/>
      <c r="JJC554" s="39"/>
      <c r="JJD554" s="39"/>
      <c r="JJE554" s="39"/>
      <c r="JJF554" s="39"/>
      <c r="JJG554" s="39"/>
      <c r="JJH554" s="39"/>
      <c r="JJI554" s="39"/>
      <c r="JJJ554" s="39"/>
      <c r="JJK554" s="39"/>
      <c r="JJL554" s="39"/>
      <c r="JJM554" s="39"/>
      <c r="JJN554" s="39"/>
      <c r="JJO554" s="39"/>
      <c r="JJP554" s="39"/>
      <c r="JJQ554" s="39"/>
      <c r="JJR554" s="39"/>
      <c r="JJS554" s="39"/>
      <c r="JJT554" s="39"/>
      <c r="JJU554" s="39"/>
      <c r="JJV554" s="39"/>
      <c r="JJW554" s="39"/>
      <c r="JJX554" s="39"/>
      <c r="JJY554" s="39"/>
      <c r="JJZ554" s="39"/>
      <c r="JKA554" s="39"/>
      <c r="JKB554" s="39"/>
      <c r="JKC554" s="39"/>
      <c r="JKD554" s="39"/>
      <c r="JKE554" s="39"/>
      <c r="JKF554" s="39"/>
      <c r="JKG554" s="39"/>
      <c r="JKH554" s="39"/>
      <c r="JKI554" s="39"/>
      <c r="JKJ554" s="39"/>
      <c r="JKK554" s="39"/>
      <c r="JKL554" s="39"/>
      <c r="JKM554" s="39"/>
      <c r="JKN554" s="39"/>
      <c r="JKO554" s="39"/>
      <c r="JKP554" s="39"/>
      <c r="JKQ554" s="39"/>
      <c r="JKR554" s="39"/>
      <c r="JKS554" s="39"/>
      <c r="JKT554" s="39"/>
      <c r="JKU554" s="39"/>
      <c r="JKV554" s="39"/>
      <c r="JKW554" s="39"/>
      <c r="JKX554" s="39"/>
      <c r="JKY554" s="39"/>
      <c r="JKZ554" s="39"/>
      <c r="JLA554" s="39"/>
      <c r="JLB554" s="39"/>
      <c r="JLC554" s="39"/>
      <c r="JLD554" s="39"/>
      <c r="JLE554" s="39"/>
      <c r="JLF554" s="39"/>
      <c r="JLG554" s="39"/>
      <c r="JLH554" s="39"/>
      <c r="JLI554" s="39"/>
      <c r="JLJ554" s="39"/>
      <c r="JLK554" s="39"/>
      <c r="JLL554" s="39"/>
      <c r="JLM554" s="39"/>
      <c r="JLN554" s="39"/>
      <c r="JLO554" s="39"/>
      <c r="JLP554" s="39"/>
      <c r="JLQ554" s="39"/>
      <c r="JLR554" s="39"/>
      <c r="JLS554" s="39"/>
      <c r="JLT554" s="39"/>
      <c r="JLU554" s="39"/>
      <c r="JLV554" s="39"/>
      <c r="JLW554" s="39"/>
      <c r="JLX554" s="39"/>
      <c r="JLY554" s="39"/>
      <c r="JLZ554" s="39"/>
      <c r="JMA554" s="39"/>
      <c r="JMB554" s="39"/>
      <c r="JMC554" s="39"/>
      <c r="JMD554" s="39"/>
      <c r="JME554" s="39"/>
      <c r="JMF554" s="39"/>
      <c r="JMG554" s="39"/>
      <c r="JMH554" s="39"/>
      <c r="JMI554" s="39"/>
      <c r="JMJ554" s="39"/>
      <c r="JMK554" s="39"/>
      <c r="JML554" s="39"/>
      <c r="JMM554" s="39"/>
      <c r="JMN554" s="39"/>
      <c r="JMO554" s="39"/>
      <c r="JMP554" s="39"/>
      <c r="JMQ554" s="39"/>
      <c r="JMR554" s="39"/>
      <c r="JMS554" s="39"/>
      <c r="JMT554" s="39"/>
      <c r="JMU554" s="39"/>
      <c r="JMV554" s="39"/>
      <c r="JMW554" s="39"/>
      <c r="JMX554" s="39"/>
      <c r="JMY554" s="39"/>
      <c r="JMZ554" s="39"/>
      <c r="JNA554" s="39"/>
      <c r="JNB554" s="39"/>
      <c r="JNC554" s="39"/>
      <c r="JND554" s="39"/>
      <c r="JNE554" s="39"/>
      <c r="JNF554" s="39"/>
      <c r="JNG554" s="39"/>
      <c r="JNH554" s="39"/>
      <c r="JNI554" s="39"/>
      <c r="JNJ554" s="39"/>
      <c r="JNK554" s="39"/>
      <c r="JNL554" s="39"/>
      <c r="JNM554" s="39"/>
      <c r="JNN554" s="39"/>
      <c r="JNO554" s="39"/>
      <c r="JNP554" s="39"/>
      <c r="JNQ554" s="39"/>
      <c r="JNR554" s="39"/>
      <c r="JNS554" s="39"/>
      <c r="JNT554" s="39"/>
      <c r="JNU554" s="39"/>
      <c r="JNV554" s="39"/>
      <c r="JNW554" s="39"/>
      <c r="JNX554" s="39"/>
      <c r="JNY554" s="39"/>
      <c r="JNZ554" s="39"/>
      <c r="JOA554" s="39"/>
      <c r="JOB554" s="39"/>
      <c r="JOC554" s="39"/>
      <c r="JOD554" s="39"/>
      <c r="JOE554" s="39"/>
      <c r="JOF554" s="39"/>
      <c r="JOG554" s="39"/>
      <c r="JOH554" s="39"/>
      <c r="JOI554" s="39"/>
      <c r="JOJ554" s="39"/>
      <c r="JOK554" s="39"/>
      <c r="JOL554" s="39"/>
      <c r="JOM554" s="39"/>
      <c r="JON554" s="39"/>
      <c r="JOO554" s="39"/>
      <c r="JOP554" s="39"/>
      <c r="JOQ554" s="39"/>
      <c r="JOR554" s="39"/>
      <c r="JOS554" s="39"/>
      <c r="JOT554" s="39"/>
      <c r="JOU554" s="39"/>
      <c r="JOV554" s="39"/>
      <c r="JOW554" s="39"/>
      <c r="JOX554" s="39"/>
      <c r="JOY554" s="39"/>
      <c r="JOZ554" s="39"/>
      <c r="JPA554" s="39"/>
      <c r="JPB554" s="39"/>
      <c r="JPC554" s="39"/>
      <c r="JPD554" s="39"/>
      <c r="JPE554" s="39"/>
      <c r="JPF554" s="39"/>
      <c r="JPG554" s="39"/>
      <c r="JPH554" s="39"/>
      <c r="JPI554" s="39"/>
      <c r="JPJ554" s="39"/>
      <c r="JPK554" s="39"/>
      <c r="JPL554" s="39"/>
      <c r="JPM554" s="39"/>
      <c r="JPN554" s="39"/>
      <c r="JPO554" s="39"/>
      <c r="JPP554" s="39"/>
      <c r="JPQ554" s="39"/>
      <c r="JPR554" s="39"/>
      <c r="JPS554" s="39"/>
      <c r="JPT554" s="39"/>
      <c r="JPU554" s="39"/>
      <c r="JPV554" s="39"/>
      <c r="JPW554" s="39"/>
      <c r="JPX554" s="39"/>
      <c r="JPY554" s="39"/>
      <c r="JPZ554" s="39"/>
      <c r="JQA554" s="39"/>
      <c r="JQB554" s="39"/>
      <c r="JQC554" s="39"/>
      <c r="JQD554" s="39"/>
      <c r="JQE554" s="39"/>
      <c r="JQF554" s="39"/>
      <c r="JQG554" s="39"/>
      <c r="JQH554" s="39"/>
      <c r="JQI554" s="39"/>
      <c r="JQJ554" s="39"/>
      <c r="JQK554" s="39"/>
      <c r="JQL554" s="39"/>
      <c r="JQM554" s="39"/>
      <c r="JQN554" s="39"/>
      <c r="JQO554" s="39"/>
      <c r="JQP554" s="39"/>
      <c r="JQQ554" s="39"/>
      <c r="JQR554" s="39"/>
      <c r="JQS554" s="39"/>
      <c r="JQT554" s="39"/>
      <c r="JQU554" s="39"/>
      <c r="JQV554" s="39"/>
      <c r="JQW554" s="39"/>
      <c r="JQX554" s="39"/>
      <c r="JQY554" s="39"/>
      <c r="JQZ554" s="39"/>
      <c r="JRA554" s="39"/>
      <c r="JRB554" s="39"/>
      <c r="JRC554" s="39"/>
      <c r="JRD554" s="39"/>
      <c r="JRE554" s="39"/>
      <c r="JRF554" s="39"/>
      <c r="JRG554" s="39"/>
      <c r="JRH554" s="39"/>
      <c r="JRI554" s="39"/>
      <c r="JRJ554" s="39"/>
      <c r="JRK554" s="39"/>
      <c r="JRL554" s="39"/>
      <c r="JRM554" s="39"/>
      <c r="JRN554" s="39"/>
      <c r="JRO554" s="39"/>
      <c r="JRP554" s="39"/>
      <c r="JRQ554" s="39"/>
      <c r="JRR554" s="39"/>
      <c r="JRS554" s="39"/>
      <c r="JRT554" s="39"/>
      <c r="JRU554" s="39"/>
      <c r="JRV554" s="39"/>
      <c r="JRW554" s="39"/>
      <c r="JRX554" s="39"/>
      <c r="JRY554" s="39"/>
      <c r="JRZ554" s="39"/>
      <c r="JSA554" s="39"/>
      <c r="JSB554" s="39"/>
      <c r="JSC554" s="39"/>
      <c r="JSD554" s="39"/>
      <c r="JSE554" s="39"/>
      <c r="JSF554" s="39"/>
      <c r="JSG554" s="39"/>
      <c r="JSH554" s="39"/>
      <c r="JSI554" s="39"/>
      <c r="JSJ554" s="39"/>
      <c r="JSK554" s="39"/>
      <c r="JSL554" s="39"/>
      <c r="JSM554" s="39"/>
      <c r="JSN554" s="39"/>
      <c r="JSO554" s="39"/>
      <c r="JSP554" s="39"/>
      <c r="JSQ554" s="39"/>
      <c r="JSR554" s="39"/>
      <c r="JSS554" s="39"/>
      <c r="JST554" s="39"/>
      <c r="JSU554" s="39"/>
      <c r="JSV554" s="39"/>
      <c r="JSW554" s="39"/>
      <c r="JSX554" s="39"/>
      <c r="JSY554" s="39"/>
      <c r="JSZ554" s="39"/>
      <c r="JTA554" s="39"/>
      <c r="JTB554" s="39"/>
      <c r="JTC554" s="39"/>
      <c r="JTD554" s="39"/>
      <c r="JTE554" s="39"/>
      <c r="JTF554" s="39"/>
      <c r="JTG554" s="39"/>
      <c r="JTH554" s="39"/>
      <c r="JTI554" s="39"/>
      <c r="JTJ554" s="39"/>
      <c r="JTK554" s="39"/>
      <c r="JTL554" s="39"/>
      <c r="JTM554" s="39"/>
      <c r="JTN554" s="39"/>
      <c r="JTO554" s="39"/>
      <c r="JTP554" s="39"/>
      <c r="JTQ554" s="39"/>
      <c r="JTR554" s="39"/>
      <c r="JTS554" s="39"/>
      <c r="JTT554" s="39"/>
      <c r="JTU554" s="39"/>
      <c r="JTV554" s="39"/>
      <c r="JTW554" s="39"/>
      <c r="JTX554" s="39"/>
      <c r="JTY554" s="39"/>
      <c r="JTZ554" s="39"/>
      <c r="JUA554" s="39"/>
      <c r="JUB554" s="39"/>
      <c r="JUC554" s="39"/>
      <c r="JUD554" s="39"/>
      <c r="JUE554" s="39"/>
      <c r="JUF554" s="39"/>
      <c r="JUG554" s="39"/>
      <c r="JUH554" s="39"/>
      <c r="JUI554" s="39"/>
      <c r="JUJ554" s="39"/>
      <c r="JUK554" s="39"/>
      <c r="JUL554" s="39"/>
      <c r="JUM554" s="39"/>
      <c r="JUN554" s="39"/>
      <c r="JUO554" s="39"/>
      <c r="JUP554" s="39"/>
      <c r="JUQ554" s="39"/>
      <c r="JUR554" s="39"/>
      <c r="JUS554" s="39"/>
      <c r="JUT554" s="39"/>
      <c r="JUU554" s="39"/>
      <c r="JUV554" s="39"/>
      <c r="JUW554" s="39"/>
      <c r="JUX554" s="39"/>
      <c r="JUY554" s="39"/>
      <c r="JUZ554" s="39"/>
      <c r="JVA554" s="39"/>
      <c r="JVB554" s="39"/>
      <c r="JVC554" s="39"/>
      <c r="JVD554" s="39"/>
      <c r="JVE554" s="39"/>
      <c r="JVF554" s="39"/>
      <c r="JVG554" s="39"/>
      <c r="JVH554" s="39"/>
      <c r="JVI554" s="39"/>
      <c r="JVJ554" s="39"/>
      <c r="JVK554" s="39"/>
      <c r="JVL554" s="39"/>
      <c r="JVM554" s="39"/>
      <c r="JVN554" s="39"/>
      <c r="JVO554" s="39"/>
      <c r="JVP554" s="39"/>
      <c r="JVQ554" s="39"/>
      <c r="JVR554" s="39"/>
      <c r="JVS554" s="39"/>
      <c r="JVT554" s="39"/>
      <c r="JVU554" s="39"/>
      <c r="JVV554" s="39"/>
      <c r="JVW554" s="39"/>
      <c r="JVX554" s="39"/>
      <c r="JVY554" s="39"/>
      <c r="JVZ554" s="39"/>
      <c r="JWA554" s="39"/>
      <c r="JWB554" s="39"/>
      <c r="JWC554" s="39"/>
      <c r="JWD554" s="39"/>
      <c r="JWE554" s="39"/>
      <c r="JWF554" s="39"/>
      <c r="JWG554" s="39"/>
      <c r="JWH554" s="39"/>
      <c r="JWI554" s="39"/>
      <c r="JWJ554" s="39"/>
      <c r="JWK554" s="39"/>
      <c r="JWL554" s="39"/>
      <c r="JWM554" s="39"/>
      <c r="JWN554" s="39"/>
      <c r="JWO554" s="39"/>
      <c r="JWP554" s="39"/>
      <c r="JWQ554" s="39"/>
      <c r="JWR554" s="39"/>
      <c r="JWS554" s="39"/>
      <c r="JWT554" s="39"/>
      <c r="JWU554" s="39"/>
      <c r="JWV554" s="39"/>
      <c r="JWW554" s="39"/>
      <c r="JWX554" s="39"/>
      <c r="JWY554" s="39"/>
      <c r="JWZ554" s="39"/>
      <c r="JXA554" s="39"/>
      <c r="JXB554" s="39"/>
      <c r="JXC554" s="39"/>
      <c r="JXD554" s="39"/>
      <c r="JXE554" s="39"/>
      <c r="JXF554" s="39"/>
      <c r="JXG554" s="39"/>
      <c r="JXH554" s="39"/>
      <c r="JXI554" s="39"/>
      <c r="JXJ554" s="39"/>
      <c r="JXK554" s="39"/>
      <c r="JXL554" s="39"/>
      <c r="JXM554" s="39"/>
      <c r="JXN554" s="39"/>
      <c r="JXO554" s="39"/>
      <c r="JXP554" s="39"/>
      <c r="JXQ554" s="39"/>
      <c r="JXR554" s="39"/>
      <c r="JXS554" s="39"/>
      <c r="JXT554" s="39"/>
      <c r="JXU554" s="39"/>
      <c r="JXV554" s="39"/>
      <c r="JXW554" s="39"/>
      <c r="JXX554" s="39"/>
      <c r="JXY554" s="39"/>
      <c r="JXZ554" s="39"/>
      <c r="JYA554" s="39"/>
      <c r="JYB554" s="39"/>
      <c r="JYC554" s="39"/>
      <c r="JYD554" s="39"/>
      <c r="JYE554" s="39"/>
      <c r="JYF554" s="39"/>
      <c r="JYG554" s="39"/>
      <c r="JYH554" s="39"/>
      <c r="JYI554" s="39"/>
      <c r="JYJ554" s="39"/>
      <c r="JYK554" s="39"/>
      <c r="JYL554" s="39"/>
      <c r="JYM554" s="39"/>
      <c r="JYN554" s="39"/>
      <c r="JYO554" s="39"/>
      <c r="JYP554" s="39"/>
      <c r="JYQ554" s="39"/>
      <c r="JYR554" s="39"/>
      <c r="JYS554" s="39"/>
      <c r="JYT554" s="39"/>
      <c r="JYU554" s="39"/>
      <c r="JYV554" s="39"/>
      <c r="JYW554" s="39"/>
      <c r="JYX554" s="39"/>
      <c r="JYY554" s="39"/>
      <c r="JYZ554" s="39"/>
      <c r="JZA554" s="39"/>
      <c r="JZB554" s="39"/>
      <c r="JZC554" s="39"/>
      <c r="JZD554" s="39"/>
      <c r="JZE554" s="39"/>
      <c r="JZF554" s="39"/>
      <c r="JZG554" s="39"/>
      <c r="JZH554" s="39"/>
      <c r="JZI554" s="39"/>
      <c r="JZJ554" s="39"/>
      <c r="JZK554" s="39"/>
      <c r="JZL554" s="39"/>
      <c r="JZM554" s="39"/>
      <c r="JZN554" s="39"/>
      <c r="JZO554" s="39"/>
      <c r="JZP554" s="39"/>
      <c r="JZQ554" s="39"/>
      <c r="JZR554" s="39"/>
      <c r="JZS554" s="39"/>
      <c r="JZT554" s="39"/>
      <c r="JZU554" s="39"/>
      <c r="JZV554" s="39"/>
      <c r="JZW554" s="39"/>
      <c r="JZX554" s="39"/>
      <c r="JZY554" s="39"/>
      <c r="JZZ554" s="39"/>
      <c r="KAA554" s="39"/>
      <c r="KAB554" s="39"/>
      <c r="KAC554" s="39"/>
      <c r="KAD554" s="39"/>
      <c r="KAE554" s="39"/>
      <c r="KAF554" s="39"/>
      <c r="KAG554" s="39"/>
      <c r="KAH554" s="39"/>
      <c r="KAI554" s="39"/>
      <c r="KAJ554" s="39"/>
      <c r="KAK554" s="39"/>
      <c r="KAL554" s="39"/>
      <c r="KAM554" s="39"/>
      <c r="KAN554" s="39"/>
      <c r="KAO554" s="39"/>
      <c r="KAP554" s="39"/>
      <c r="KAQ554" s="39"/>
      <c r="KAR554" s="39"/>
      <c r="KAS554" s="39"/>
      <c r="KAT554" s="39"/>
      <c r="KAU554" s="39"/>
      <c r="KAV554" s="39"/>
      <c r="KAW554" s="39"/>
      <c r="KAX554" s="39"/>
      <c r="KAY554" s="39"/>
      <c r="KAZ554" s="39"/>
      <c r="KBA554" s="39"/>
      <c r="KBB554" s="39"/>
      <c r="KBC554" s="39"/>
      <c r="KBD554" s="39"/>
      <c r="KBE554" s="39"/>
      <c r="KBF554" s="39"/>
      <c r="KBG554" s="39"/>
      <c r="KBH554" s="39"/>
      <c r="KBI554" s="39"/>
      <c r="KBJ554" s="39"/>
      <c r="KBK554" s="39"/>
      <c r="KBL554" s="39"/>
      <c r="KBM554" s="39"/>
      <c r="KBN554" s="39"/>
      <c r="KBO554" s="39"/>
      <c r="KBP554" s="39"/>
      <c r="KBQ554" s="39"/>
      <c r="KBR554" s="39"/>
      <c r="KBS554" s="39"/>
      <c r="KBT554" s="39"/>
      <c r="KBU554" s="39"/>
      <c r="KBV554" s="39"/>
      <c r="KBW554" s="39"/>
      <c r="KBX554" s="39"/>
      <c r="KBY554" s="39"/>
      <c r="KBZ554" s="39"/>
      <c r="KCA554" s="39"/>
      <c r="KCB554" s="39"/>
      <c r="KCC554" s="39"/>
      <c r="KCD554" s="39"/>
      <c r="KCE554" s="39"/>
      <c r="KCF554" s="39"/>
      <c r="KCG554" s="39"/>
      <c r="KCH554" s="39"/>
      <c r="KCI554" s="39"/>
      <c r="KCJ554" s="39"/>
      <c r="KCK554" s="39"/>
      <c r="KCL554" s="39"/>
      <c r="KCM554" s="39"/>
      <c r="KCN554" s="39"/>
      <c r="KCO554" s="39"/>
      <c r="KCP554" s="39"/>
      <c r="KCQ554" s="39"/>
      <c r="KCR554" s="39"/>
      <c r="KCS554" s="39"/>
      <c r="KCT554" s="39"/>
      <c r="KCU554" s="39"/>
      <c r="KCV554" s="39"/>
      <c r="KCW554" s="39"/>
      <c r="KCX554" s="39"/>
      <c r="KCY554" s="39"/>
      <c r="KCZ554" s="39"/>
      <c r="KDA554" s="39"/>
      <c r="KDB554" s="39"/>
      <c r="KDC554" s="39"/>
      <c r="KDD554" s="39"/>
      <c r="KDE554" s="39"/>
      <c r="KDF554" s="39"/>
      <c r="KDG554" s="39"/>
      <c r="KDH554" s="39"/>
      <c r="KDI554" s="39"/>
      <c r="KDJ554" s="39"/>
      <c r="KDK554" s="39"/>
      <c r="KDL554" s="39"/>
      <c r="KDM554" s="39"/>
      <c r="KDN554" s="39"/>
      <c r="KDO554" s="39"/>
      <c r="KDP554" s="39"/>
      <c r="KDQ554" s="39"/>
      <c r="KDR554" s="39"/>
      <c r="KDS554" s="39"/>
      <c r="KDT554" s="39"/>
      <c r="KDU554" s="39"/>
      <c r="KDV554" s="39"/>
      <c r="KDW554" s="39"/>
      <c r="KDX554" s="39"/>
      <c r="KDY554" s="39"/>
      <c r="KDZ554" s="39"/>
      <c r="KEA554" s="39"/>
      <c r="KEB554" s="39"/>
      <c r="KEC554" s="39"/>
      <c r="KED554" s="39"/>
      <c r="KEE554" s="39"/>
      <c r="KEF554" s="39"/>
      <c r="KEG554" s="39"/>
      <c r="KEH554" s="39"/>
      <c r="KEI554" s="39"/>
      <c r="KEJ554" s="39"/>
      <c r="KEK554" s="39"/>
      <c r="KEL554" s="39"/>
      <c r="KEM554" s="39"/>
      <c r="KEN554" s="39"/>
      <c r="KEO554" s="39"/>
      <c r="KEP554" s="39"/>
      <c r="KEQ554" s="39"/>
      <c r="KER554" s="39"/>
      <c r="KES554" s="39"/>
      <c r="KET554" s="39"/>
      <c r="KEU554" s="39"/>
      <c r="KEV554" s="39"/>
      <c r="KEW554" s="39"/>
      <c r="KEX554" s="39"/>
      <c r="KEY554" s="39"/>
      <c r="KEZ554" s="39"/>
      <c r="KFA554" s="39"/>
      <c r="KFB554" s="39"/>
      <c r="KFC554" s="39"/>
      <c r="KFD554" s="39"/>
      <c r="KFE554" s="39"/>
      <c r="KFF554" s="39"/>
      <c r="KFG554" s="39"/>
      <c r="KFH554" s="39"/>
      <c r="KFI554" s="39"/>
      <c r="KFJ554" s="39"/>
      <c r="KFK554" s="39"/>
      <c r="KFL554" s="39"/>
      <c r="KFM554" s="39"/>
      <c r="KFN554" s="39"/>
      <c r="KFO554" s="39"/>
      <c r="KFP554" s="39"/>
      <c r="KFQ554" s="39"/>
      <c r="KFR554" s="39"/>
      <c r="KFS554" s="39"/>
      <c r="KFT554" s="39"/>
      <c r="KFU554" s="39"/>
      <c r="KFV554" s="39"/>
      <c r="KFW554" s="39"/>
      <c r="KFX554" s="39"/>
      <c r="KFY554" s="39"/>
      <c r="KFZ554" s="39"/>
      <c r="KGA554" s="39"/>
      <c r="KGB554" s="39"/>
      <c r="KGC554" s="39"/>
      <c r="KGD554" s="39"/>
      <c r="KGE554" s="39"/>
      <c r="KGF554" s="39"/>
      <c r="KGG554" s="39"/>
      <c r="KGH554" s="39"/>
      <c r="KGI554" s="39"/>
      <c r="KGJ554" s="39"/>
      <c r="KGK554" s="39"/>
      <c r="KGL554" s="39"/>
      <c r="KGM554" s="39"/>
      <c r="KGN554" s="39"/>
      <c r="KGO554" s="39"/>
      <c r="KGP554" s="39"/>
      <c r="KGQ554" s="39"/>
      <c r="KGR554" s="39"/>
      <c r="KGS554" s="39"/>
      <c r="KGT554" s="39"/>
      <c r="KGU554" s="39"/>
      <c r="KGV554" s="39"/>
      <c r="KGW554" s="39"/>
      <c r="KGX554" s="39"/>
      <c r="KGY554" s="39"/>
      <c r="KGZ554" s="39"/>
      <c r="KHA554" s="39"/>
      <c r="KHB554" s="39"/>
      <c r="KHC554" s="39"/>
      <c r="KHD554" s="39"/>
      <c r="KHE554" s="39"/>
      <c r="KHF554" s="39"/>
      <c r="KHG554" s="39"/>
      <c r="KHH554" s="39"/>
      <c r="KHI554" s="39"/>
      <c r="KHJ554" s="39"/>
      <c r="KHK554" s="39"/>
      <c r="KHL554" s="39"/>
      <c r="KHM554" s="39"/>
      <c r="KHN554" s="39"/>
      <c r="KHO554" s="39"/>
      <c r="KHP554" s="39"/>
      <c r="KHQ554" s="39"/>
      <c r="KHR554" s="39"/>
      <c r="KHS554" s="39"/>
      <c r="KHT554" s="39"/>
      <c r="KHU554" s="39"/>
      <c r="KHV554" s="39"/>
      <c r="KHW554" s="39"/>
      <c r="KHX554" s="39"/>
      <c r="KHY554" s="39"/>
      <c r="KHZ554" s="39"/>
      <c r="KIA554" s="39"/>
      <c r="KIB554" s="39"/>
      <c r="KIC554" s="39"/>
      <c r="KID554" s="39"/>
      <c r="KIE554" s="39"/>
      <c r="KIF554" s="39"/>
      <c r="KIG554" s="39"/>
      <c r="KIH554" s="39"/>
      <c r="KII554" s="39"/>
      <c r="KIJ554" s="39"/>
      <c r="KIK554" s="39"/>
      <c r="KIL554" s="39"/>
      <c r="KIM554" s="39"/>
      <c r="KIN554" s="39"/>
      <c r="KIO554" s="39"/>
      <c r="KIP554" s="39"/>
      <c r="KIQ554" s="39"/>
      <c r="KIR554" s="39"/>
      <c r="KIS554" s="39"/>
      <c r="KIT554" s="39"/>
      <c r="KIU554" s="39"/>
      <c r="KIV554" s="39"/>
      <c r="KIW554" s="39"/>
      <c r="KIX554" s="39"/>
      <c r="KIY554" s="39"/>
      <c r="KIZ554" s="39"/>
      <c r="KJA554" s="39"/>
      <c r="KJB554" s="39"/>
      <c r="KJC554" s="39"/>
      <c r="KJD554" s="39"/>
      <c r="KJE554" s="39"/>
      <c r="KJF554" s="39"/>
      <c r="KJG554" s="39"/>
      <c r="KJH554" s="39"/>
      <c r="KJI554" s="39"/>
      <c r="KJJ554" s="39"/>
      <c r="KJK554" s="39"/>
      <c r="KJL554" s="39"/>
      <c r="KJM554" s="39"/>
      <c r="KJN554" s="39"/>
      <c r="KJO554" s="39"/>
      <c r="KJP554" s="39"/>
      <c r="KJQ554" s="39"/>
      <c r="KJR554" s="39"/>
      <c r="KJS554" s="39"/>
      <c r="KJT554" s="39"/>
      <c r="KJU554" s="39"/>
      <c r="KJV554" s="39"/>
      <c r="KJW554" s="39"/>
      <c r="KJX554" s="39"/>
      <c r="KJY554" s="39"/>
      <c r="KJZ554" s="39"/>
      <c r="KKA554" s="39"/>
      <c r="KKB554" s="39"/>
      <c r="KKC554" s="39"/>
      <c r="KKD554" s="39"/>
      <c r="KKE554" s="39"/>
      <c r="KKF554" s="39"/>
      <c r="KKG554" s="39"/>
      <c r="KKH554" s="39"/>
      <c r="KKI554" s="39"/>
      <c r="KKJ554" s="39"/>
      <c r="KKK554" s="39"/>
      <c r="KKL554" s="39"/>
      <c r="KKM554" s="39"/>
      <c r="KKN554" s="39"/>
      <c r="KKO554" s="39"/>
      <c r="KKP554" s="39"/>
      <c r="KKQ554" s="39"/>
      <c r="KKR554" s="39"/>
      <c r="KKS554" s="39"/>
      <c r="KKT554" s="39"/>
      <c r="KKU554" s="39"/>
      <c r="KKV554" s="39"/>
      <c r="KKW554" s="39"/>
      <c r="KKX554" s="39"/>
      <c r="KKY554" s="39"/>
      <c r="KKZ554" s="39"/>
      <c r="KLA554" s="39"/>
      <c r="KLB554" s="39"/>
      <c r="KLC554" s="39"/>
      <c r="KLD554" s="39"/>
      <c r="KLE554" s="39"/>
      <c r="KLF554" s="39"/>
      <c r="KLG554" s="39"/>
      <c r="KLH554" s="39"/>
      <c r="KLI554" s="39"/>
      <c r="KLJ554" s="39"/>
      <c r="KLK554" s="39"/>
      <c r="KLL554" s="39"/>
      <c r="KLM554" s="39"/>
      <c r="KLN554" s="39"/>
      <c r="KLO554" s="39"/>
      <c r="KLP554" s="39"/>
      <c r="KLQ554" s="39"/>
      <c r="KLR554" s="39"/>
      <c r="KLS554" s="39"/>
      <c r="KLT554" s="39"/>
      <c r="KLU554" s="39"/>
      <c r="KLV554" s="39"/>
      <c r="KLW554" s="39"/>
      <c r="KLX554" s="39"/>
      <c r="KLY554" s="39"/>
      <c r="KLZ554" s="39"/>
      <c r="KMA554" s="39"/>
      <c r="KMB554" s="39"/>
      <c r="KMC554" s="39"/>
      <c r="KMD554" s="39"/>
      <c r="KME554" s="39"/>
      <c r="KMF554" s="39"/>
      <c r="KMG554" s="39"/>
      <c r="KMH554" s="39"/>
      <c r="KMI554" s="39"/>
      <c r="KMJ554" s="39"/>
      <c r="KMK554" s="39"/>
      <c r="KML554" s="39"/>
      <c r="KMM554" s="39"/>
      <c r="KMN554" s="39"/>
      <c r="KMO554" s="39"/>
      <c r="KMP554" s="39"/>
      <c r="KMQ554" s="39"/>
      <c r="KMR554" s="39"/>
      <c r="KMS554" s="39"/>
      <c r="KMT554" s="39"/>
      <c r="KMU554" s="39"/>
      <c r="KMV554" s="39"/>
      <c r="KMW554" s="39"/>
      <c r="KMX554" s="39"/>
      <c r="KMY554" s="39"/>
      <c r="KMZ554" s="39"/>
      <c r="KNA554" s="39"/>
      <c r="KNB554" s="39"/>
      <c r="KNC554" s="39"/>
      <c r="KND554" s="39"/>
      <c r="KNE554" s="39"/>
      <c r="KNF554" s="39"/>
      <c r="KNG554" s="39"/>
      <c r="KNH554" s="39"/>
      <c r="KNI554" s="39"/>
      <c r="KNJ554" s="39"/>
      <c r="KNK554" s="39"/>
      <c r="KNL554" s="39"/>
      <c r="KNM554" s="39"/>
      <c r="KNN554" s="39"/>
      <c r="KNO554" s="39"/>
      <c r="KNP554" s="39"/>
      <c r="KNQ554" s="39"/>
      <c r="KNR554" s="39"/>
      <c r="KNS554" s="39"/>
      <c r="KNT554" s="39"/>
      <c r="KNU554" s="39"/>
      <c r="KNV554" s="39"/>
      <c r="KNW554" s="39"/>
      <c r="KNX554" s="39"/>
      <c r="KNY554" s="39"/>
      <c r="KNZ554" s="39"/>
      <c r="KOA554" s="39"/>
      <c r="KOB554" s="39"/>
      <c r="KOC554" s="39"/>
      <c r="KOD554" s="39"/>
      <c r="KOE554" s="39"/>
      <c r="KOF554" s="39"/>
      <c r="KOG554" s="39"/>
      <c r="KOH554" s="39"/>
      <c r="KOI554" s="39"/>
      <c r="KOJ554" s="39"/>
      <c r="KOK554" s="39"/>
      <c r="KOL554" s="39"/>
      <c r="KOM554" s="39"/>
      <c r="KON554" s="39"/>
      <c r="KOO554" s="39"/>
      <c r="KOP554" s="39"/>
      <c r="KOQ554" s="39"/>
      <c r="KOR554" s="39"/>
      <c r="KOS554" s="39"/>
      <c r="KOT554" s="39"/>
      <c r="KOU554" s="39"/>
      <c r="KOV554" s="39"/>
      <c r="KOW554" s="39"/>
      <c r="KOX554" s="39"/>
      <c r="KOY554" s="39"/>
      <c r="KOZ554" s="39"/>
      <c r="KPA554" s="39"/>
      <c r="KPB554" s="39"/>
      <c r="KPC554" s="39"/>
      <c r="KPD554" s="39"/>
      <c r="KPE554" s="39"/>
      <c r="KPF554" s="39"/>
      <c r="KPG554" s="39"/>
      <c r="KPH554" s="39"/>
      <c r="KPI554" s="39"/>
      <c r="KPJ554" s="39"/>
      <c r="KPK554" s="39"/>
      <c r="KPL554" s="39"/>
      <c r="KPM554" s="39"/>
      <c r="KPN554" s="39"/>
      <c r="KPO554" s="39"/>
      <c r="KPP554" s="39"/>
      <c r="KPQ554" s="39"/>
      <c r="KPR554" s="39"/>
      <c r="KPS554" s="39"/>
      <c r="KPT554" s="39"/>
      <c r="KPU554" s="39"/>
      <c r="KPV554" s="39"/>
      <c r="KPW554" s="39"/>
      <c r="KPX554" s="39"/>
      <c r="KPY554" s="39"/>
      <c r="KPZ554" s="39"/>
      <c r="KQA554" s="39"/>
      <c r="KQB554" s="39"/>
      <c r="KQC554" s="39"/>
      <c r="KQD554" s="39"/>
      <c r="KQE554" s="39"/>
      <c r="KQF554" s="39"/>
      <c r="KQG554" s="39"/>
      <c r="KQH554" s="39"/>
      <c r="KQI554" s="39"/>
      <c r="KQJ554" s="39"/>
      <c r="KQK554" s="39"/>
      <c r="KQL554" s="39"/>
      <c r="KQM554" s="39"/>
      <c r="KQN554" s="39"/>
      <c r="KQO554" s="39"/>
      <c r="KQP554" s="39"/>
      <c r="KQQ554" s="39"/>
      <c r="KQR554" s="39"/>
      <c r="KQS554" s="39"/>
      <c r="KQT554" s="39"/>
      <c r="KQU554" s="39"/>
      <c r="KQV554" s="39"/>
      <c r="KQW554" s="39"/>
      <c r="KQX554" s="39"/>
      <c r="KQY554" s="39"/>
      <c r="KQZ554" s="39"/>
      <c r="KRA554" s="39"/>
      <c r="KRB554" s="39"/>
      <c r="KRC554" s="39"/>
      <c r="KRD554" s="39"/>
      <c r="KRE554" s="39"/>
      <c r="KRF554" s="39"/>
      <c r="KRG554" s="39"/>
      <c r="KRH554" s="39"/>
      <c r="KRI554" s="39"/>
      <c r="KRJ554" s="39"/>
      <c r="KRK554" s="39"/>
      <c r="KRL554" s="39"/>
      <c r="KRM554" s="39"/>
      <c r="KRN554" s="39"/>
      <c r="KRO554" s="39"/>
      <c r="KRP554" s="39"/>
      <c r="KRQ554" s="39"/>
      <c r="KRR554" s="39"/>
      <c r="KRS554" s="39"/>
      <c r="KRT554" s="39"/>
      <c r="KRU554" s="39"/>
      <c r="KRV554" s="39"/>
      <c r="KRW554" s="39"/>
      <c r="KRX554" s="39"/>
      <c r="KRY554" s="39"/>
      <c r="KRZ554" s="39"/>
      <c r="KSA554" s="39"/>
      <c r="KSB554" s="39"/>
      <c r="KSC554" s="39"/>
      <c r="KSD554" s="39"/>
      <c r="KSE554" s="39"/>
      <c r="KSF554" s="39"/>
      <c r="KSG554" s="39"/>
      <c r="KSH554" s="39"/>
      <c r="KSI554" s="39"/>
      <c r="KSJ554" s="39"/>
      <c r="KSK554" s="39"/>
      <c r="KSL554" s="39"/>
      <c r="KSM554" s="39"/>
      <c r="KSN554" s="39"/>
      <c r="KSO554" s="39"/>
      <c r="KSP554" s="39"/>
      <c r="KSQ554" s="39"/>
      <c r="KSR554" s="39"/>
      <c r="KSS554" s="39"/>
      <c r="KST554" s="39"/>
      <c r="KSU554" s="39"/>
      <c r="KSV554" s="39"/>
      <c r="KSW554" s="39"/>
      <c r="KSX554" s="39"/>
      <c r="KSY554" s="39"/>
      <c r="KSZ554" s="39"/>
      <c r="KTA554" s="39"/>
      <c r="KTB554" s="39"/>
      <c r="KTC554" s="39"/>
      <c r="KTD554" s="39"/>
      <c r="KTE554" s="39"/>
      <c r="KTF554" s="39"/>
      <c r="KTG554" s="39"/>
      <c r="KTH554" s="39"/>
      <c r="KTI554" s="39"/>
      <c r="KTJ554" s="39"/>
      <c r="KTK554" s="39"/>
      <c r="KTL554" s="39"/>
      <c r="KTM554" s="39"/>
      <c r="KTN554" s="39"/>
      <c r="KTO554" s="39"/>
      <c r="KTP554" s="39"/>
      <c r="KTQ554" s="39"/>
      <c r="KTR554" s="39"/>
      <c r="KTS554" s="39"/>
      <c r="KTT554" s="39"/>
      <c r="KTU554" s="39"/>
      <c r="KTV554" s="39"/>
      <c r="KTW554" s="39"/>
      <c r="KTX554" s="39"/>
      <c r="KTY554" s="39"/>
      <c r="KTZ554" s="39"/>
      <c r="KUA554" s="39"/>
      <c r="KUB554" s="39"/>
      <c r="KUC554" s="39"/>
      <c r="KUD554" s="39"/>
      <c r="KUE554" s="39"/>
      <c r="KUF554" s="39"/>
      <c r="KUG554" s="39"/>
      <c r="KUH554" s="39"/>
      <c r="KUI554" s="39"/>
      <c r="KUJ554" s="39"/>
      <c r="KUK554" s="39"/>
      <c r="KUL554" s="39"/>
      <c r="KUM554" s="39"/>
      <c r="KUN554" s="39"/>
      <c r="KUO554" s="39"/>
      <c r="KUP554" s="39"/>
      <c r="KUQ554" s="39"/>
      <c r="KUR554" s="39"/>
      <c r="KUS554" s="39"/>
      <c r="KUT554" s="39"/>
      <c r="KUU554" s="39"/>
      <c r="KUV554" s="39"/>
      <c r="KUW554" s="39"/>
      <c r="KUX554" s="39"/>
      <c r="KUY554" s="39"/>
      <c r="KUZ554" s="39"/>
      <c r="KVA554" s="39"/>
      <c r="KVB554" s="39"/>
      <c r="KVC554" s="39"/>
      <c r="KVD554" s="39"/>
      <c r="KVE554" s="39"/>
      <c r="KVF554" s="39"/>
      <c r="KVG554" s="39"/>
      <c r="KVH554" s="39"/>
      <c r="KVI554" s="39"/>
      <c r="KVJ554" s="39"/>
      <c r="KVK554" s="39"/>
      <c r="KVL554" s="39"/>
      <c r="KVM554" s="39"/>
      <c r="KVN554" s="39"/>
      <c r="KVO554" s="39"/>
      <c r="KVP554" s="39"/>
      <c r="KVQ554" s="39"/>
      <c r="KVR554" s="39"/>
      <c r="KVS554" s="39"/>
      <c r="KVT554" s="39"/>
      <c r="KVU554" s="39"/>
      <c r="KVV554" s="39"/>
      <c r="KVW554" s="39"/>
      <c r="KVX554" s="39"/>
      <c r="KVY554" s="39"/>
      <c r="KVZ554" s="39"/>
      <c r="KWA554" s="39"/>
      <c r="KWB554" s="39"/>
      <c r="KWC554" s="39"/>
      <c r="KWD554" s="39"/>
      <c r="KWE554" s="39"/>
      <c r="KWF554" s="39"/>
      <c r="KWG554" s="39"/>
      <c r="KWH554" s="39"/>
      <c r="KWI554" s="39"/>
      <c r="KWJ554" s="39"/>
      <c r="KWK554" s="39"/>
      <c r="KWL554" s="39"/>
      <c r="KWM554" s="39"/>
      <c r="KWN554" s="39"/>
      <c r="KWO554" s="39"/>
      <c r="KWP554" s="39"/>
      <c r="KWQ554" s="39"/>
      <c r="KWR554" s="39"/>
      <c r="KWS554" s="39"/>
      <c r="KWT554" s="39"/>
      <c r="KWU554" s="39"/>
      <c r="KWV554" s="39"/>
      <c r="KWW554" s="39"/>
      <c r="KWX554" s="39"/>
      <c r="KWY554" s="39"/>
      <c r="KWZ554" s="39"/>
      <c r="KXA554" s="39"/>
      <c r="KXB554" s="39"/>
      <c r="KXC554" s="39"/>
      <c r="KXD554" s="39"/>
      <c r="KXE554" s="39"/>
      <c r="KXF554" s="39"/>
      <c r="KXG554" s="39"/>
      <c r="KXH554" s="39"/>
      <c r="KXI554" s="39"/>
      <c r="KXJ554" s="39"/>
      <c r="KXK554" s="39"/>
      <c r="KXL554" s="39"/>
      <c r="KXM554" s="39"/>
      <c r="KXN554" s="39"/>
      <c r="KXO554" s="39"/>
      <c r="KXP554" s="39"/>
      <c r="KXQ554" s="39"/>
      <c r="KXR554" s="39"/>
      <c r="KXS554" s="39"/>
      <c r="KXT554" s="39"/>
      <c r="KXU554" s="39"/>
      <c r="KXV554" s="39"/>
      <c r="KXW554" s="39"/>
      <c r="KXX554" s="39"/>
      <c r="KXY554" s="39"/>
      <c r="KXZ554" s="39"/>
      <c r="KYA554" s="39"/>
      <c r="KYB554" s="39"/>
      <c r="KYC554" s="39"/>
      <c r="KYD554" s="39"/>
      <c r="KYE554" s="39"/>
      <c r="KYF554" s="39"/>
      <c r="KYG554" s="39"/>
      <c r="KYH554" s="39"/>
      <c r="KYI554" s="39"/>
      <c r="KYJ554" s="39"/>
      <c r="KYK554" s="39"/>
      <c r="KYL554" s="39"/>
      <c r="KYM554" s="39"/>
      <c r="KYN554" s="39"/>
      <c r="KYO554" s="39"/>
      <c r="KYP554" s="39"/>
      <c r="KYQ554" s="39"/>
      <c r="KYR554" s="39"/>
      <c r="KYS554" s="39"/>
      <c r="KYT554" s="39"/>
      <c r="KYU554" s="39"/>
      <c r="KYV554" s="39"/>
      <c r="KYW554" s="39"/>
      <c r="KYX554" s="39"/>
      <c r="KYY554" s="39"/>
      <c r="KYZ554" s="39"/>
      <c r="KZA554" s="39"/>
      <c r="KZB554" s="39"/>
      <c r="KZC554" s="39"/>
      <c r="KZD554" s="39"/>
      <c r="KZE554" s="39"/>
      <c r="KZF554" s="39"/>
      <c r="KZG554" s="39"/>
      <c r="KZH554" s="39"/>
      <c r="KZI554" s="39"/>
      <c r="KZJ554" s="39"/>
      <c r="KZK554" s="39"/>
      <c r="KZL554" s="39"/>
      <c r="KZM554" s="39"/>
      <c r="KZN554" s="39"/>
      <c r="KZO554" s="39"/>
      <c r="KZP554" s="39"/>
      <c r="KZQ554" s="39"/>
      <c r="KZR554" s="39"/>
      <c r="KZS554" s="39"/>
      <c r="KZT554" s="39"/>
      <c r="KZU554" s="39"/>
      <c r="KZV554" s="39"/>
      <c r="KZW554" s="39"/>
      <c r="KZX554" s="39"/>
      <c r="KZY554" s="39"/>
      <c r="KZZ554" s="39"/>
      <c r="LAA554" s="39"/>
      <c r="LAB554" s="39"/>
      <c r="LAC554" s="39"/>
      <c r="LAD554" s="39"/>
      <c r="LAE554" s="39"/>
      <c r="LAF554" s="39"/>
      <c r="LAG554" s="39"/>
      <c r="LAH554" s="39"/>
      <c r="LAI554" s="39"/>
      <c r="LAJ554" s="39"/>
      <c r="LAK554" s="39"/>
      <c r="LAL554" s="39"/>
      <c r="LAM554" s="39"/>
      <c r="LAN554" s="39"/>
      <c r="LAO554" s="39"/>
      <c r="LAP554" s="39"/>
      <c r="LAQ554" s="39"/>
      <c r="LAR554" s="39"/>
      <c r="LAS554" s="39"/>
      <c r="LAT554" s="39"/>
      <c r="LAU554" s="39"/>
      <c r="LAV554" s="39"/>
      <c r="LAW554" s="39"/>
      <c r="LAX554" s="39"/>
      <c r="LAY554" s="39"/>
      <c r="LAZ554" s="39"/>
      <c r="LBA554" s="39"/>
      <c r="LBB554" s="39"/>
      <c r="LBC554" s="39"/>
      <c r="LBD554" s="39"/>
      <c r="LBE554" s="39"/>
      <c r="LBF554" s="39"/>
      <c r="LBG554" s="39"/>
      <c r="LBH554" s="39"/>
      <c r="LBI554" s="39"/>
      <c r="LBJ554" s="39"/>
      <c r="LBK554" s="39"/>
      <c r="LBL554" s="39"/>
      <c r="LBM554" s="39"/>
      <c r="LBN554" s="39"/>
      <c r="LBO554" s="39"/>
      <c r="LBP554" s="39"/>
      <c r="LBQ554" s="39"/>
      <c r="LBR554" s="39"/>
      <c r="LBS554" s="39"/>
      <c r="LBT554" s="39"/>
      <c r="LBU554" s="39"/>
      <c r="LBV554" s="39"/>
      <c r="LBW554" s="39"/>
      <c r="LBX554" s="39"/>
      <c r="LBY554" s="39"/>
      <c r="LBZ554" s="39"/>
      <c r="LCA554" s="39"/>
      <c r="LCB554" s="39"/>
      <c r="LCC554" s="39"/>
      <c r="LCD554" s="39"/>
      <c r="LCE554" s="39"/>
      <c r="LCF554" s="39"/>
      <c r="LCG554" s="39"/>
      <c r="LCH554" s="39"/>
      <c r="LCI554" s="39"/>
      <c r="LCJ554" s="39"/>
      <c r="LCK554" s="39"/>
      <c r="LCL554" s="39"/>
      <c r="LCM554" s="39"/>
      <c r="LCN554" s="39"/>
      <c r="LCO554" s="39"/>
      <c r="LCP554" s="39"/>
      <c r="LCQ554" s="39"/>
      <c r="LCR554" s="39"/>
      <c r="LCS554" s="39"/>
      <c r="LCT554" s="39"/>
      <c r="LCU554" s="39"/>
      <c r="LCV554" s="39"/>
      <c r="LCW554" s="39"/>
      <c r="LCX554" s="39"/>
      <c r="LCY554" s="39"/>
      <c r="LCZ554" s="39"/>
      <c r="LDA554" s="39"/>
      <c r="LDB554" s="39"/>
      <c r="LDC554" s="39"/>
      <c r="LDD554" s="39"/>
      <c r="LDE554" s="39"/>
      <c r="LDF554" s="39"/>
      <c r="LDG554" s="39"/>
      <c r="LDH554" s="39"/>
      <c r="LDI554" s="39"/>
      <c r="LDJ554" s="39"/>
      <c r="LDK554" s="39"/>
      <c r="LDL554" s="39"/>
      <c r="LDM554" s="39"/>
      <c r="LDN554" s="39"/>
      <c r="LDO554" s="39"/>
      <c r="LDP554" s="39"/>
      <c r="LDQ554" s="39"/>
      <c r="LDR554" s="39"/>
      <c r="LDS554" s="39"/>
      <c r="LDT554" s="39"/>
      <c r="LDU554" s="39"/>
      <c r="LDV554" s="39"/>
      <c r="LDW554" s="39"/>
      <c r="LDX554" s="39"/>
      <c r="LDY554" s="39"/>
      <c r="LDZ554" s="39"/>
      <c r="LEA554" s="39"/>
      <c r="LEB554" s="39"/>
      <c r="LEC554" s="39"/>
      <c r="LED554" s="39"/>
      <c r="LEE554" s="39"/>
      <c r="LEF554" s="39"/>
      <c r="LEG554" s="39"/>
      <c r="LEH554" s="39"/>
      <c r="LEI554" s="39"/>
      <c r="LEJ554" s="39"/>
      <c r="LEK554" s="39"/>
      <c r="LEL554" s="39"/>
      <c r="LEM554" s="39"/>
      <c r="LEN554" s="39"/>
      <c r="LEO554" s="39"/>
      <c r="LEP554" s="39"/>
      <c r="LEQ554" s="39"/>
      <c r="LER554" s="39"/>
      <c r="LES554" s="39"/>
      <c r="LET554" s="39"/>
      <c r="LEU554" s="39"/>
      <c r="LEV554" s="39"/>
      <c r="LEW554" s="39"/>
      <c r="LEX554" s="39"/>
      <c r="LEY554" s="39"/>
      <c r="LEZ554" s="39"/>
      <c r="LFA554" s="39"/>
      <c r="LFB554" s="39"/>
      <c r="LFC554" s="39"/>
      <c r="LFD554" s="39"/>
      <c r="LFE554" s="39"/>
      <c r="LFF554" s="39"/>
      <c r="LFG554" s="39"/>
      <c r="LFH554" s="39"/>
      <c r="LFI554" s="39"/>
      <c r="LFJ554" s="39"/>
      <c r="LFK554" s="39"/>
      <c r="LFL554" s="39"/>
      <c r="LFM554" s="39"/>
      <c r="LFN554" s="39"/>
      <c r="LFO554" s="39"/>
      <c r="LFP554" s="39"/>
      <c r="LFQ554" s="39"/>
      <c r="LFR554" s="39"/>
      <c r="LFS554" s="39"/>
      <c r="LFT554" s="39"/>
      <c r="LFU554" s="39"/>
      <c r="LFV554" s="39"/>
      <c r="LFW554" s="39"/>
      <c r="LFX554" s="39"/>
      <c r="LFY554" s="39"/>
      <c r="LFZ554" s="39"/>
      <c r="LGA554" s="39"/>
      <c r="LGB554" s="39"/>
      <c r="LGC554" s="39"/>
      <c r="LGD554" s="39"/>
      <c r="LGE554" s="39"/>
      <c r="LGF554" s="39"/>
      <c r="LGG554" s="39"/>
      <c r="LGH554" s="39"/>
      <c r="LGI554" s="39"/>
      <c r="LGJ554" s="39"/>
      <c r="LGK554" s="39"/>
      <c r="LGL554" s="39"/>
      <c r="LGM554" s="39"/>
      <c r="LGN554" s="39"/>
      <c r="LGO554" s="39"/>
      <c r="LGP554" s="39"/>
      <c r="LGQ554" s="39"/>
      <c r="LGR554" s="39"/>
      <c r="LGS554" s="39"/>
      <c r="LGT554" s="39"/>
      <c r="LGU554" s="39"/>
      <c r="LGV554" s="39"/>
      <c r="LGW554" s="39"/>
      <c r="LGX554" s="39"/>
      <c r="LGY554" s="39"/>
      <c r="LGZ554" s="39"/>
      <c r="LHA554" s="39"/>
      <c r="LHB554" s="39"/>
      <c r="LHC554" s="39"/>
      <c r="LHD554" s="39"/>
      <c r="LHE554" s="39"/>
      <c r="LHF554" s="39"/>
      <c r="LHG554" s="39"/>
      <c r="LHH554" s="39"/>
      <c r="LHI554" s="39"/>
      <c r="LHJ554" s="39"/>
      <c r="LHK554" s="39"/>
      <c r="LHL554" s="39"/>
      <c r="LHM554" s="39"/>
      <c r="LHN554" s="39"/>
      <c r="LHO554" s="39"/>
      <c r="LHP554" s="39"/>
      <c r="LHQ554" s="39"/>
      <c r="LHR554" s="39"/>
      <c r="LHS554" s="39"/>
      <c r="LHT554" s="39"/>
      <c r="LHU554" s="39"/>
      <c r="LHV554" s="39"/>
      <c r="LHW554" s="39"/>
      <c r="LHX554" s="39"/>
      <c r="LHY554" s="39"/>
      <c r="LHZ554" s="39"/>
      <c r="LIA554" s="39"/>
      <c r="LIB554" s="39"/>
      <c r="LIC554" s="39"/>
      <c r="LID554" s="39"/>
      <c r="LIE554" s="39"/>
      <c r="LIF554" s="39"/>
      <c r="LIG554" s="39"/>
      <c r="LIH554" s="39"/>
      <c r="LII554" s="39"/>
      <c r="LIJ554" s="39"/>
      <c r="LIK554" s="39"/>
      <c r="LIL554" s="39"/>
      <c r="LIM554" s="39"/>
      <c r="LIN554" s="39"/>
      <c r="LIO554" s="39"/>
      <c r="LIP554" s="39"/>
      <c r="LIQ554" s="39"/>
      <c r="LIR554" s="39"/>
      <c r="LIS554" s="39"/>
      <c r="LIT554" s="39"/>
      <c r="LIU554" s="39"/>
      <c r="LIV554" s="39"/>
      <c r="LIW554" s="39"/>
      <c r="LIX554" s="39"/>
      <c r="LIY554" s="39"/>
      <c r="LIZ554" s="39"/>
      <c r="LJA554" s="39"/>
      <c r="LJB554" s="39"/>
      <c r="LJC554" s="39"/>
      <c r="LJD554" s="39"/>
      <c r="LJE554" s="39"/>
      <c r="LJF554" s="39"/>
      <c r="LJG554" s="39"/>
      <c r="LJH554" s="39"/>
      <c r="LJI554" s="39"/>
      <c r="LJJ554" s="39"/>
      <c r="LJK554" s="39"/>
      <c r="LJL554" s="39"/>
      <c r="LJM554" s="39"/>
      <c r="LJN554" s="39"/>
      <c r="LJO554" s="39"/>
      <c r="LJP554" s="39"/>
      <c r="LJQ554" s="39"/>
      <c r="LJR554" s="39"/>
      <c r="LJS554" s="39"/>
      <c r="LJT554" s="39"/>
      <c r="LJU554" s="39"/>
      <c r="LJV554" s="39"/>
      <c r="LJW554" s="39"/>
      <c r="LJX554" s="39"/>
      <c r="LJY554" s="39"/>
      <c r="LJZ554" s="39"/>
      <c r="LKA554" s="39"/>
      <c r="LKB554" s="39"/>
      <c r="LKC554" s="39"/>
      <c r="LKD554" s="39"/>
      <c r="LKE554" s="39"/>
      <c r="LKF554" s="39"/>
      <c r="LKG554" s="39"/>
      <c r="LKH554" s="39"/>
      <c r="LKI554" s="39"/>
      <c r="LKJ554" s="39"/>
      <c r="LKK554" s="39"/>
      <c r="LKL554" s="39"/>
      <c r="LKM554" s="39"/>
      <c r="LKN554" s="39"/>
      <c r="LKO554" s="39"/>
      <c r="LKP554" s="39"/>
      <c r="LKQ554" s="39"/>
      <c r="LKR554" s="39"/>
      <c r="LKS554" s="39"/>
      <c r="LKT554" s="39"/>
      <c r="LKU554" s="39"/>
      <c r="LKV554" s="39"/>
      <c r="LKW554" s="39"/>
      <c r="LKX554" s="39"/>
      <c r="LKY554" s="39"/>
      <c r="LKZ554" s="39"/>
      <c r="LLA554" s="39"/>
      <c r="LLB554" s="39"/>
      <c r="LLC554" s="39"/>
      <c r="LLD554" s="39"/>
      <c r="LLE554" s="39"/>
      <c r="LLF554" s="39"/>
      <c r="LLG554" s="39"/>
      <c r="LLH554" s="39"/>
      <c r="LLI554" s="39"/>
      <c r="LLJ554" s="39"/>
      <c r="LLK554" s="39"/>
      <c r="LLL554" s="39"/>
      <c r="LLM554" s="39"/>
      <c r="LLN554" s="39"/>
      <c r="LLO554" s="39"/>
      <c r="LLP554" s="39"/>
      <c r="LLQ554" s="39"/>
      <c r="LLR554" s="39"/>
      <c r="LLS554" s="39"/>
      <c r="LLT554" s="39"/>
      <c r="LLU554" s="39"/>
      <c r="LLV554" s="39"/>
      <c r="LLW554" s="39"/>
      <c r="LLX554" s="39"/>
      <c r="LLY554" s="39"/>
      <c r="LLZ554" s="39"/>
      <c r="LMA554" s="39"/>
      <c r="LMB554" s="39"/>
      <c r="LMC554" s="39"/>
      <c r="LMD554" s="39"/>
      <c r="LME554" s="39"/>
      <c r="LMF554" s="39"/>
      <c r="LMG554" s="39"/>
      <c r="LMH554" s="39"/>
      <c r="LMI554" s="39"/>
      <c r="LMJ554" s="39"/>
      <c r="LMK554" s="39"/>
      <c r="LML554" s="39"/>
      <c r="LMM554" s="39"/>
      <c r="LMN554" s="39"/>
      <c r="LMO554" s="39"/>
      <c r="LMP554" s="39"/>
      <c r="LMQ554" s="39"/>
      <c r="LMR554" s="39"/>
      <c r="LMS554" s="39"/>
      <c r="LMT554" s="39"/>
      <c r="LMU554" s="39"/>
      <c r="LMV554" s="39"/>
      <c r="LMW554" s="39"/>
      <c r="LMX554" s="39"/>
      <c r="LMY554" s="39"/>
      <c r="LMZ554" s="39"/>
      <c r="LNA554" s="39"/>
      <c r="LNB554" s="39"/>
      <c r="LNC554" s="39"/>
      <c r="LND554" s="39"/>
      <c r="LNE554" s="39"/>
      <c r="LNF554" s="39"/>
      <c r="LNG554" s="39"/>
      <c r="LNH554" s="39"/>
      <c r="LNI554" s="39"/>
      <c r="LNJ554" s="39"/>
      <c r="LNK554" s="39"/>
      <c r="LNL554" s="39"/>
      <c r="LNM554" s="39"/>
      <c r="LNN554" s="39"/>
      <c r="LNO554" s="39"/>
      <c r="LNP554" s="39"/>
      <c r="LNQ554" s="39"/>
      <c r="LNR554" s="39"/>
      <c r="LNS554" s="39"/>
      <c r="LNT554" s="39"/>
      <c r="LNU554" s="39"/>
      <c r="LNV554" s="39"/>
      <c r="LNW554" s="39"/>
      <c r="LNX554" s="39"/>
      <c r="LNY554" s="39"/>
      <c r="LNZ554" s="39"/>
      <c r="LOA554" s="39"/>
      <c r="LOB554" s="39"/>
      <c r="LOC554" s="39"/>
      <c r="LOD554" s="39"/>
      <c r="LOE554" s="39"/>
      <c r="LOF554" s="39"/>
      <c r="LOG554" s="39"/>
      <c r="LOH554" s="39"/>
      <c r="LOI554" s="39"/>
      <c r="LOJ554" s="39"/>
      <c r="LOK554" s="39"/>
      <c r="LOL554" s="39"/>
      <c r="LOM554" s="39"/>
      <c r="LON554" s="39"/>
      <c r="LOO554" s="39"/>
      <c r="LOP554" s="39"/>
      <c r="LOQ554" s="39"/>
      <c r="LOR554" s="39"/>
      <c r="LOS554" s="39"/>
      <c r="LOT554" s="39"/>
      <c r="LOU554" s="39"/>
      <c r="LOV554" s="39"/>
      <c r="LOW554" s="39"/>
      <c r="LOX554" s="39"/>
      <c r="LOY554" s="39"/>
      <c r="LOZ554" s="39"/>
      <c r="LPA554" s="39"/>
      <c r="LPB554" s="39"/>
      <c r="LPC554" s="39"/>
      <c r="LPD554" s="39"/>
      <c r="LPE554" s="39"/>
      <c r="LPF554" s="39"/>
      <c r="LPG554" s="39"/>
      <c r="LPH554" s="39"/>
      <c r="LPI554" s="39"/>
      <c r="LPJ554" s="39"/>
      <c r="LPK554" s="39"/>
      <c r="LPL554" s="39"/>
      <c r="LPM554" s="39"/>
      <c r="LPN554" s="39"/>
      <c r="LPO554" s="39"/>
      <c r="LPP554" s="39"/>
      <c r="LPQ554" s="39"/>
      <c r="LPR554" s="39"/>
      <c r="LPS554" s="39"/>
      <c r="LPT554" s="39"/>
      <c r="LPU554" s="39"/>
      <c r="LPV554" s="39"/>
      <c r="LPW554" s="39"/>
      <c r="LPX554" s="39"/>
      <c r="LPY554" s="39"/>
      <c r="LPZ554" s="39"/>
      <c r="LQA554" s="39"/>
      <c r="LQB554" s="39"/>
      <c r="LQC554" s="39"/>
      <c r="LQD554" s="39"/>
      <c r="LQE554" s="39"/>
      <c r="LQF554" s="39"/>
      <c r="LQG554" s="39"/>
      <c r="LQH554" s="39"/>
      <c r="LQI554" s="39"/>
      <c r="LQJ554" s="39"/>
      <c r="LQK554" s="39"/>
      <c r="LQL554" s="39"/>
      <c r="LQM554" s="39"/>
      <c r="LQN554" s="39"/>
      <c r="LQO554" s="39"/>
      <c r="LQP554" s="39"/>
      <c r="LQQ554" s="39"/>
      <c r="LQR554" s="39"/>
      <c r="LQS554" s="39"/>
      <c r="LQT554" s="39"/>
      <c r="LQU554" s="39"/>
      <c r="LQV554" s="39"/>
      <c r="LQW554" s="39"/>
      <c r="LQX554" s="39"/>
      <c r="LQY554" s="39"/>
      <c r="LQZ554" s="39"/>
      <c r="LRA554" s="39"/>
      <c r="LRB554" s="39"/>
      <c r="LRC554" s="39"/>
      <c r="LRD554" s="39"/>
      <c r="LRE554" s="39"/>
      <c r="LRF554" s="39"/>
      <c r="LRG554" s="39"/>
      <c r="LRH554" s="39"/>
      <c r="LRI554" s="39"/>
      <c r="LRJ554" s="39"/>
      <c r="LRK554" s="39"/>
      <c r="LRL554" s="39"/>
      <c r="LRM554" s="39"/>
      <c r="LRN554" s="39"/>
      <c r="LRO554" s="39"/>
      <c r="LRP554" s="39"/>
      <c r="LRQ554" s="39"/>
      <c r="LRR554" s="39"/>
      <c r="LRS554" s="39"/>
      <c r="LRT554" s="39"/>
      <c r="LRU554" s="39"/>
      <c r="LRV554" s="39"/>
      <c r="LRW554" s="39"/>
      <c r="LRX554" s="39"/>
      <c r="LRY554" s="39"/>
      <c r="LRZ554" s="39"/>
      <c r="LSA554" s="39"/>
      <c r="LSB554" s="39"/>
      <c r="LSC554" s="39"/>
      <c r="LSD554" s="39"/>
      <c r="LSE554" s="39"/>
      <c r="LSF554" s="39"/>
      <c r="LSG554" s="39"/>
      <c r="LSH554" s="39"/>
      <c r="LSI554" s="39"/>
      <c r="LSJ554" s="39"/>
      <c r="LSK554" s="39"/>
      <c r="LSL554" s="39"/>
      <c r="LSM554" s="39"/>
      <c r="LSN554" s="39"/>
      <c r="LSO554" s="39"/>
      <c r="LSP554" s="39"/>
      <c r="LSQ554" s="39"/>
      <c r="LSR554" s="39"/>
      <c r="LSS554" s="39"/>
      <c r="LST554" s="39"/>
      <c r="LSU554" s="39"/>
      <c r="LSV554" s="39"/>
      <c r="LSW554" s="39"/>
      <c r="LSX554" s="39"/>
      <c r="LSY554" s="39"/>
      <c r="LSZ554" s="39"/>
      <c r="LTA554" s="39"/>
      <c r="LTB554" s="39"/>
      <c r="LTC554" s="39"/>
      <c r="LTD554" s="39"/>
      <c r="LTE554" s="39"/>
      <c r="LTF554" s="39"/>
      <c r="LTG554" s="39"/>
      <c r="LTH554" s="39"/>
      <c r="LTI554" s="39"/>
      <c r="LTJ554" s="39"/>
      <c r="LTK554" s="39"/>
      <c r="LTL554" s="39"/>
      <c r="LTM554" s="39"/>
      <c r="LTN554" s="39"/>
      <c r="LTO554" s="39"/>
      <c r="LTP554" s="39"/>
      <c r="LTQ554" s="39"/>
      <c r="LTR554" s="39"/>
      <c r="LTS554" s="39"/>
      <c r="LTT554" s="39"/>
      <c r="LTU554" s="39"/>
      <c r="LTV554" s="39"/>
      <c r="LTW554" s="39"/>
      <c r="LTX554" s="39"/>
      <c r="LTY554" s="39"/>
      <c r="LTZ554" s="39"/>
      <c r="LUA554" s="39"/>
      <c r="LUB554" s="39"/>
      <c r="LUC554" s="39"/>
      <c r="LUD554" s="39"/>
      <c r="LUE554" s="39"/>
      <c r="LUF554" s="39"/>
      <c r="LUG554" s="39"/>
      <c r="LUH554" s="39"/>
      <c r="LUI554" s="39"/>
      <c r="LUJ554" s="39"/>
      <c r="LUK554" s="39"/>
      <c r="LUL554" s="39"/>
      <c r="LUM554" s="39"/>
      <c r="LUN554" s="39"/>
      <c r="LUO554" s="39"/>
      <c r="LUP554" s="39"/>
      <c r="LUQ554" s="39"/>
      <c r="LUR554" s="39"/>
      <c r="LUS554" s="39"/>
      <c r="LUT554" s="39"/>
      <c r="LUU554" s="39"/>
      <c r="LUV554" s="39"/>
      <c r="LUW554" s="39"/>
      <c r="LUX554" s="39"/>
      <c r="LUY554" s="39"/>
      <c r="LUZ554" s="39"/>
      <c r="LVA554" s="39"/>
      <c r="LVB554" s="39"/>
      <c r="LVC554" s="39"/>
      <c r="LVD554" s="39"/>
      <c r="LVE554" s="39"/>
      <c r="LVF554" s="39"/>
      <c r="LVG554" s="39"/>
      <c r="LVH554" s="39"/>
      <c r="LVI554" s="39"/>
      <c r="LVJ554" s="39"/>
      <c r="LVK554" s="39"/>
      <c r="LVL554" s="39"/>
      <c r="LVM554" s="39"/>
      <c r="LVN554" s="39"/>
      <c r="LVO554" s="39"/>
      <c r="LVP554" s="39"/>
      <c r="LVQ554" s="39"/>
      <c r="LVR554" s="39"/>
      <c r="LVS554" s="39"/>
      <c r="LVT554" s="39"/>
      <c r="LVU554" s="39"/>
      <c r="LVV554" s="39"/>
      <c r="LVW554" s="39"/>
      <c r="LVX554" s="39"/>
      <c r="LVY554" s="39"/>
      <c r="LVZ554" s="39"/>
      <c r="LWA554" s="39"/>
      <c r="LWB554" s="39"/>
      <c r="LWC554" s="39"/>
      <c r="LWD554" s="39"/>
      <c r="LWE554" s="39"/>
      <c r="LWF554" s="39"/>
      <c r="LWG554" s="39"/>
      <c r="LWH554" s="39"/>
      <c r="LWI554" s="39"/>
      <c r="LWJ554" s="39"/>
      <c r="LWK554" s="39"/>
      <c r="LWL554" s="39"/>
      <c r="LWM554" s="39"/>
      <c r="LWN554" s="39"/>
      <c r="LWO554" s="39"/>
      <c r="LWP554" s="39"/>
      <c r="LWQ554" s="39"/>
      <c r="LWR554" s="39"/>
      <c r="LWS554" s="39"/>
      <c r="LWT554" s="39"/>
      <c r="LWU554" s="39"/>
      <c r="LWV554" s="39"/>
      <c r="LWW554" s="39"/>
      <c r="LWX554" s="39"/>
      <c r="LWY554" s="39"/>
      <c r="LWZ554" s="39"/>
      <c r="LXA554" s="39"/>
      <c r="LXB554" s="39"/>
      <c r="LXC554" s="39"/>
      <c r="LXD554" s="39"/>
      <c r="LXE554" s="39"/>
      <c r="LXF554" s="39"/>
      <c r="LXG554" s="39"/>
      <c r="LXH554" s="39"/>
      <c r="LXI554" s="39"/>
      <c r="LXJ554" s="39"/>
      <c r="LXK554" s="39"/>
      <c r="LXL554" s="39"/>
      <c r="LXM554" s="39"/>
      <c r="LXN554" s="39"/>
      <c r="LXO554" s="39"/>
      <c r="LXP554" s="39"/>
      <c r="LXQ554" s="39"/>
      <c r="LXR554" s="39"/>
      <c r="LXS554" s="39"/>
      <c r="LXT554" s="39"/>
      <c r="LXU554" s="39"/>
      <c r="LXV554" s="39"/>
      <c r="LXW554" s="39"/>
      <c r="LXX554" s="39"/>
      <c r="LXY554" s="39"/>
      <c r="LXZ554" s="39"/>
      <c r="LYA554" s="39"/>
      <c r="LYB554" s="39"/>
      <c r="LYC554" s="39"/>
      <c r="LYD554" s="39"/>
      <c r="LYE554" s="39"/>
      <c r="LYF554" s="39"/>
      <c r="LYG554" s="39"/>
      <c r="LYH554" s="39"/>
      <c r="LYI554" s="39"/>
      <c r="LYJ554" s="39"/>
      <c r="LYK554" s="39"/>
      <c r="LYL554" s="39"/>
      <c r="LYM554" s="39"/>
      <c r="LYN554" s="39"/>
      <c r="LYO554" s="39"/>
      <c r="LYP554" s="39"/>
      <c r="LYQ554" s="39"/>
      <c r="LYR554" s="39"/>
      <c r="LYS554" s="39"/>
      <c r="LYT554" s="39"/>
      <c r="LYU554" s="39"/>
      <c r="LYV554" s="39"/>
      <c r="LYW554" s="39"/>
      <c r="LYX554" s="39"/>
      <c r="LYY554" s="39"/>
      <c r="LYZ554" s="39"/>
      <c r="LZA554" s="39"/>
      <c r="LZB554" s="39"/>
      <c r="LZC554" s="39"/>
      <c r="LZD554" s="39"/>
      <c r="LZE554" s="39"/>
      <c r="LZF554" s="39"/>
      <c r="LZG554" s="39"/>
      <c r="LZH554" s="39"/>
      <c r="LZI554" s="39"/>
      <c r="LZJ554" s="39"/>
      <c r="LZK554" s="39"/>
      <c r="LZL554" s="39"/>
      <c r="LZM554" s="39"/>
      <c r="LZN554" s="39"/>
      <c r="LZO554" s="39"/>
      <c r="LZP554" s="39"/>
      <c r="LZQ554" s="39"/>
      <c r="LZR554" s="39"/>
      <c r="LZS554" s="39"/>
      <c r="LZT554" s="39"/>
      <c r="LZU554" s="39"/>
      <c r="LZV554" s="39"/>
      <c r="LZW554" s="39"/>
      <c r="LZX554" s="39"/>
      <c r="LZY554" s="39"/>
      <c r="LZZ554" s="39"/>
      <c r="MAA554" s="39"/>
      <c r="MAB554" s="39"/>
      <c r="MAC554" s="39"/>
      <c r="MAD554" s="39"/>
      <c r="MAE554" s="39"/>
      <c r="MAF554" s="39"/>
      <c r="MAG554" s="39"/>
      <c r="MAH554" s="39"/>
      <c r="MAI554" s="39"/>
      <c r="MAJ554" s="39"/>
      <c r="MAK554" s="39"/>
      <c r="MAL554" s="39"/>
      <c r="MAM554" s="39"/>
      <c r="MAN554" s="39"/>
      <c r="MAO554" s="39"/>
      <c r="MAP554" s="39"/>
      <c r="MAQ554" s="39"/>
      <c r="MAR554" s="39"/>
      <c r="MAS554" s="39"/>
      <c r="MAT554" s="39"/>
      <c r="MAU554" s="39"/>
      <c r="MAV554" s="39"/>
      <c r="MAW554" s="39"/>
      <c r="MAX554" s="39"/>
      <c r="MAY554" s="39"/>
      <c r="MAZ554" s="39"/>
      <c r="MBA554" s="39"/>
      <c r="MBB554" s="39"/>
      <c r="MBC554" s="39"/>
      <c r="MBD554" s="39"/>
      <c r="MBE554" s="39"/>
      <c r="MBF554" s="39"/>
      <c r="MBG554" s="39"/>
      <c r="MBH554" s="39"/>
      <c r="MBI554" s="39"/>
      <c r="MBJ554" s="39"/>
      <c r="MBK554" s="39"/>
      <c r="MBL554" s="39"/>
      <c r="MBM554" s="39"/>
      <c r="MBN554" s="39"/>
      <c r="MBO554" s="39"/>
      <c r="MBP554" s="39"/>
      <c r="MBQ554" s="39"/>
      <c r="MBR554" s="39"/>
      <c r="MBS554" s="39"/>
      <c r="MBT554" s="39"/>
      <c r="MBU554" s="39"/>
      <c r="MBV554" s="39"/>
      <c r="MBW554" s="39"/>
      <c r="MBX554" s="39"/>
      <c r="MBY554" s="39"/>
      <c r="MBZ554" s="39"/>
      <c r="MCA554" s="39"/>
      <c r="MCB554" s="39"/>
      <c r="MCC554" s="39"/>
      <c r="MCD554" s="39"/>
      <c r="MCE554" s="39"/>
      <c r="MCF554" s="39"/>
      <c r="MCG554" s="39"/>
      <c r="MCH554" s="39"/>
      <c r="MCI554" s="39"/>
      <c r="MCJ554" s="39"/>
      <c r="MCK554" s="39"/>
      <c r="MCL554" s="39"/>
      <c r="MCM554" s="39"/>
      <c r="MCN554" s="39"/>
      <c r="MCO554" s="39"/>
      <c r="MCP554" s="39"/>
      <c r="MCQ554" s="39"/>
      <c r="MCR554" s="39"/>
      <c r="MCS554" s="39"/>
      <c r="MCT554" s="39"/>
      <c r="MCU554" s="39"/>
      <c r="MCV554" s="39"/>
      <c r="MCW554" s="39"/>
      <c r="MCX554" s="39"/>
      <c r="MCY554" s="39"/>
      <c r="MCZ554" s="39"/>
      <c r="MDA554" s="39"/>
      <c r="MDB554" s="39"/>
      <c r="MDC554" s="39"/>
      <c r="MDD554" s="39"/>
      <c r="MDE554" s="39"/>
      <c r="MDF554" s="39"/>
      <c r="MDG554" s="39"/>
      <c r="MDH554" s="39"/>
      <c r="MDI554" s="39"/>
      <c r="MDJ554" s="39"/>
      <c r="MDK554" s="39"/>
      <c r="MDL554" s="39"/>
      <c r="MDM554" s="39"/>
      <c r="MDN554" s="39"/>
      <c r="MDO554" s="39"/>
      <c r="MDP554" s="39"/>
      <c r="MDQ554" s="39"/>
      <c r="MDR554" s="39"/>
      <c r="MDS554" s="39"/>
      <c r="MDT554" s="39"/>
      <c r="MDU554" s="39"/>
      <c r="MDV554" s="39"/>
      <c r="MDW554" s="39"/>
      <c r="MDX554" s="39"/>
      <c r="MDY554" s="39"/>
      <c r="MDZ554" s="39"/>
      <c r="MEA554" s="39"/>
      <c r="MEB554" s="39"/>
      <c r="MEC554" s="39"/>
      <c r="MED554" s="39"/>
      <c r="MEE554" s="39"/>
      <c r="MEF554" s="39"/>
      <c r="MEG554" s="39"/>
      <c r="MEH554" s="39"/>
      <c r="MEI554" s="39"/>
      <c r="MEJ554" s="39"/>
      <c r="MEK554" s="39"/>
      <c r="MEL554" s="39"/>
      <c r="MEM554" s="39"/>
      <c r="MEN554" s="39"/>
      <c r="MEO554" s="39"/>
      <c r="MEP554" s="39"/>
      <c r="MEQ554" s="39"/>
      <c r="MER554" s="39"/>
      <c r="MES554" s="39"/>
      <c r="MET554" s="39"/>
      <c r="MEU554" s="39"/>
      <c r="MEV554" s="39"/>
      <c r="MEW554" s="39"/>
      <c r="MEX554" s="39"/>
      <c r="MEY554" s="39"/>
      <c r="MEZ554" s="39"/>
      <c r="MFA554" s="39"/>
      <c r="MFB554" s="39"/>
      <c r="MFC554" s="39"/>
      <c r="MFD554" s="39"/>
      <c r="MFE554" s="39"/>
      <c r="MFF554" s="39"/>
      <c r="MFG554" s="39"/>
      <c r="MFH554" s="39"/>
      <c r="MFI554" s="39"/>
      <c r="MFJ554" s="39"/>
      <c r="MFK554" s="39"/>
      <c r="MFL554" s="39"/>
      <c r="MFM554" s="39"/>
      <c r="MFN554" s="39"/>
      <c r="MFO554" s="39"/>
      <c r="MFP554" s="39"/>
      <c r="MFQ554" s="39"/>
      <c r="MFR554" s="39"/>
      <c r="MFS554" s="39"/>
      <c r="MFT554" s="39"/>
      <c r="MFU554" s="39"/>
      <c r="MFV554" s="39"/>
      <c r="MFW554" s="39"/>
      <c r="MFX554" s="39"/>
      <c r="MFY554" s="39"/>
      <c r="MFZ554" s="39"/>
      <c r="MGA554" s="39"/>
      <c r="MGB554" s="39"/>
      <c r="MGC554" s="39"/>
      <c r="MGD554" s="39"/>
      <c r="MGE554" s="39"/>
      <c r="MGF554" s="39"/>
      <c r="MGG554" s="39"/>
      <c r="MGH554" s="39"/>
      <c r="MGI554" s="39"/>
      <c r="MGJ554" s="39"/>
      <c r="MGK554" s="39"/>
      <c r="MGL554" s="39"/>
      <c r="MGM554" s="39"/>
      <c r="MGN554" s="39"/>
      <c r="MGO554" s="39"/>
      <c r="MGP554" s="39"/>
      <c r="MGQ554" s="39"/>
      <c r="MGR554" s="39"/>
      <c r="MGS554" s="39"/>
      <c r="MGT554" s="39"/>
      <c r="MGU554" s="39"/>
      <c r="MGV554" s="39"/>
      <c r="MGW554" s="39"/>
      <c r="MGX554" s="39"/>
      <c r="MGY554" s="39"/>
      <c r="MGZ554" s="39"/>
      <c r="MHA554" s="39"/>
      <c r="MHB554" s="39"/>
      <c r="MHC554" s="39"/>
      <c r="MHD554" s="39"/>
      <c r="MHE554" s="39"/>
      <c r="MHF554" s="39"/>
      <c r="MHG554" s="39"/>
      <c r="MHH554" s="39"/>
      <c r="MHI554" s="39"/>
      <c r="MHJ554" s="39"/>
      <c r="MHK554" s="39"/>
      <c r="MHL554" s="39"/>
      <c r="MHM554" s="39"/>
      <c r="MHN554" s="39"/>
      <c r="MHO554" s="39"/>
      <c r="MHP554" s="39"/>
      <c r="MHQ554" s="39"/>
      <c r="MHR554" s="39"/>
      <c r="MHS554" s="39"/>
      <c r="MHT554" s="39"/>
      <c r="MHU554" s="39"/>
      <c r="MHV554" s="39"/>
      <c r="MHW554" s="39"/>
      <c r="MHX554" s="39"/>
      <c r="MHY554" s="39"/>
      <c r="MHZ554" s="39"/>
      <c r="MIA554" s="39"/>
      <c r="MIB554" s="39"/>
      <c r="MIC554" s="39"/>
      <c r="MID554" s="39"/>
      <c r="MIE554" s="39"/>
      <c r="MIF554" s="39"/>
      <c r="MIG554" s="39"/>
      <c r="MIH554" s="39"/>
      <c r="MII554" s="39"/>
      <c r="MIJ554" s="39"/>
      <c r="MIK554" s="39"/>
      <c r="MIL554" s="39"/>
      <c r="MIM554" s="39"/>
      <c r="MIN554" s="39"/>
      <c r="MIO554" s="39"/>
      <c r="MIP554" s="39"/>
      <c r="MIQ554" s="39"/>
      <c r="MIR554" s="39"/>
      <c r="MIS554" s="39"/>
      <c r="MIT554" s="39"/>
      <c r="MIU554" s="39"/>
      <c r="MIV554" s="39"/>
      <c r="MIW554" s="39"/>
      <c r="MIX554" s="39"/>
      <c r="MIY554" s="39"/>
      <c r="MIZ554" s="39"/>
      <c r="MJA554" s="39"/>
      <c r="MJB554" s="39"/>
      <c r="MJC554" s="39"/>
      <c r="MJD554" s="39"/>
      <c r="MJE554" s="39"/>
      <c r="MJF554" s="39"/>
      <c r="MJG554" s="39"/>
      <c r="MJH554" s="39"/>
      <c r="MJI554" s="39"/>
      <c r="MJJ554" s="39"/>
      <c r="MJK554" s="39"/>
      <c r="MJL554" s="39"/>
      <c r="MJM554" s="39"/>
      <c r="MJN554" s="39"/>
      <c r="MJO554" s="39"/>
      <c r="MJP554" s="39"/>
      <c r="MJQ554" s="39"/>
      <c r="MJR554" s="39"/>
      <c r="MJS554" s="39"/>
      <c r="MJT554" s="39"/>
      <c r="MJU554" s="39"/>
      <c r="MJV554" s="39"/>
      <c r="MJW554" s="39"/>
      <c r="MJX554" s="39"/>
      <c r="MJY554" s="39"/>
      <c r="MJZ554" s="39"/>
      <c r="MKA554" s="39"/>
      <c r="MKB554" s="39"/>
      <c r="MKC554" s="39"/>
      <c r="MKD554" s="39"/>
      <c r="MKE554" s="39"/>
      <c r="MKF554" s="39"/>
      <c r="MKG554" s="39"/>
      <c r="MKH554" s="39"/>
      <c r="MKI554" s="39"/>
      <c r="MKJ554" s="39"/>
      <c r="MKK554" s="39"/>
      <c r="MKL554" s="39"/>
      <c r="MKM554" s="39"/>
      <c r="MKN554" s="39"/>
      <c r="MKO554" s="39"/>
      <c r="MKP554" s="39"/>
      <c r="MKQ554" s="39"/>
      <c r="MKR554" s="39"/>
      <c r="MKS554" s="39"/>
      <c r="MKT554" s="39"/>
      <c r="MKU554" s="39"/>
      <c r="MKV554" s="39"/>
      <c r="MKW554" s="39"/>
      <c r="MKX554" s="39"/>
      <c r="MKY554" s="39"/>
      <c r="MKZ554" s="39"/>
      <c r="MLA554" s="39"/>
      <c r="MLB554" s="39"/>
      <c r="MLC554" s="39"/>
      <c r="MLD554" s="39"/>
      <c r="MLE554" s="39"/>
      <c r="MLF554" s="39"/>
      <c r="MLG554" s="39"/>
      <c r="MLH554" s="39"/>
      <c r="MLI554" s="39"/>
      <c r="MLJ554" s="39"/>
      <c r="MLK554" s="39"/>
      <c r="MLL554" s="39"/>
      <c r="MLM554" s="39"/>
      <c r="MLN554" s="39"/>
      <c r="MLO554" s="39"/>
      <c r="MLP554" s="39"/>
      <c r="MLQ554" s="39"/>
      <c r="MLR554" s="39"/>
      <c r="MLS554" s="39"/>
      <c r="MLT554" s="39"/>
      <c r="MLU554" s="39"/>
      <c r="MLV554" s="39"/>
      <c r="MLW554" s="39"/>
      <c r="MLX554" s="39"/>
      <c r="MLY554" s="39"/>
      <c r="MLZ554" s="39"/>
      <c r="MMA554" s="39"/>
      <c r="MMB554" s="39"/>
      <c r="MMC554" s="39"/>
      <c r="MMD554" s="39"/>
      <c r="MME554" s="39"/>
      <c r="MMF554" s="39"/>
      <c r="MMG554" s="39"/>
      <c r="MMH554" s="39"/>
      <c r="MMI554" s="39"/>
      <c r="MMJ554" s="39"/>
      <c r="MMK554" s="39"/>
      <c r="MML554" s="39"/>
      <c r="MMM554" s="39"/>
      <c r="MMN554" s="39"/>
      <c r="MMO554" s="39"/>
      <c r="MMP554" s="39"/>
      <c r="MMQ554" s="39"/>
      <c r="MMR554" s="39"/>
      <c r="MMS554" s="39"/>
      <c r="MMT554" s="39"/>
      <c r="MMU554" s="39"/>
      <c r="MMV554" s="39"/>
      <c r="MMW554" s="39"/>
      <c r="MMX554" s="39"/>
      <c r="MMY554" s="39"/>
      <c r="MMZ554" s="39"/>
      <c r="MNA554" s="39"/>
      <c r="MNB554" s="39"/>
      <c r="MNC554" s="39"/>
      <c r="MND554" s="39"/>
      <c r="MNE554" s="39"/>
      <c r="MNF554" s="39"/>
      <c r="MNG554" s="39"/>
      <c r="MNH554" s="39"/>
      <c r="MNI554" s="39"/>
      <c r="MNJ554" s="39"/>
      <c r="MNK554" s="39"/>
      <c r="MNL554" s="39"/>
      <c r="MNM554" s="39"/>
      <c r="MNN554" s="39"/>
      <c r="MNO554" s="39"/>
      <c r="MNP554" s="39"/>
      <c r="MNQ554" s="39"/>
      <c r="MNR554" s="39"/>
      <c r="MNS554" s="39"/>
      <c r="MNT554" s="39"/>
      <c r="MNU554" s="39"/>
      <c r="MNV554" s="39"/>
      <c r="MNW554" s="39"/>
      <c r="MNX554" s="39"/>
      <c r="MNY554" s="39"/>
      <c r="MNZ554" s="39"/>
      <c r="MOA554" s="39"/>
      <c r="MOB554" s="39"/>
      <c r="MOC554" s="39"/>
      <c r="MOD554" s="39"/>
      <c r="MOE554" s="39"/>
      <c r="MOF554" s="39"/>
      <c r="MOG554" s="39"/>
      <c r="MOH554" s="39"/>
      <c r="MOI554" s="39"/>
      <c r="MOJ554" s="39"/>
      <c r="MOK554" s="39"/>
      <c r="MOL554" s="39"/>
      <c r="MOM554" s="39"/>
      <c r="MON554" s="39"/>
      <c r="MOO554" s="39"/>
      <c r="MOP554" s="39"/>
      <c r="MOQ554" s="39"/>
      <c r="MOR554" s="39"/>
      <c r="MOS554" s="39"/>
      <c r="MOT554" s="39"/>
      <c r="MOU554" s="39"/>
      <c r="MOV554" s="39"/>
      <c r="MOW554" s="39"/>
      <c r="MOX554" s="39"/>
      <c r="MOY554" s="39"/>
      <c r="MOZ554" s="39"/>
      <c r="MPA554" s="39"/>
      <c r="MPB554" s="39"/>
      <c r="MPC554" s="39"/>
      <c r="MPD554" s="39"/>
      <c r="MPE554" s="39"/>
      <c r="MPF554" s="39"/>
      <c r="MPG554" s="39"/>
      <c r="MPH554" s="39"/>
      <c r="MPI554" s="39"/>
      <c r="MPJ554" s="39"/>
      <c r="MPK554" s="39"/>
      <c r="MPL554" s="39"/>
      <c r="MPM554" s="39"/>
      <c r="MPN554" s="39"/>
      <c r="MPO554" s="39"/>
      <c r="MPP554" s="39"/>
      <c r="MPQ554" s="39"/>
      <c r="MPR554" s="39"/>
      <c r="MPS554" s="39"/>
      <c r="MPT554" s="39"/>
      <c r="MPU554" s="39"/>
      <c r="MPV554" s="39"/>
      <c r="MPW554" s="39"/>
      <c r="MPX554" s="39"/>
      <c r="MPY554" s="39"/>
      <c r="MPZ554" s="39"/>
      <c r="MQA554" s="39"/>
      <c r="MQB554" s="39"/>
      <c r="MQC554" s="39"/>
      <c r="MQD554" s="39"/>
      <c r="MQE554" s="39"/>
      <c r="MQF554" s="39"/>
      <c r="MQG554" s="39"/>
      <c r="MQH554" s="39"/>
      <c r="MQI554" s="39"/>
      <c r="MQJ554" s="39"/>
      <c r="MQK554" s="39"/>
      <c r="MQL554" s="39"/>
      <c r="MQM554" s="39"/>
      <c r="MQN554" s="39"/>
      <c r="MQO554" s="39"/>
      <c r="MQP554" s="39"/>
      <c r="MQQ554" s="39"/>
      <c r="MQR554" s="39"/>
      <c r="MQS554" s="39"/>
      <c r="MQT554" s="39"/>
      <c r="MQU554" s="39"/>
      <c r="MQV554" s="39"/>
      <c r="MQW554" s="39"/>
      <c r="MQX554" s="39"/>
      <c r="MQY554" s="39"/>
      <c r="MQZ554" s="39"/>
      <c r="MRA554" s="39"/>
      <c r="MRB554" s="39"/>
      <c r="MRC554" s="39"/>
      <c r="MRD554" s="39"/>
      <c r="MRE554" s="39"/>
      <c r="MRF554" s="39"/>
      <c r="MRG554" s="39"/>
      <c r="MRH554" s="39"/>
      <c r="MRI554" s="39"/>
      <c r="MRJ554" s="39"/>
      <c r="MRK554" s="39"/>
      <c r="MRL554" s="39"/>
      <c r="MRM554" s="39"/>
      <c r="MRN554" s="39"/>
      <c r="MRO554" s="39"/>
      <c r="MRP554" s="39"/>
      <c r="MRQ554" s="39"/>
      <c r="MRR554" s="39"/>
      <c r="MRS554" s="39"/>
      <c r="MRT554" s="39"/>
      <c r="MRU554" s="39"/>
      <c r="MRV554" s="39"/>
      <c r="MRW554" s="39"/>
      <c r="MRX554" s="39"/>
      <c r="MRY554" s="39"/>
      <c r="MRZ554" s="39"/>
      <c r="MSA554" s="39"/>
      <c r="MSB554" s="39"/>
      <c r="MSC554" s="39"/>
      <c r="MSD554" s="39"/>
      <c r="MSE554" s="39"/>
      <c r="MSF554" s="39"/>
      <c r="MSG554" s="39"/>
      <c r="MSH554" s="39"/>
      <c r="MSI554" s="39"/>
      <c r="MSJ554" s="39"/>
      <c r="MSK554" s="39"/>
      <c r="MSL554" s="39"/>
      <c r="MSM554" s="39"/>
      <c r="MSN554" s="39"/>
      <c r="MSO554" s="39"/>
      <c r="MSP554" s="39"/>
      <c r="MSQ554" s="39"/>
      <c r="MSR554" s="39"/>
      <c r="MSS554" s="39"/>
      <c r="MST554" s="39"/>
      <c r="MSU554" s="39"/>
      <c r="MSV554" s="39"/>
      <c r="MSW554" s="39"/>
      <c r="MSX554" s="39"/>
      <c r="MSY554" s="39"/>
      <c r="MSZ554" s="39"/>
      <c r="MTA554" s="39"/>
      <c r="MTB554" s="39"/>
      <c r="MTC554" s="39"/>
      <c r="MTD554" s="39"/>
      <c r="MTE554" s="39"/>
      <c r="MTF554" s="39"/>
      <c r="MTG554" s="39"/>
      <c r="MTH554" s="39"/>
      <c r="MTI554" s="39"/>
      <c r="MTJ554" s="39"/>
      <c r="MTK554" s="39"/>
      <c r="MTL554" s="39"/>
      <c r="MTM554" s="39"/>
      <c r="MTN554" s="39"/>
      <c r="MTO554" s="39"/>
      <c r="MTP554" s="39"/>
      <c r="MTQ554" s="39"/>
      <c r="MTR554" s="39"/>
      <c r="MTS554" s="39"/>
      <c r="MTT554" s="39"/>
      <c r="MTU554" s="39"/>
      <c r="MTV554" s="39"/>
      <c r="MTW554" s="39"/>
      <c r="MTX554" s="39"/>
      <c r="MTY554" s="39"/>
      <c r="MTZ554" s="39"/>
      <c r="MUA554" s="39"/>
      <c r="MUB554" s="39"/>
      <c r="MUC554" s="39"/>
      <c r="MUD554" s="39"/>
      <c r="MUE554" s="39"/>
      <c r="MUF554" s="39"/>
      <c r="MUG554" s="39"/>
      <c r="MUH554" s="39"/>
      <c r="MUI554" s="39"/>
      <c r="MUJ554" s="39"/>
      <c r="MUK554" s="39"/>
      <c r="MUL554" s="39"/>
      <c r="MUM554" s="39"/>
      <c r="MUN554" s="39"/>
      <c r="MUO554" s="39"/>
      <c r="MUP554" s="39"/>
      <c r="MUQ554" s="39"/>
      <c r="MUR554" s="39"/>
      <c r="MUS554" s="39"/>
      <c r="MUT554" s="39"/>
      <c r="MUU554" s="39"/>
      <c r="MUV554" s="39"/>
      <c r="MUW554" s="39"/>
      <c r="MUX554" s="39"/>
      <c r="MUY554" s="39"/>
      <c r="MUZ554" s="39"/>
      <c r="MVA554" s="39"/>
      <c r="MVB554" s="39"/>
      <c r="MVC554" s="39"/>
      <c r="MVD554" s="39"/>
      <c r="MVE554" s="39"/>
      <c r="MVF554" s="39"/>
      <c r="MVG554" s="39"/>
      <c r="MVH554" s="39"/>
      <c r="MVI554" s="39"/>
      <c r="MVJ554" s="39"/>
      <c r="MVK554" s="39"/>
      <c r="MVL554" s="39"/>
      <c r="MVM554" s="39"/>
      <c r="MVN554" s="39"/>
      <c r="MVO554" s="39"/>
      <c r="MVP554" s="39"/>
      <c r="MVQ554" s="39"/>
      <c r="MVR554" s="39"/>
      <c r="MVS554" s="39"/>
      <c r="MVT554" s="39"/>
      <c r="MVU554" s="39"/>
      <c r="MVV554" s="39"/>
      <c r="MVW554" s="39"/>
      <c r="MVX554" s="39"/>
      <c r="MVY554" s="39"/>
      <c r="MVZ554" s="39"/>
      <c r="MWA554" s="39"/>
      <c r="MWB554" s="39"/>
      <c r="MWC554" s="39"/>
      <c r="MWD554" s="39"/>
      <c r="MWE554" s="39"/>
      <c r="MWF554" s="39"/>
      <c r="MWG554" s="39"/>
      <c r="MWH554" s="39"/>
      <c r="MWI554" s="39"/>
      <c r="MWJ554" s="39"/>
      <c r="MWK554" s="39"/>
      <c r="MWL554" s="39"/>
      <c r="MWM554" s="39"/>
      <c r="MWN554" s="39"/>
      <c r="MWO554" s="39"/>
      <c r="MWP554" s="39"/>
      <c r="MWQ554" s="39"/>
      <c r="MWR554" s="39"/>
      <c r="MWS554" s="39"/>
      <c r="MWT554" s="39"/>
      <c r="MWU554" s="39"/>
      <c r="MWV554" s="39"/>
      <c r="MWW554" s="39"/>
      <c r="MWX554" s="39"/>
      <c r="MWY554" s="39"/>
      <c r="MWZ554" s="39"/>
      <c r="MXA554" s="39"/>
      <c r="MXB554" s="39"/>
      <c r="MXC554" s="39"/>
      <c r="MXD554" s="39"/>
      <c r="MXE554" s="39"/>
      <c r="MXF554" s="39"/>
      <c r="MXG554" s="39"/>
      <c r="MXH554" s="39"/>
      <c r="MXI554" s="39"/>
      <c r="MXJ554" s="39"/>
      <c r="MXK554" s="39"/>
      <c r="MXL554" s="39"/>
      <c r="MXM554" s="39"/>
      <c r="MXN554" s="39"/>
      <c r="MXO554" s="39"/>
      <c r="MXP554" s="39"/>
      <c r="MXQ554" s="39"/>
      <c r="MXR554" s="39"/>
      <c r="MXS554" s="39"/>
      <c r="MXT554" s="39"/>
      <c r="MXU554" s="39"/>
      <c r="MXV554" s="39"/>
      <c r="MXW554" s="39"/>
      <c r="MXX554" s="39"/>
      <c r="MXY554" s="39"/>
      <c r="MXZ554" s="39"/>
      <c r="MYA554" s="39"/>
      <c r="MYB554" s="39"/>
      <c r="MYC554" s="39"/>
      <c r="MYD554" s="39"/>
      <c r="MYE554" s="39"/>
      <c r="MYF554" s="39"/>
      <c r="MYG554" s="39"/>
      <c r="MYH554" s="39"/>
      <c r="MYI554" s="39"/>
      <c r="MYJ554" s="39"/>
      <c r="MYK554" s="39"/>
      <c r="MYL554" s="39"/>
      <c r="MYM554" s="39"/>
      <c r="MYN554" s="39"/>
      <c r="MYO554" s="39"/>
      <c r="MYP554" s="39"/>
      <c r="MYQ554" s="39"/>
      <c r="MYR554" s="39"/>
      <c r="MYS554" s="39"/>
      <c r="MYT554" s="39"/>
      <c r="MYU554" s="39"/>
      <c r="MYV554" s="39"/>
      <c r="MYW554" s="39"/>
      <c r="MYX554" s="39"/>
      <c r="MYY554" s="39"/>
      <c r="MYZ554" s="39"/>
      <c r="MZA554" s="39"/>
      <c r="MZB554" s="39"/>
      <c r="MZC554" s="39"/>
      <c r="MZD554" s="39"/>
      <c r="MZE554" s="39"/>
      <c r="MZF554" s="39"/>
      <c r="MZG554" s="39"/>
      <c r="MZH554" s="39"/>
      <c r="MZI554" s="39"/>
      <c r="MZJ554" s="39"/>
      <c r="MZK554" s="39"/>
      <c r="MZL554" s="39"/>
      <c r="MZM554" s="39"/>
      <c r="MZN554" s="39"/>
      <c r="MZO554" s="39"/>
      <c r="MZP554" s="39"/>
      <c r="MZQ554" s="39"/>
      <c r="MZR554" s="39"/>
      <c r="MZS554" s="39"/>
      <c r="MZT554" s="39"/>
      <c r="MZU554" s="39"/>
      <c r="MZV554" s="39"/>
      <c r="MZW554" s="39"/>
      <c r="MZX554" s="39"/>
      <c r="MZY554" s="39"/>
      <c r="MZZ554" s="39"/>
      <c r="NAA554" s="39"/>
      <c r="NAB554" s="39"/>
      <c r="NAC554" s="39"/>
      <c r="NAD554" s="39"/>
      <c r="NAE554" s="39"/>
      <c r="NAF554" s="39"/>
      <c r="NAG554" s="39"/>
      <c r="NAH554" s="39"/>
      <c r="NAI554" s="39"/>
      <c r="NAJ554" s="39"/>
      <c r="NAK554" s="39"/>
      <c r="NAL554" s="39"/>
      <c r="NAM554" s="39"/>
      <c r="NAN554" s="39"/>
      <c r="NAO554" s="39"/>
      <c r="NAP554" s="39"/>
      <c r="NAQ554" s="39"/>
      <c r="NAR554" s="39"/>
      <c r="NAS554" s="39"/>
      <c r="NAT554" s="39"/>
      <c r="NAU554" s="39"/>
      <c r="NAV554" s="39"/>
      <c r="NAW554" s="39"/>
      <c r="NAX554" s="39"/>
      <c r="NAY554" s="39"/>
      <c r="NAZ554" s="39"/>
      <c r="NBA554" s="39"/>
      <c r="NBB554" s="39"/>
      <c r="NBC554" s="39"/>
      <c r="NBD554" s="39"/>
      <c r="NBE554" s="39"/>
      <c r="NBF554" s="39"/>
      <c r="NBG554" s="39"/>
      <c r="NBH554" s="39"/>
      <c r="NBI554" s="39"/>
      <c r="NBJ554" s="39"/>
      <c r="NBK554" s="39"/>
      <c r="NBL554" s="39"/>
      <c r="NBM554" s="39"/>
      <c r="NBN554" s="39"/>
      <c r="NBO554" s="39"/>
      <c r="NBP554" s="39"/>
      <c r="NBQ554" s="39"/>
      <c r="NBR554" s="39"/>
      <c r="NBS554" s="39"/>
      <c r="NBT554" s="39"/>
      <c r="NBU554" s="39"/>
      <c r="NBV554" s="39"/>
      <c r="NBW554" s="39"/>
      <c r="NBX554" s="39"/>
      <c r="NBY554" s="39"/>
      <c r="NBZ554" s="39"/>
      <c r="NCA554" s="39"/>
      <c r="NCB554" s="39"/>
      <c r="NCC554" s="39"/>
      <c r="NCD554" s="39"/>
      <c r="NCE554" s="39"/>
      <c r="NCF554" s="39"/>
      <c r="NCG554" s="39"/>
      <c r="NCH554" s="39"/>
      <c r="NCI554" s="39"/>
      <c r="NCJ554" s="39"/>
      <c r="NCK554" s="39"/>
      <c r="NCL554" s="39"/>
      <c r="NCM554" s="39"/>
      <c r="NCN554" s="39"/>
      <c r="NCO554" s="39"/>
      <c r="NCP554" s="39"/>
      <c r="NCQ554" s="39"/>
      <c r="NCR554" s="39"/>
      <c r="NCS554" s="39"/>
      <c r="NCT554" s="39"/>
      <c r="NCU554" s="39"/>
      <c r="NCV554" s="39"/>
      <c r="NCW554" s="39"/>
      <c r="NCX554" s="39"/>
      <c r="NCY554" s="39"/>
      <c r="NCZ554" s="39"/>
      <c r="NDA554" s="39"/>
      <c r="NDB554" s="39"/>
      <c r="NDC554" s="39"/>
      <c r="NDD554" s="39"/>
      <c r="NDE554" s="39"/>
      <c r="NDF554" s="39"/>
      <c r="NDG554" s="39"/>
      <c r="NDH554" s="39"/>
      <c r="NDI554" s="39"/>
      <c r="NDJ554" s="39"/>
      <c r="NDK554" s="39"/>
      <c r="NDL554" s="39"/>
      <c r="NDM554" s="39"/>
      <c r="NDN554" s="39"/>
      <c r="NDO554" s="39"/>
      <c r="NDP554" s="39"/>
      <c r="NDQ554" s="39"/>
      <c r="NDR554" s="39"/>
      <c r="NDS554" s="39"/>
      <c r="NDT554" s="39"/>
      <c r="NDU554" s="39"/>
      <c r="NDV554" s="39"/>
      <c r="NDW554" s="39"/>
      <c r="NDX554" s="39"/>
      <c r="NDY554" s="39"/>
      <c r="NDZ554" s="39"/>
      <c r="NEA554" s="39"/>
      <c r="NEB554" s="39"/>
      <c r="NEC554" s="39"/>
      <c r="NED554" s="39"/>
      <c r="NEE554" s="39"/>
      <c r="NEF554" s="39"/>
      <c r="NEG554" s="39"/>
      <c r="NEH554" s="39"/>
      <c r="NEI554" s="39"/>
      <c r="NEJ554" s="39"/>
      <c r="NEK554" s="39"/>
      <c r="NEL554" s="39"/>
      <c r="NEM554" s="39"/>
      <c r="NEN554" s="39"/>
      <c r="NEO554" s="39"/>
      <c r="NEP554" s="39"/>
      <c r="NEQ554" s="39"/>
      <c r="NER554" s="39"/>
      <c r="NES554" s="39"/>
      <c r="NET554" s="39"/>
      <c r="NEU554" s="39"/>
      <c r="NEV554" s="39"/>
      <c r="NEW554" s="39"/>
      <c r="NEX554" s="39"/>
      <c r="NEY554" s="39"/>
      <c r="NEZ554" s="39"/>
      <c r="NFA554" s="39"/>
      <c r="NFB554" s="39"/>
      <c r="NFC554" s="39"/>
      <c r="NFD554" s="39"/>
      <c r="NFE554" s="39"/>
      <c r="NFF554" s="39"/>
      <c r="NFG554" s="39"/>
      <c r="NFH554" s="39"/>
      <c r="NFI554" s="39"/>
      <c r="NFJ554" s="39"/>
      <c r="NFK554" s="39"/>
      <c r="NFL554" s="39"/>
      <c r="NFM554" s="39"/>
      <c r="NFN554" s="39"/>
      <c r="NFO554" s="39"/>
      <c r="NFP554" s="39"/>
      <c r="NFQ554" s="39"/>
      <c r="NFR554" s="39"/>
      <c r="NFS554" s="39"/>
      <c r="NFT554" s="39"/>
      <c r="NFU554" s="39"/>
      <c r="NFV554" s="39"/>
      <c r="NFW554" s="39"/>
      <c r="NFX554" s="39"/>
      <c r="NFY554" s="39"/>
      <c r="NFZ554" s="39"/>
      <c r="NGA554" s="39"/>
      <c r="NGB554" s="39"/>
      <c r="NGC554" s="39"/>
      <c r="NGD554" s="39"/>
      <c r="NGE554" s="39"/>
      <c r="NGF554" s="39"/>
      <c r="NGG554" s="39"/>
      <c r="NGH554" s="39"/>
      <c r="NGI554" s="39"/>
      <c r="NGJ554" s="39"/>
      <c r="NGK554" s="39"/>
      <c r="NGL554" s="39"/>
      <c r="NGM554" s="39"/>
      <c r="NGN554" s="39"/>
      <c r="NGO554" s="39"/>
      <c r="NGP554" s="39"/>
      <c r="NGQ554" s="39"/>
      <c r="NGR554" s="39"/>
      <c r="NGS554" s="39"/>
      <c r="NGT554" s="39"/>
      <c r="NGU554" s="39"/>
      <c r="NGV554" s="39"/>
      <c r="NGW554" s="39"/>
      <c r="NGX554" s="39"/>
      <c r="NGY554" s="39"/>
      <c r="NGZ554" s="39"/>
      <c r="NHA554" s="39"/>
      <c r="NHB554" s="39"/>
      <c r="NHC554" s="39"/>
      <c r="NHD554" s="39"/>
      <c r="NHE554" s="39"/>
      <c r="NHF554" s="39"/>
      <c r="NHG554" s="39"/>
      <c r="NHH554" s="39"/>
      <c r="NHI554" s="39"/>
      <c r="NHJ554" s="39"/>
      <c r="NHK554" s="39"/>
      <c r="NHL554" s="39"/>
      <c r="NHM554" s="39"/>
      <c r="NHN554" s="39"/>
      <c r="NHO554" s="39"/>
      <c r="NHP554" s="39"/>
      <c r="NHQ554" s="39"/>
      <c r="NHR554" s="39"/>
      <c r="NHS554" s="39"/>
      <c r="NHT554" s="39"/>
      <c r="NHU554" s="39"/>
      <c r="NHV554" s="39"/>
      <c r="NHW554" s="39"/>
      <c r="NHX554" s="39"/>
      <c r="NHY554" s="39"/>
      <c r="NHZ554" s="39"/>
      <c r="NIA554" s="39"/>
      <c r="NIB554" s="39"/>
      <c r="NIC554" s="39"/>
      <c r="NID554" s="39"/>
      <c r="NIE554" s="39"/>
      <c r="NIF554" s="39"/>
      <c r="NIG554" s="39"/>
      <c r="NIH554" s="39"/>
      <c r="NII554" s="39"/>
      <c r="NIJ554" s="39"/>
      <c r="NIK554" s="39"/>
      <c r="NIL554" s="39"/>
      <c r="NIM554" s="39"/>
      <c r="NIN554" s="39"/>
      <c r="NIO554" s="39"/>
      <c r="NIP554" s="39"/>
      <c r="NIQ554" s="39"/>
      <c r="NIR554" s="39"/>
      <c r="NIS554" s="39"/>
      <c r="NIT554" s="39"/>
      <c r="NIU554" s="39"/>
      <c r="NIV554" s="39"/>
      <c r="NIW554" s="39"/>
      <c r="NIX554" s="39"/>
      <c r="NIY554" s="39"/>
      <c r="NIZ554" s="39"/>
      <c r="NJA554" s="39"/>
      <c r="NJB554" s="39"/>
      <c r="NJC554" s="39"/>
      <c r="NJD554" s="39"/>
      <c r="NJE554" s="39"/>
      <c r="NJF554" s="39"/>
      <c r="NJG554" s="39"/>
      <c r="NJH554" s="39"/>
      <c r="NJI554" s="39"/>
      <c r="NJJ554" s="39"/>
      <c r="NJK554" s="39"/>
      <c r="NJL554" s="39"/>
      <c r="NJM554" s="39"/>
      <c r="NJN554" s="39"/>
      <c r="NJO554" s="39"/>
      <c r="NJP554" s="39"/>
      <c r="NJQ554" s="39"/>
      <c r="NJR554" s="39"/>
      <c r="NJS554" s="39"/>
      <c r="NJT554" s="39"/>
      <c r="NJU554" s="39"/>
      <c r="NJV554" s="39"/>
      <c r="NJW554" s="39"/>
      <c r="NJX554" s="39"/>
      <c r="NJY554" s="39"/>
      <c r="NJZ554" s="39"/>
      <c r="NKA554" s="39"/>
      <c r="NKB554" s="39"/>
      <c r="NKC554" s="39"/>
      <c r="NKD554" s="39"/>
      <c r="NKE554" s="39"/>
      <c r="NKF554" s="39"/>
      <c r="NKG554" s="39"/>
      <c r="NKH554" s="39"/>
      <c r="NKI554" s="39"/>
      <c r="NKJ554" s="39"/>
      <c r="NKK554" s="39"/>
      <c r="NKL554" s="39"/>
      <c r="NKM554" s="39"/>
      <c r="NKN554" s="39"/>
      <c r="NKO554" s="39"/>
      <c r="NKP554" s="39"/>
      <c r="NKQ554" s="39"/>
      <c r="NKR554" s="39"/>
      <c r="NKS554" s="39"/>
      <c r="NKT554" s="39"/>
      <c r="NKU554" s="39"/>
      <c r="NKV554" s="39"/>
      <c r="NKW554" s="39"/>
      <c r="NKX554" s="39"/>
      <c r="NKY554" s="39"/>
      <c r="NKZ554" s="39"/>
      <c r="NLA554" s="39"/>
      <c r="NLB554" s="39"/>
      <c r="NLC554" s="39"/>
      <c r="NLD554" s="39"/>
      <c r="NLE554" s="39"/>
      <c r="NLF554" s="39"/>
      <c r="NLG554" s="39"/>
      <c r="NLH554" s="39"/>
      <c r="NLI554" s="39"/>
      <c r="NLJ554" s="39"/>
      <c r="NLK554" s="39"/>
      <c r="NLL554" s="39"/>
      <c r="NLM554" s="39"/>
      <c r="NLN554" s="39"/>
      <c r="NLO554" s="39"/>
      <c r="NLP554" s="39"/>
      <c r="NLQ554" s="39"/>
      <c r="NLR554" s="39"/>
      <c r="NLS554" s="39"/>
      <c r="NLT554" s="39"/>
      <c r="NLU554" s="39"/>
      <c r="NLV554" s="39"/>
      <c r="NLW554" s="39"/>
      <c r="NLX554" s="39"/>
      <c r="NLY554" s="39"/>
      <c r="NLZ554" s="39"/>
      <c r="NMA554" s="39"/>
      <c r="NMB554" s="39"/>
      <c r="NMC554" s="39"/>
      <c r="NMD554" s="39"/>
      <c r="NME554" s="39"/>
      <c r="NMF554" s="39"/>
      <c r="NMG554" s="39"/>
      <c r="NMH554" s="39"/>
      <c r="NMI554" s="39"/>
      <c r="NMJ554" s="39"/>
      <c r="NMK554" s="39"/>
      <c r="NML554" s="39"/>
      <c r="NMM554" s="39"/>
      <c r="NMN554" s="39"/>
      <c r="NMO554" s="39"/>
      <c r="NMP554" s="39"/>
      <c r="NMQ554" s="39"/>
      <c r="NMR554" s="39"/>
      <c r="NMS554" s="39"/>
      <c r="NMT554" s="39"/>
      <c r="NMU554" s="39"/>
      <c r="NMV554" s="39"/>
      <c r="NMW554" s="39"/>
      <c r="NMX554" s="39"/>
      <c r="NMY554" s="39"/>
      <c r="NMZ554" s="39"/>
      <c r="NNA554" s="39"/>
      <c r="NNB554" s="39"/>
      <c r="NNC554" s="39"/>
      <c r="NND554" s="39"/>
      <c r="NNE554" s="39"/>
      <c r="NNF554" s="39"/>
      <c r="NNG554" s="39"/>
      <c r="NNH554" s="39"/>
      <c r="NNI554" s="39"/>
      <c r="NNJ554" s="39"/>
      <c r="NNK554" s="39"/>
      <c r="NNL554" s="39"/>
      <c r="NNM554" s="39"/>
      <c r="NNN554" s="39"/>
      <c r="NNO554" s="39"/>
      <c r="NNP554" s="39"/>
      <c r="NNQ554" s="39"/>
      <c r="NNR554" s="39"/>
      <c r="NNS554" s="39"/>
      <c r="NNT554" s="39"/>
      <c r="NNU554" s="39"/>
      <c r="NNV554" s="39"/>
      <c r="NNW554" s="39"/>
      <c r="NNX554" s="39"/>
      <c r="NNY554" s="39"/>
      <c r="NNZ554" s="39"/>
      <c r="NOA554" s="39"/>
      <c r="NOB554" s="39"/>
      <c r="NOC554" s="39"/>
      <c r="NOD554" s="39"/>
      <c r="NOE554" s="39"/>
      <c r="NOF554" s="39"/>
      <c r="NOG554" s="39"/>
      <c r="NOH554" s="39"/>
      <c r="NOI554" s="39"/>
      <c r="NOJ554" s="39"/>
      <c r="NOK554" s="39"/>
      <c r="NOL554" s="39"/>
      <c r="NOM554" s="39"/>
      <c r="NON554" s="39"/>
      <c r="NOO554" s="39"/>
      <c r="NOP554" s="39"/>
      <c r="NOQ554" s="39"/>
      <c r="NOR554" s="39"/>
      <c r="NOS554" s="39"/>
      <c r="NOT554" s="39"/>
      <c r="NOU554" s="39"/>
      <c r="NOV554" s="39"/>
      <c r="NOW554" s="39"/>
      <c r="NOX554" s="39"/>
      <c r="NOY554" s="39"/>
      <c r="NOZ554" s="39"/>
      <c r="NPA554" s="39"/>
      <c r="NPB554" s="39"/>
      <c r="NPC554" s="39"/>
      <c r="NPD554" s="39"/>
      <c r="NPE554" s="39"/>
      <c r="NPF554" s="39"/>
      <c r="NPG554" s="39"/>
      <c r="NPH554" s="39"/>
      <c r="NPI554" s="39"/>
      <c r="NPJ554" s="39"/>
      <c r="NPK554" s="39"/>
      <c r="NPL554" s="39"/>
      <c r="NPM554" s="39"/>
      <c r="NPN554" s="39"/>
      <c r="NPO554" s="39"/>
      <c r="NPP554" s="39"/>
      <c r="NPQ554" s="39"/>
      <c r="NPR554" s="39"/>
      <c r="NPS554" s="39"/>
      <c r="NPT554" s="39"/>
      <c r="NPU554" s="39"/>
      <c r="NPV554" s="39"/>
      <c r="NPW554" s="39"/>
      <c r="NPX554" s="39"/>
      <c r="NPY554" s="39"/>
      <c r="NPZ554" s="39"/>
      <c r="NQA554" s="39"/>
      <c r="NQB554" s="39"/>
      <c r="NQC554" s="39"/>
      <c r="NQD554" s="39"/>
      <c r="NQE554" s="39"/>
      <c r="NQF554" s="39"/>
      <c r="NQG554" s="39"/>
      <c r="NQH554" s="39"/>
      <c r="NQI554" s="39"/>
      <c r="NQJ554" s="39"/>
      <c r="NQK554" s="39"/>
      <c r="NQL554" s="39"/>
      <c r="NQM554" s="39"/>
      <c r="NQN554" s="39"/>
      <c r="NQO554" s="39"/>
      <c r="NQP554" s="39"/>
      <c r="NQQ554" s="39"/>
      <c r="NQR554" s="39"/>
      <c r="NQS554" s="39"/>
      <c r="NQT554" s="39"/>
      <c r="NQU554" s="39"/>
      <c r="NQV554" s="39"/>
      <c r="NQW554" s="39"/>
      <c r="NQX554" s="39"/>
      <c r="NQY554" s="39"/>
      <c r="NQZ554" s="39"/>
      <c r="NRA554" s="39"/>
      <c r="NRB554" s="39"/>
      <c r="NRC554" s="39"/>
      <c r="NRD554" s="39"/>
      <c r="NRE554" s="39"/>
      <c r="NRF554" s="39"/>
      <c r="NRG554" s="39"/>
      <c r="NRH554" s="39"/>
      <c r="NRI554" s="39"/>
      <c r="NRJ554" s="39"/>
      <c r="NRK554" s="39"/>
      <c r="NRL554" s="39"/>
      <c r="NRM554" s="39"/>
      <c r="NRN554" s="39"/>
      <c r="NRO554" s="39"/>
      <c r="NRP554" s="39"/>
      <c r="NRQ554" s="39"/>
      <c r="NRR554" s="39"/>
      <c r="NRS554" s="39"/>
      <c r="NRT554" s="39"/>
      <c r="NRU554" s="39"/>
      <c r="NRV554" s="39"/>
      <c r="NRW554" s="39"/>
      <c r="NRX554" s="39"/>
      <c r="NRY554" s="39"/>
      <c r="NRZ554" s="39"/>
      <c r="NSA554" s="39"/>
      <c r="NSB554" s="39"/>
      <c r="NSC554" s="39"/>
      <c r="NSD554" s="39"/>
      <c r="NSE554" s="39"/>
      <c r="NSF554" s="39"/>
      <c r="NSG554" s="39"/>
      <c r="NSH554" s="39"/>
      <c r="NSI554" s="39"/>
      <c r="NSJ554" s="39"/>
      <c r="NSK554" s="39"/>
      <c r="NSL554" s="39"/>
      <c r="NSM554" s="39"/>
      <c r="NSN554" s="39"/>
      <c r="NSO554" s="39"/>
      <c r="NSP554" s="39"/>
      <c r="NSQ554" s="39"/>
      <c r="NSR554" s="39"/>
      <c r="NSS554" s="39"/>
      <c r="NST554" s="39"/>
      <c r="NSU554" s="39"/>
      <c r="NSV554" s="39"/>
      <c r="NSW554" s="39"/>
      <c r="NSX554" s="39"/>
      <c r="NSY554" s="39"/>
      <c r="NSZ554" s="39"/>
      <c r="NTA554" s="39"/>
      <c r="NTB554" s="39"/>
      <c r="NTC554" s="39"/>
      <c r="NTD554" s="39"/>
      <c r="NTE554" s="39"/>
      <c r="NTF554" s="39"/>
      <c r="NTG554" s="39"/>
      <c r="NTH554" s="39"/>
      <c r="NTI554" s="39"/>
      <c r="NTJ554" s="39"/>
      <c r="NTK554" s="39"/>
      <c r="NTL554" s="39"/>
      <c r="NTM554" s="39"/>
      <c r="NTN554" s="39"/>
      <c r="NTO554" s="39"/>
      <c r="NTP554" s="39"/>
      <c r="NTQ554" s="39"/>
      <c r="NTR554" s="39"/>
      <c r="NTS554" s="39"/>
      <c r="NTT554" s="39"/>
      <c r="NTU554" s="39"/>
      <c r="NTV554" s="39"/>
      <c r="NTW554" s="39"/>
      <c r="NTX554" s="39"/>
      <c r="NTY554" s="39"/>
      <c r="NTZ554" s="39"/>
      <c r="NUA554" s="39"/>
      <c r="NUB554" s="39"/>
      <c r="NUC554" s="39"/>
      <c r="NUD554" s="39"/>
      <c r="NUE554" s="39"/>
      <c r="NUF554" s="39"/>
      <c r="NUG554" s="39"/>
      <c r="NUH554" s="39"/>
      <c r="NUI554" s="39"/>
      <c r="NUJ554" s="39"/>
      <c r="NUK554" s="39"/>
      <c r="NUL554" s="39"/>
      <c r="NUM554" s="39"/>
      <c r="NUN554" s="39"/>
      <c r="NUO554" s="39"/>
      <c r="NUP554" s="39"/>
      <c r="NUQ554" s="39"/>
      <c r="NUR554" s="39"/>
      <c r="NUS554" s="39"/>
      <c r="NUT554" s="39"/>
      <c r="NUU554" s="39"/>
      <c r="NUV554" s="39"/>
      <c r="NUW554" s="39"/>
      <c r="NUX554" s="39"/>
      <c r="NUY554" s="39"/>
      <c r="NUZ554" s="39"/>
      <c r="NVA554" s="39"/>
      <c r="NVB554" s="39"/>
      <c r="NVC554" s="39"/>
      <c r="NVD554" s="39"/>
      <c r="NVE554" s="39"/>
      <c r="NVF554" s="39"/>
      <c r="NVG554" s="39"/>
      <c r="NVH554" s="39"/>
      <c r="NVI554" s="39"/>
      <c r="NVJ554" s="39"/>
      <c r="NVK554" s="39"/>
      <c r="NVL554" s="39"/>
      <c r="NVM554" s="39"/>
      <c r="NVN554" s="39"/>
      <c r="NVO554" s="39"/>
      <c r="NVP554" s="39"/>
      <c r="NVQ554" s="39"/>
      <c r="NVR554" s="39"/>
      <c r="NVS554" s="39"/>
      <c r="NVT554" s="39"/>
      <c r="NVU554" s="39"/>
      <c r="NVV554" s="39"/>
      <c r="NVW554" s="39"/>
      <c r="NVX554" s="39"/>
      <c r="NVY554" s="39"/>
      <c r="NVZ554" s="39"/>
      <c r="NWA554" s="39"/>
      <c r="NWB554" s="39"/>
      <c r="NWC554" s="39"/>
      <c r="NWD554" s="39"/>
      <c r="NWE554" s="39"/>
      <c r="NWF554" s="39"/>
      <c r="NWG554" s="39"/>
      <c r="NWH554" s="39"/>
      <c r="NWI554" s="39"/>
      <c r="NWJ554" s="39"/>
      <c r="NWK554" s="39"/>
      <c r="NWL554" s="39"/>
      <c r="NWM554" s="39"/>
      <c r="NWN554" s="39"/>
      <c r="NWO554" s="39"/>
      <c r="NWP554" s="39"/>
      <c r="NWQ554" s="39"/>
      <c r="NWR554" s="39"/>
      <c r="NWS554" s="39"/>
      <c r="NWT554" s="39"/>
      <c r="NWU554" s="39"/>
      <c r="NWV554" s="39"/>
      <c r="NWW554" s="39"/>
      <c r="NWX554" s="39"/>
      <c r="NWY554" s="39"/>
      <c r="NWZ554" s="39"/>
      <c r="NXA554" s="39"/>
      <c r="NXB554" s="39"/>
      <c r="NXC554" s="39"/>
      <c r="NXD554" s="39"/>
      <c r="NXE554" s="39"/>
      <c r="NXF554" s="39"/>
      <c r="NXG554" s="39"/>
      <c r="NXH554" s="39"/>
      <c r="NXI554" s="39"/>
      <c r="NXJ554" s="39"/>
      <c r="NXK554" s="39"/>
      <c r="NXL554" s="39"/>
      <c r="NXM554" s="39"/>
      <c r="NXN554" s="39"/>
      <c r="NXO554" s="39"/>
      <c r="NXP554" s="39"/>
      <c r="NXQ554" s="39"/>
      <c r="NXR554" s="39"/>
      <c r="NXS554" s="39"/>
      <c r="NXT554" s="39"/>
      <c r="NXU554" s="39"/>
      <c r="NXV554" s="39"/>
      <c r="NXW554" s="39"/>
      <c r="NXX554" s="39"/>
      <c r="NXY554" s="39"/>
      <c r="NXZ554" s="39"/>
      <c r="NYA554" s="39"/>
      <c r="NYB554" s="39"/>
      <c r="NYC554" s="39"/>
      <c r="NYD554" s="39"/>
      <c r="NYE554" s="39"/>
      <c r="NYF554" s="39"/>
      <c r="NYG554" s="39"/>
      <c r="NYH554" s="39"/>
      <c r="NYI554" s="39"/>
      <c r="NYJ554" s="39"/>
      <c r="NYK554" s="39"/>
      <c r="NYL554" s="39"/>
      <c r="NYM554" s="39"/>
      <c r="NYN554" s="39"/>
      <c r="NYO554" s="39"/>
      <c r="NYP554" s="39"/>
      <c r="NYQ554" s="39"/>
      <c r="NYR554" s="39"/>
      <c r="NYS554" s="39"/>
      <c r="NYT554" s="39"/>
      <c r="NYU554" s="39"/>
      <c r="NYV554" s="39"/>
      <c r="NYW554" s="39"/>
      <c r="NYX554" s="39"/>
      <c r="NYY554" s="39"/>
      <c r="NYZ554" s="39"/>
      <c r="NZA554" s="39"/>
      <c r="NZB554" s="39"/>
      <c r="NZC554" s="39"/>
      <c r="NZD554" s="39"/>
      <c r="NZE554" s="39"/>
      <c r="NZF554" s="39"/>
      <c r="NZG554" s="39"/>
      <c r="NZH554" s="39"/>
      <c r="NZI554" s="39"/>
      <c r="NZJ554" s="39"/>
      <c r="NZK554" s="39"/>
      <c r="NZL554" s="39"/>
      <c r="NZM554" s="39"/>
      <c r="NZN554" s="39"/>
      <c r="NZO554" s="39"/>
      <c r="NZP554" s="39"/>
      <c r="NZQ554" s="39"/>
      <c r="NZR554" s="39"/>
      <c r="NZS554" s="39"/>
      <c r="NZT554" s="39"/>
      <c r="NZU554" s="39"/>
      <c r="NZV554" s="39"/>
      <c r="NZW554" s="39"/>
      <c r="NZX554" s="39"/>
      <c r="NZY554" s="39"/>
      <c r="NZZ554" s="39"/>
      <c r="OAA554" s="39"/>
      <c r="OAB554" s="39"/>
      <c r="OAC554" s="39"/>
      <c r="OAD554" s="39"/>
      <c r="OAE554" s="39"/>
      <c r="OAF554" s="39"/>
      <c r="OAG554" s="39"/>
      <c r="OAH554" s="39"/>
      <c r="OAI554" s="39"/>
      <c r="OAJ554" s="39"/>
      <c r="OAK554" s="39"/>
      <c r="OAL554" s="39"/>
      <c r="OAM554" s="39"/>
      <c r="OAN554" s="39"/>
      <c r="OAO554" s="39"/>
      <c r="OAP554" s="39"/>
      <c r="OAQ554" s="39"/>
      <c r="OAR554" s="39"/>
      <c r="OAS554" s="39"/>
      <c r="OAT554" s="39"/>
      <c r="OAU554" s="39"/>
      <c r="OAV554" s="39"/>
      <c r="OAW554" s="39"/>
      <c r="OAX554" s="39"/>
      <c r="OAY554" s="39"/>
      <c r="OAZ554" s="39"/>
      <c r="OBA554" s="39"/>
      <c r="OBB554" s="39"/>
      <c r="OBC554" s="39"/>
      <c r="OBD554" s="39"/>
      <c r="OBE554" s="39"/>
      <c r="OBF554" s="39"/>
      <c r="OBG554" s="39"/>
      <c r="OBH554" s="39"/>
      <c r="OBI554" s="39"/>
      <c r="OBJ554" s="39"/>
      <c r="OBK554" s="39"/>
      <c r="OBL554" s="39"/>
      <c r="OBM554" s="39"/>
      <c r="OBN554" s="39"/>
      <c r="OBO554" s="39"/>
      <c r="OBP554" s="39"/>
      <c r="OBQ554" s="39"/>
      <c r="OBR554" s="39"/>
      <c r="OBS554" s="39"/>
      <c r="OBT554" s="39"/>
      <c r="OBU554" s="39"/>
      <c r="OBV554" s="39"/>
      <c r="OBW554" s="39"/>
      <c r="OBX554" s="39"/>
      <c r="OBY554" s="39"/>
      <c r="OBZ554" s="39"/>
      <c r="OCA554" s="39"/>
      <c r="OCB554" s="39"/>
      <c r="OCC554" s="39"/>
      <c r="OCD554" s="39"/>
      <c r="OCE554" s="39"/>
      <c r="OCF554" s="39"/>
      <c r="OCG554" s="39"/>
      <c r="OCH554" s="39"/>
      <c r="OCI554" s="39"/>
      <c r="OCJ554" s="39"/>
      <c r="OCK554" s="39"/>
      <c r="OCL554" s="39"/>
      <c r="OCM554" s="39"/>
      <c r="OCN554" s="39"/>
      <c r="OCO554" s="39"/>
      <c r="OCP554" s="39"/>
      <c r="OCQ554" s="39"/>
      <c r="OCR554" s="39"/>
      <c r="OCS554" s="39"/>
      <c r="OCT554" s="39"/>
      <c r="OCU554" s="39"/>
      <c r="OCV554" s="39"/>
      <c r="OCW554" s="39"/>
      <c r="OCX554" s="39"/>
      <c r="OCY554" s="39"/>
      <c r="OCZ554" s="39"/>
      <c r="ODA554" s="39"/>
      <c r="ODB554" s="39"/>
      <c r="ODC554" s="39"/>
      <c r="ODD554" s="39"/>
      <c r="ODE554" s="39"/>
      <c r="ODF554" s="39"/>
      <c r="ODG554" s="39"/>
      <c r="ODH554" s="39"/>
      <c r="ODI554" s="39"/>
      <c r="ODJ554" s="39"/>
      <c r="ODK554" s="39"/>
      <c r="ODL554" s="39"/>
      <c r="ODM554" s="39"/>
      <c r="ODN554" s="39"/>
      <c r="ODO554" s="39"/>
      <c r="ODP554" s="39"/>
      <c r="ODQ554" s="39"/>
      <c r="ODR554" s="39"/>
      <c r="ODS554" s="39"/>
      <c r="ODT554" s="39"/>
      <c r="ODU554" s="39"/>
      <c r="ODV554" s="39"/>
      <c r="ODW554" s="39"/>
      <c r="ODX554" s="39"/>
      <c r="ODY554" s="39"/>
      <c r="ODZ554" s="39"/>
      <c r="OEA554" s="39"/>
      <c r="OEB554" s="39"/>
      <c r="OEC554" s="39"/>
      <c r="OED554" s="39"/>
      <c r="OEE554" s="39"/>
      <c r="OEF554" s="39"/>
      <c r="OEG554" s="39"/>
      <c r="OEH554" s="39"/>
      <c r="OEI554" s="39"/>
      <c r="OEJ554" s="39"/>
      <c r="OEK554" s="39"/>
      <c r="OEL554" s="39"/>
      <c r="OEM554" s="39"/>
      <c r="OEN554" s="39"/>
      <c r="OEO554" s="39"/>
      <c r="OEP554" s="39"/>
      <c r="OEQ554" s="39"/>
      <c r="OER554" s="39"/>
      <c r="OES554" s="39"/>
      <c r="OET554" s="39"/>
      <c r="OEU554" s="39"/>
      <c r="OEV554" s="39"/>
      <c r="OEW554" s="39"/>
      <c r="OEX554" s="39"/>
      <c r="OEY554" s="39"/>
      <c r="OEZ554" s="39"/>
      <c r="OFA554" s="39"/>
      <c r="OFB554" s="39"/>
      <c r="OFC554" s="39"/>
      <c r="OFD554" s="39"/>
      <c r="OFE554" s="39"/>
      <c r="OFF554" s="39"/>
      <c r="OFG554" s="39"/>
      <c r="OFH554" s="39"/>
      <c r="OFI554" s="39"/>
      <c r="OFJ554" s="39"/>
      <c r="OFK554" s="39"/>
      <c r="OFL554" s="39"/>
      <c r="OFM554" s="39"/>
      <c r="OFN554" s="39"/>
      <c r="OFO554" s="39"/>
      <c r="OFP554" s="39"/>
      <c r="OFQ554" s="39"/>
      <c r="OFR554" s="39"/>
      <c r="OFS554" s="39"/>
      <c r="OFT554" s="39"/>
      <c r="OFU554" s="39"/>
      <c r="OFV554" s="39"/>
      <c r="OFW554" s="39"/>
      <c r="OFX554" s="39"/>
      <c r="OFY554" s="39"/>
      <c r="OFZ554" s="39"/>
      <c r="OGA554" s="39"/>
      <c r="OGB554" s="39"/>
      <c r="OGC554" s="39"/>
      <c r="OGD554" s="39"/>
      <c r="OGE554" s="39"/>
      <c r="OGF554" s="39"/>
      <c r="OGG554" s="39"/>
      <c r="OGH554" s="39"/>
      <c r="OGI554" s="39"/>
      <c r="OGJ554" s="39"/>
      <c r="OGK554" s="39"/>
      <c r="OGL554" s="39"/>
      <c r="OGM554" s="39"/>
      <c r="OGN554" s="39"/>
      <c r="OGO554" s="39"/>
      <c r="OGP554" s="39"/>
      <c r="OGQ554" s="39"/>
      <c r="OGR554" s="39"/>
      <c r="OGS554" s="39"/>
      <c r="OGT554" s="39"/>
      <c r="OGU554" s="39"/>
      <c r="OGV554" s="39"/>
      <c r="OGW554" s="39"/>
      <c r="OGX554" s="39"/>
      <c r="OGY554" s="39"/>
      <c r="OGZ554" s="39"/>
      <c r="OHA554" s="39"/>
      <c r="OHB554" s="39"/>
      <c r="OHC554" s="39"/>
      <c r="OHD554" s="39"/>
      <c r="OHE554" s="39"/>
      <c r="OHF554" s="39"/>
      <c r="OHG554" s="39"/>
      <c r="OHH554" s="39"/>
      <c r="OHI554" s="39"/>
      <c r="OHJ554" s="39"/>
      <c r="OHK554" s="39"/>
      <c r="OHL554" s="39"/>
      <c r="OHM554" s="39"/>
      <c r="OHN554" s="39"/>
      <c r="OHO554" s="39"/>
      <c r="OHP554" s="39"/>
      <c r="OHQ554" s="39"/>
      <c r="OHR554" s="39"/>
      <c r="OHS554" s="39"/>
      <c r="OHT554" s="39"/>
      <c r="OHU554" s="39"/>
      <c r="OHV554" s="39"/>
      <c r="OHW554" s="39"/>
      <c r="OHX554" s="39"/>
      <c r="OHY554" s="39"/>
      <c r="OHZ554" s="39"/>
      <c r="OIA554" s="39"/>
      <c r="OIB554" s="39"/>
      <c r="OIC554" s="39"/>
      <c r="OID554" s="39"/>
      <c r="OIE554" s="39"/>
      <c r="OIF554" s="39"/>
      <c r="OIG554" s="39"/>
      <c r="OIH554" s="39"/>
      <c r="OII554" s="39"/>
      <c r="OIJ554" s="39"/>
      <c r="OIK554" s="39"/>
      <c r="OIL554" s="39"/>
      <c r="OIM554" s="39"/>
      <c r="OIN554" s="39"/>
      <c r="OIO554" s="39"/>
      <c r="OIP554" s="39"/>
      <c r="OIQ554" s="39"/>
      <c r="OIR554" s="39"/>
      <c r="OIS554" s="39"/>
      <c r="OIT554" s="39"/>
      <c r="OIU554" s="39"/>
      <c r="OIV554" s="39"/>
      <c r="OIW554" s="39"/>
      <c r="OIX554" s="39"/>
      <c r="OIY554" s="39"/>
      <c r="OIZ554" s="39"/>
      <c r="OJA554" s="39"/>
      <c r="OJB554" s="39"/>
      <c r="OJC554" s="39"/>
      <c r="OJD554" s="39"/>
      <c r="OJE554" s="39"/>
      <c r="OJF554" s="39"/>
      <c r="OJG554" s="39"/>
      <c r="OJH554" s="39"/>
      <c r="OJI554" s="39"/>
      <c r="OJJ554" s="39"/>
      <c r="OJK554" s="39"/>
      <c r="OJL554" s="39"/>
      <c r="OJM554" s="39"/>
      <c r="OJN554" s="39"/>
      <c r="OJO554" s="39"/>
      <c r="OJP554" s="39"/>
      <c r="OJQ554" s="39"/>
      <c r="OJR554" s="39"/>
      <c r="OJS554" s="39"/>
      <c r="OJT554" s="39"/>
      <c r="OJU554" s="39"/>
      <c r="OJV554" s="39"/>
      <c r="OJW554" s="39"/>
      <c r="OJX554" s="39"/>
      <c r="OJY554" s="39"/>
      <c r="OJZ554" s="39"/>
      <c r="OKA554" s="39"/>
      <c r="OKB554" s="39"/>
      <c r="OKC554" s="39"/>
      <c r="OKD554" s="39"/>
      <c r="OKE554" s="39"/>
      <c r="OKF554" s="39"/>
      <c r="OKG554" s="39"/>
      <c r="OKH554" s="39"/>
      <c r="OKI554" s="39"/>
      <c r="OKJ554" s="39"/>
      <c r="OKK554" s="39"/>
      <c r="OKL554" s="39"/>
      <c r="OKM554" s="39"/>
      <c r="OKN554" s="39"/>
      <c r="OKO554" s="39"/>
      <c r="OKP554" s="39"/>
      <c r="OKQ554" s="39"/>
      <c r="OKR554" s="39"/>
      <c r="OKS554" s="39"/>
      <c r="OKT554" s="39"/>
      <c r="OKU554" s="39"/>
      <c r="OKV554" s="39"/>
      <c r="OKW554" s="39"/>
      <c r="OKX554" s="39"/>
      <c r="OKY554" s="39"/>
      <c r="OKZ554" s="39"/>
      <c r="OLA554" s="39"/>
      <c r="OLB554" s="39"/>
      <c r="OLC554" s="39"/>
      <c r="OLD554" s="39"/>
      <c r="OLE554" s="39"/>
      <c r="OLF554" s="39"/>
      <c r="OLG554" s="39"/>
      <c r="OLH554" s="39"/>
      <c r="OLI554" s="39"/>
      <c r="OLJ554" s="39"/>
      <c r="OLK554" s="39"/>
      <c r="OLL554" s="39"/>
      <c r="OLM554" s="39"/>
      <c r="OLN554" s="39"/>
      <c r="OLO554" s="39"/>
      <c r="OLP554" s="39"/>
      <c r="OLQ554" s="39"/>
      <c r="OLR554" s="39"/>
      <c r="OLS554" s="39"/>
      <c r="OLT554" s="39"/>
      <c r="OLU554" s="39"/>
      <c r="OLV554" s="39"/>
      <c r="OLW554" s="39"/>
      <c r="OLX554" s="39"/>
      <c r="OLY554" s="39"/>
      <c r="OLZ554" s="39"/>
      <c r="OMA554" s="39"/>
      <c r="OMB554" s="39"/>
      <c r="OMC554" s="39"/>
      <c r="OMD554" s="39"/>
      <c r="OME554" s="39"/>
      <c r="OMF554" s="39"/>
      <c r="OMG554" s="39"/>
      <c r="OMH554" s="39"/>
      <c r="OMI554" s="39"/>
      <c r="OMJ554" s="39"/>
      <c r="OMK554" s="39"/>
      <c r="OML554" s="39"/>
      <c r="OMM554" s="39"/>
      <c r="OMN554" s="39"/>
      <c r="OMO554" s="39"/>
      <c r="OMP554" s="39"/>
      <c r="OMQ554" s="39"/>
      <c r="OMR554" s="39"/>
      <c r="OMS554" s="39"/>
      <c r="OMT554" s="39"/>
      <c r="OMU554" s="39"/>
      <c r="OMV554" s="39"/>
      <c r="OMW554" s="39"/>
      <c r="OMX554" s="39"/>
      <c r="OMY554" s="39"/>
      <c r="OMZ554" s="39"/>
      <c r="ONA554" s="39"/>
      <c r="ONB554" s="39"/>
      <c r="ONC554" s="39"/>
      <c r="OND554" s="39"/>
      <c r="ONE554" s="39"/>
      <c r="ONF554" s="39"/>
      <c r="ONG554" s="39"/>
      <c r="ONH554" s="39"/>
      <c r="ONI554" s="39"/>
      <c r="ONJ554" s="39"/>
      <c r="ONK554" s="39"/>
      <c r="ONL554" s="39"/>
      <c r="ONM554" s="39"/>
      <c r="ONN554" s="39"/>
      <c r="ONO554" s="39"/>
      <c r="ONP554" s="39"/>
      <c r="ONQ554" s="39"/>
      <c r="ONR554" s="39"/>
      <c r="ONS554" s="39"/>
      <c r="ONT554" s="39"/>
      <c r="ONU554" s="39"/>
      <c r="ONV554" s="39"/>
      <c r="ONW554" s="39"/>
      <c r="ONX554" s="39"/>
      <c r="ONY554" s="39"/>
      <c r="ONZ554" s="39"/>
      <c r="OOA554" s="39"/>
      <c r="OOB554" s="39"/>
      <c r="OOC554" s="39"/>
      <c r="OOD554" s="39"/>
      <c r="OOE554" s="39"/>
      <c r="OOF554" s="39"/>
      <c r="OOG554" s="39"/>
      <c r="OOH554" s="39"/>
      <c r="OOI554" s="39"/>
      <c r="OOJ554" s="39"/>
      <c r="OOK554" s="39"/>
      <c r="OOL554" s="39"/>
      <c r="OOM554" s="39"/>
      <c r="OON554" s="39"/>
      <c r="OOO554" s="39"/>
      <c r="OOP554" s="39"/>
      <c r="OOQ554" s="39"/>
      <c r="OOR554" s="39"/>
      <c r="OOS554" s="39"/>
      <c r="OOT554" s="39"/>
      <c r="OOU554" s="39"/>
      <c r="OOV554" s="39"/>
      <c r="OOW554" s="39"/>
      <c r="OOX554" s="39"/>
      <c r="OOY554" s="39"/>
      <c r="OOZ554" s="39"/>
      <c r="OPA554" s="39"/>
      <c r="OPB554" s="39"/>
      <c r="OPC554" s="39"/>
      <c r="OPD554" s="39"/>
      <c r="OPE554" s="39"/>
      <c r="OPF554" s="39"/>
      <c r="OPG554" s="39"/>
      <c r="OPH554" s="39"/>
      <c r="OPI554" s="39"/>
      <c r="OPJ554" s="39"/>
      <c r="OPK554" s="39"/>
      <c r="OPL554" s="39"/>
      <c r="OPM554" s="39"/>
      <c r="OPN554" s="39"/>
      <c r="OPO554" s="39"/>
      <c r="OPP554" s="39"/>
      <c r="OPQ554" s="39"/>
      <c r="OPR554" s="39"/>
      <c r="OPS554" s="39"/>
      <c r="OPT554" s="39"/>
      <c r="OPU554" s="39"/>
      <c r="OPV554" s="39"/>
      <c r="OPW554" s="39"/>
      <c r="OPX554" s="39"/>
      <c r="OPY554" s="39"/>
      <c r="OPZ554" s="39"/>
      <c r="OQA554" s="39"/>
      <c r="OQB554" s="39"/>
      <c r="OQC554" s="39"/>
      <c r="OQD554" s="39"/>
      <c r="OQE554" s="39"/>
      <c r="OQF554" s="39"/>
      <c r="OQG554" s="39"/>
      <c r="OQH554" s="39"/>
      <c r="OQI554" s="39"/>
      <c r="OQJ554" s="39"/>
      <c r="OQK554" s="39"/>
      <c r="OQL554" s="39"/>
      <c r="OQM554" s="39"/>
      <c r="OQN554" s="39"/>
      <c r="OQO554" s="39"/>
      <c r="OQP554" s="39"/>
      <c r="OQQ554" s="39"/>
      <c r="OQR554" s="39"/>
      <c r="OQS554" s="39"/>
      <c r="OQT554" s="39"/>
      <c r="OQU554" s="39"/>
      <c r="OQV554" s="39"/>
      <c r="OQW554" s="39"/>
      <c r="OQX554" s="39"/>
      <c r="OQY554" s="39"/>
      <c r="OQZ554" s="39"/>
      <c r="ORA554" s="39"/>
      <c r="ORB554" s="39"/>
      <c r="ORC554" s="39"/>
      <c r="ORD554" s="39"/>
      <c r="ORE554" s="39"/>
      <c r="ORF554" s="39"/>
      <c r="ORG554" s="39"/>
      <c r="ORH554" s="39"/>
      <c r="ORI554" s="39"/>
      <c r="ORJ554" s="39"/>
      <c r="ORK554" s="39"/>
      <c r="ORL554" s="39"/>
      <c r="ORM554" s="39"/>
      <c r="ORN554" s="39"/>
      <c r="ORO554" s="39"/>
      <c r="ORP554" s="39"/>
      <c r="ORQ554" s="39"/>
      <c r="ORR554" s="39"/>
      <c r="ORS554" s="39"/>
      <c r="ORT554" s="39"/>
      <c r="ORU554" s="39"/>
      <c r="ORV554" s="39"/>
      <c r="ORW554" s="39"/>
      <c r="ORX554" s="39"/>
      <c r="ORY554" s="39"/>
      <c r="ORZ554" s="39"/>
      <c r="OSA554" s="39"/>
      <c r="OSB554" s="39"/>
      <c r="OSC554" s="39"/>
      <c r="OSD554" s="39"/>
      <c r="OSE554" s="39"/>
      <c r="OSF554" s="39"/>
      <c r="OSG554" s="39"/>
      <c r="OSH554" s="39"/>
      <c r="OSI554" s="39"/>
      <c r="OSJ554" s="39"/>
      <c r="OSK554" s="39"/>
      <c r="OSL554" s="39"/>
      <c r="OSM554" s="39"/>
      <c r="OSN554" s="39"/>
      <c r="OSO554" s="39"/>
      <c r="OSP554" s="39"/>
      <c r="OSQ554" s="39"/>
      <c r="OSR554" s="39"/>
      <c r="OSS554" s="39"/>
      <c r="OST554" s="39"/>
      <c r="OSU554" s="39"/>
      <c r="OSV554" s="39"/>
      <c r="OSW554" s="39"/>
      <c r="OSX554" s="39"/>
      <c r="OSY554" s="39"/>
      <c r="OSZ554" s="39"/>
      <c r="OTA554" s="39"/>
      <c r="OTB554" s="39"/>
      <c r="OTC554" s="39"/>
      <c r="OTD554" s="39"/>
      <c r="OTE554" s="39"/>
      <c r="OTF554" s="39"/>
      <c r="OTG554" s="39"/>
      <c r="OTH554" s="39"/>
      <c r="OTI554" s="39"/>
      <c r="OTJ554" s="39"/>
      <c r="OTK554" s="39"/>
      <c r="OTL554" s="39"/>
      <c r="OTM554" s="39"/>
      <c r="OTN554" s="39"/>
      <c r="OTO554" s="39"/>
      <c r="OTP554" s="39"/>
      <c r="OTQ554" s="39"/>
      <c r="OTR554" s="39"/>
      <c r="OTS554" s="39"/>
      <c r="OTT554" s="39"/>
      <c r="OTU554" s="39"/>
      <c r="OTV554" s="39"/>
      <c r="OTW554" s="39"/>
      <c r="OTX554" s="39"/>
      <c r="OTY554" s="39"/>
      <c r="OTZ554" s="39"/>
      <c r="OUA554" s="39"/>
      <c r="OUB554" s="39"/>
      <c r="OUC554" s="39"/>
      <c r="OUD554" s="39"/>
      <c r="OUE554" s="39"/>
      <c r="OUF554" s="39"/>
      <c r="OUG554" s="39"/>
      <c r="OUH554" s="39"/>
      <c r="OUI554" s="39"/>
      <c r="OUJ554" s="39"/>
      <c r="OUK554" s="39"/>
      <c r="OUL554" s="39"/>
      <c r="OUM554" s="39"/>
      <c r="OUN554" s="39"/>
      <c r="OUO554" s="39"/>
      <c r="OUP554" s="39"/>
      <c r="OUQ554" s="39"/>
      <c r="OUR554" s="39"/>
      <c r="OUS554" s="39"/>
      <c r="OUT554" s="39"/>
      <c r="OUU554" s="39"/>
      <c r="OUV554" s="39"/>
      <c r="OUW554" s="39"/>
      <c r="OUX554" s="39"/>
      <c r="OUY554" s="39"/>
      <c r="OUZ554" s="39"/>
      <c r="OVA554" s="39"/>
      <c r="OVB554" s="39"/>
      <c r="OVC554" s="39"/>
      <c r="OVD554" s="39"/>
      <c r="OVE554" s="39"/>
      <c r="OVF554" s="39"/>
      <c r="OVG554" s="39"/>
      <c r="OVH554" s="39"/>
      <c r="OVI554" s="39"/>
      <c r="OVJ554" s="39"/>
      <c r="OVK554" s="39"/>
      <c r="OVL554" s="39"/>
      <c r="OVM554" s="39"/>
      <c r="OVN554" s="39"/>
      <c r="OVO554" s="39"/>
      <c r="OVP554" s="39"/>
      <c r="OVQ554" s="39"/>
      <c r="OVR554" s="39"/>
      <c r="OVS554" s="39"/>
      <c r="OVT554" s="39"/>
      <c r="OVU554" s="39"/>
      <c r="OVV554" s="39"/>
      <c r="OVW554" s="39"/>
      <c r="OVX554" s="39"/>
      <c r="OVY554" s="39"/>
      <c r="OVZ554" s="39"/>
      <c r="OWA554" s="39"/>
      <c r="OWB554" s="39"/>
      <c r="OWC554" s="39"/>
      <c r="OWD554" s="39"/>
      <c r="OWE554" s="39"/>
      <c r="OWF554" s="39"/>
      <c r="OWG554" s="39"/>
      <c r="OWH554" s="39"/>
      <c r="OWI554" s="39"/>
      <c r="OWJ554" s="39"/>
      <c r="OWK554" s="39"/>
      <c r="OWL554" s="39"/>
      <c r="OWM554" s="39"/>
      <c r="OWN554" s="39"/>
      <c r="OWO554" s="39"/>
      <c r="OWP554" s="39"/>
      <c r="OWQ554" s="39"/>
      <c r="OWR554" s="39"/>
      <c r="OWS554" s="39"/>
      <c r="OWT554" s="39"/>
      <c r="OWU554" s="39"/>
      <c r="OWV554" s="39"/>
      <c r="OWW554" s="39"/>
      <c r="OWX554" s="39"/>
      <c r="OWY554" s="39"/>
      <c r="OWZ554" s="39"/>
      <c r="OXA554" s="39"/>
      <c r="OXB554" s="39"/>
      <c r="OXC554" s="39"/>
      <c r="OXD554" s="39"/>
      <c r="OXE554" s="39"/>
      <c r="OXF554" s="39"/>
      <c r="OXG554" s="39"/>
      <c r="OXH554" s="39"/>
      <c r="OXI554" s="39"/>
      <c r="OXJ554" s="39"/>
      <c r="OXK554" s="39"/>
      <c r="OXL554" s="39"/>
      <c r="OXM554" s="39"/>
      <c r="OXN554" s="39"/>
      <c r="OXO554" s="39"/>
      <c r="OXP554" s="39"/>
      <c r="OXQ554" s="39"/>
      <c r="OXR554" s="39"/>
      <c r="OXS554" s="39"/>
      <c r="OXT554" s="39"/>
      <c r="OXU554" s="39"/>
      <c r="OXV554" s="39"/>
      <c r="OXW554" s="39"/>
      <c r="OXX554" s="39"/>
      <c r="OXY554" s="39"/>
      <c r="OXZ554" s="39"/>
      <c r="OYA554" s="39"/>
      <c r="OYB554" s="39"/>
      <c r="OYC554" s="39"/>
      <c r="OYD554" s="39"/>
      <c r="OYE554" s="39"/>
      <c r="OYF554" s="39"/>
      <c r="OYG554" s="39"/>
      <c r="OYH554" s="39"/>
      <c r="OYI554" s="39"/>
      <c r="OYJ554" s="39"/>
      <c r="OYK554" s="39"/>
      <c r="OYL554" s="39"/>
      <c r="OYM554" s="39"/>
      <c r="OYN554" s="39"/>
      <c r="OYO554" s="39"/>
      <c r="OYP554" s="39"/>
      <c r="OYQ554" s="39"/>
      <c r="OYR554" s="39"/>
      <c r="OYS554" s="39"/>
      <c r="OYT554" s="39"/>
      <c r="OYU554" s="39"/>
      <c r="OYV554" s="39"/>
      <c r="OYW554" s="39"/>
      <c r="OYX554" s="39"/>
      <c r="OYY554" s="39"/>
      <c r="OYZ554" s="39"/>
      <c r="OZA554" s="39"/>
      <c r="OZB554" s="39"/>
      <c r="OZC554" s="39"/>
      <c r="OZD554" s="39"/>
      <c r="OZE554" s="39"/>
      <c r="OZF554" s="39"/>
      <c r="OZG554" s="39"/>
      <c r="OZH554" s="39"/>
      <c r="OZI554" s="39"/>
      <c r="OZJ554" s="39"/>
      <c r="OZK554" s="39"/>
      <c r="OZL554" s="39"/>
      <c r="OZM554" s="39"/>
      <c r="OZN554" s="39"/>
      <c r="OZO554" s="39"/>
      <c r="OZP554" s="39"/>
      <c r="OZQ554" s="39"/>
      <c r="OZR554" s="39"/>
      <c r="OZS554" s="39"/>
      <c r="OZT554" s="39"/>
      <c r="OZU554" s="39"/>
      <c r="OZV554" s="39"/>
      <c r="OZW554" s="39"/>
      <c r="OZX554" s="39"/>
      <c r="OZY554" s="39"/>
      <c r="OZZ554" s="39"/>
      <c r="PAA554" s="39"/>
      <c r="PAB554" s="39"/>
      <c r="PAC554" s="39"/>
      <c r="PAD554" s="39"/>
      <c r="PAE554" s="39"/>
      <c r="PAF554" s="39"/>
      <c r="PAG554" s="39"/>
      <c r="PAH554" s="39"/>
      <c r="PAI554" s="39"/>
      <c r="PAJ554" s="39"/>
      <c r="PAK554" s="39"/>
      <c r="PAL554" s="39"/>
      <c r="PAM554" s="39"/>
      <c r="PAN554" s="39"/>
      <c r="PAO554" s="39"/>
      <c r="PAP554" s="39"/>
      <c r="PAQ554" s="39"/>
      <c r="PAR554" s="39"/>
      <c r="PAS554" s="39"/>
      <c r="PAT554" s="39"/>
      <c r="PAU554" s="39"/>
      <c r="PAV554" s="39"/>
      <c r="PAW554" s="39"/>
      <c r="PAX554" s="39"/>
      <c r="PAY554" s="39"/>
      <c r="PAZ554" s="39"/>
      <c r="PBA554" s="39"/>
      <c r="PBB554" s="39"/>
      <c r="PBC554" s="39"/>
      <c r="PBD554" s="39"/>
      <c r="PBE554" s="39"/>
      <c r="PBF554" s="39"/>
      <c r="PBG554" s="39"/>
      <c r="PBH554" s="39"/>
      <c r="PBI554" s="39"/>
      <c r="PBJ554" s="39"/>
      <c r="PBK554" s="39"/>
      <c r="PBL554" s="39"/>
      <c r="PBM554" s="39"/>
      <c r="PBN554" s="39"/>
      <c r="PBO554" s="39"/>
      <c r="PBP554" s="39"/>
      <c r="PBQ554" s="39"/>
      <c r="PBR554" s="39"/>
      <c r="PBS554" s="39"/>
      <c r="PBT554" s="39"/>
      <c r="PBU554" s="39"/>
      <c r="PBV554" s="39"/>
      <c r="PBW554" s="39"/>
      <c r="PBX554" s="39"/>
      <c r="PBY554" s="39"/>
      <c r="PBZ554" s="39"/>
      <c r="PCA554" s="39"/>
      <c r="PCB554" s="39"/>
      <c r="PCC554" s="39"/>
      <c r="PCD554" s="39"/>
      <c r="PCE554" s="39"/>
      <c r="PCF554" s="39"/>
      <c r="PCG554" s="39"/>
      <c r="PCH554" s="39"/>
      <c r="PCI554" s="39"/>
      <c r="PCJ554" s="39"/>
      <c r="PCK554" s="39"/>
      <c r="PCL554" s="39"/>
      <c r="PCM554" s="39"/>
      <c r="PCN554" s="39"/>
      <c r="PCO554" s="39"/>
      <c r="PCP554" s="39"/>
      <c r="PCQ554" s="39"/>
      <c r="PCR554" s="39"/>
      <c r="PCS554" s="39"/>
      <c r="PCT554" s="39"/>
      <c r="PCU554" s="39"/>
      <c r="PCV554" s="39"/>
      <c r="PCW554" s="39"/>
      <c r="PCX554" s="39"/>
      <c r="PCY554" s="39"/>
      <c r="PCZ554" s="39"/>
      <c r="PDA554" s="39"/>
      <c r="PDB554" s="39"/>
      <c r="PDC554" s="39"/>
      <c r="PDD554" s="39"/>
      <c r="PDE554" s="39"/>
      <c r="PDF554" s="39"/>
      <c r="PDG554" s="39"/>
      <c r="PDH554" s="39"/>
      <c r="PDI554" s="39"/>
      <c r="PDJ554" s="39"/>
      <c r="PDK554" s="39"/>
      <c r="PDL554" s="39"/>
      <c r="PDM554" s="39"/>
      <c r="PDN554" s="39"/>
      <c r="PDO554" s="39"/>
      <c r="PDP554" s="39"/>
      <c r="PDQ554" s="39"/>
      <c r="PDR554" s="39"/>
      <c r="PDS554" s="39"/>
      <c r="PDT554" s="39"/>
      <c r="PDU554" s="39"/>
      <c r="PDV554" s="39"/>
      <c r="PDW554" s="39"/>
      <c r="PDX554" s="39"/>
      <c r="PDY554" s="39"/>
      <c r="PDZ554" s="39"/>
      <c r="PEA554" s="39"/>
      <c r="PEB554" s="39"/>
      <c r="PEC554" s="39"/>
      <c r="PED554" s="39"/>
      <c r="PEE554" s="39"/>
      <c r="PEF554" s="39"/>
      <c r="PEG554" s="39"/>
      <c r="PEH554" s="39"/>
      <c r="PEI554" s="39"/>
      <c r="PEJ554" s="39"/>
      <c r="PEK554" s="39"/>
      <c r="PEL554" s="39"/>
      <c r="PEM554" s="39"/>
      <c r="PEN554" s="39"/>
      <c r="PEO554" s="39"/>
      <c r="PEP554" s="39"/>
      <c r="PEQ554" s="39"/>
      <c r="PER554" s="39"/>
      <c r="PES554" s="39"/>
      <c r="PET554" s="39"/>
      <c r="PEU554" s="39"/>
      <c r="PEV554" s="39"/>
      <c r="PEW554" s="39"/>
      <c r="PEX554" s="39"/>
      <c r="PEY554" s="39"/>
      <c r="PEZ554" s="39"/>
      <c r="PFA554" s="39"/>
      <c r="PFB554" s="39"/>
      <c r="PFC554" s="39"/>
      <c r="PFD554" s="39"/>
      <c r="PFE554" s="39"/>
      <c r="PFF554" s="39"/>
      <c r="PFG554" s="39"/>
      <c r="PFH554" s="39"/>
      <c r="PFI554" s="39"/>
      <c r="PFJ554" s="39"/>
      <c r="PFK554" s="39"/>
      <c r="PFL554" s="39"/>
      <c r="PFM554" s="39"/>
      <c r="PFN554" s="39"/>
      <c r="PFO554" s="39"/>
      <c r="PFP554" s="39"/>
      <c r="PFQ554" s="39"/>
      <c r="PFR554" s="39"/>
      <c r="PFS554" s="39"/>
      <c r="PFT554" s="39"/>
      <c r="PFU554" s="39"/>
      <c r="PFV554" s="39"/>
      <c r="PFW554" s="39"/>
      <c r="PFX554" s="39"/>
      <c r="PFY554" s="39"/>
      <c r="PFZ554" s="39"/>
      <c r="PGA554" s="39"/>
      <c r="PGB554" s="39"/>
      <c r="PGC554" s="39"/>
      <c r="PGD554" s="39"/>
      <c r="PGE554" s="39"/>
      <c r="PGF554" s="39"/>
      <c r="PGG554" s="39"/>
      <c r="PGH554" s="39"/>
      <c r="PGI554" s="39"/>
      <c r="PGJ554" s="39"/>
      <c r="PGK554" s="39"/>
      <c r="PGL554" s="39"/>
      <c r="PGM554" s="39"/>
      <c r="PGN554" s="39"/>
      <c r="PGO554" s="39"/>
      <c r="PGP554" s="39"/>
      <c r="PGQ554" s="39"/>
      <c r="PGR554" s="39"/>
      <c r="PGS554" s="39"/>
      <c r="PGT554" s="39"/>
      <c r="PGU554" s="39"/>
      <c r="PGV554" s="39"/>
      <c r="PGW554" s="39"/>
      <c r="PGX554" s="39"/>
      <c r="PGY554" s="39"/>
      <c r="PGZ554" s="39"/>
      <c r="PHA554" s="39"/>
      <c r="PHB554" s="39"/>
      <c r="PHC554" s="39"/>
      <c r="PHD554" s="39"/>
      <c r="PHE554" s="39"/>
      <c r="PHF554" s="39"/>
      <c r="PHG554" s="39"/>
      <c r="PHH554" s="39"/>
      <c r="PHI554" s="39"/>
      <c r="PHJ554" s="39"/>
      <c r="PHK554" s="39"/>
      <c r="PHL554" s="39"/>
      <c r="PHM554" s="39"/>
      <c r="PHN554" s="39"/>
      <c r="PHO554" s="39"/>
      <c r="PHP554" s="39"/>
      <c r="PHQ554" s="39"/>
      <c r="PHR554" s="39"/>
      <c r="PHS554" s="39"/>
      <c r="PHT554" s="39"/>
      <c r="PHU554" s="39"/>
      <c r="PHV554" s="39"/>
      <c r="PHW554" s="39"/>
      <c r="PHX554" s="39"/>
      <c r="PHY554" s="39"/>
      <c r="PHZ554" s="39"/>
      <c r="PIA554" s="39"/>
      <c r="PIB554" s="39"/>
      <c r="PIC554" s="39"/>
      <c r="PID554" s="39"/>
      <c r="PIE554" s="39"/>
      <c r="PIF554" s="39"/>
      <c r="PIG554" s="39"/>
      <c r="PIH554" s="39"/>
      <c r="PII554" s="39"/>
      <c r="PIJ554" s="39"/>
      <c r="PIK554" s="39"/>
      <c r="PIL554" s="39"/>
      <c r="PIM554" s="39"/>
      <c r="PIN554" s="39"/>
      <c r="PIO554" s="39"/>
      <c r="PIP554" s="39"/>
      <c r="PIQ554" s="39"/>
      <c r="PIR554" s="39"/>
      <c r="PIS554" s="39"/>
      <c r="PIT554" s="39"/>
      <c r="PIU554" s="39"/>
      <c r="PIV554" s="39"/>
      <c r="PIW554" s="39"/>
      <c r="PIX554" s="39"/>
      <c r="PIY554" s="39"/>
      <c r="PIZ554" s="39"/>
      <c r="PJA554" s="39"/>
      <c r="PJB554" s="39"/>
      <c r="PJC554" s="39"/>
      <c r="PJD554" s="39"/>
      <c r="PJE554" s="39"/>
      <c r="PJF554" s="39"/>
      <c r="PJG554" s="39"/>
      <c r="PJH554" s="39"/>
      <c r="PJI554" s="39"/>
      <c r="PJJ554" s="39"/>
      <c r="PJK554" s="39"/>
      <c r="PJL554" s="39"/>
      <c r="PJM554" s="39"/>
      <c r="PJN554" s="39"/>
      <c r="PJO554" s="39"/>
      <c r="PJP554" s="39"/>
      <c r="PJQ554" s="39"/>
      <c r="PJR554" s="39"/>
      <c r="PJS554" s="39"/>
      <c r="PJT554" s="39"/>
      <c r="PJU554" s="39"/>
      <c r="PJV554" s="39"/>
      <c r="PJW554" s="39"/>
      <c r="PJX554" s="39"/>
      <c r="PJY554" s="39"/>
      <c r="PJZ554" s="39"/>
      <c r="PKA554" s="39"/>
      <c r="PKB554" s="39"/>
      <c r="PKC554" s="39"/>
      <c r="PKD554" s="39"/>
      <c r="PKE554" s="39"/>
      <c r="PKF554" s="39"/>
      <c r="PKG554" s="39"/>
      <c r="PKH554" s="39"/>
      <c r="PKI554" s="39"/>
      <c r="PKJ554" s="39"/>
      <c r="PKK554" s="39"/>
      <c r="PKL554" s="39"/>
      <c r="PKM554" s="39"/>
      <c r="PKN554" s="39"/>
      <c r="PKO554" s="39"/>
      <c r="PKP554" s="39"/>
      <c r="PKQ554" s="39"/>
      <c r="PKR554" s="39"/>
      <c r="PKS554" s="39"/>
      <c r="PKT554" s="39"/>
      <c r="PKU554" s="39"/>
      <c r="PKV554" s="39"/>
      <c r="PKW554" s="39"/>
      <c r="PKX554" s="39"/>
      <c r="PKY554" s="39"/>
      <c r="PKZ554" s="39"/>
      <c r="PLA554" s="39"/>
      <c r="PLB554" s="39"/>
      <c r="PLC554" s="39"/>
      <c r="PLD554" s="39"/>
      <c r="PLE554" s="39"/>
      <c r="PLF554" s="39"/>
      <c r="PLG554" s="39"/>
      <c r="PLH554" s="39"/>
      <c r="PLI554" s="39"/>
      <c r="PLJ554" s="39"/>
      <c r="PLK554" s="39"/>
      <c r="PLL554" s="39"/>
      <c r="PLM554" s="39"/>
      <c r="PLN554" s="39"/>
      <c r="PLO554" s="39"/>
      <c r="PLP554" s="39"/>
      <c r="PLQ554" s="39"/>
      <c r="PLR554" s="39"/>
      <c r="PLS554" s="39"/>
      <c r="PLT554" s="39"/>
      <c r="PLU554" s="39"/>
      <c r="PLV554" s="39"/>
      <c r="PLW554" s="39"/>
      <c r="PLX554" s="39"/>
      <c r="PLY554" s="39"/>
      <c r="PLZ554" s="39"/>
      <c r="PMA554" s="39"/>
      <c r="PMB554" s="39"/>
      <c r="PMC554" s="39"/>
      <c r="PMD554" s="39"/>
      <c r="PME554" s="39"/>
      <c r="PMF554" s="39"/>
      <c r="PMG554" s="39"/>
      <c r="PMH554" s="39"/>
      <c r="PMI554" s="39"/>
      <c r="PMJ554" s="39"/>
      <c r="PMK554" s="39"/>
      <c r="PML554" s="39"/>
      <c r="PMM554" s="39"/>
      <c r="PMN554" s="39"/>
      <c r="PMO554" s="39"/>
      <c r="PMP554" s="39"/>
      <c r="PMQ554" s="39"/>
      <c r="PMR554" s="39"/>
      <c r="PMS554" s="39"/>
      <c r="PMT554" s="39"/>
      <c r="PMU554" s="39"/>
      <c r="PMV554" s="39"/>
      <c r="PMW554" s="39"/>
      <c r="PMX554" s="39"/>
      <c r="PMY554" s="39"/>
      <c r="PMZ554" s="39"/>
      <c r="PNA554" s="39"/>
      <c r="PNB554" s="39"/>
      <c r="PNC554" s="39"/>
      <c r="PND554" s="39"/>
      <c r="PNE554" s="39"/>
      <c r="PNF554" s="39"/>
      <c r="PNG554" s="39"/>
      <c r="PNH554" s="39"/>
      <c r="PNI554" s="39"/>
      <c r="PNJ554" s="39"/>
      <c r="PNK554" s="39"/>
      <c r="PNL554" s="39"/>
      <c r="PNM554" s="39"/>
      <c r="PNN554" s="39"/>
      <c r="PNO554" s="39"/>
      <c r="PNP554" s="39"/>
      <c r="PNQ554" s="39"/>
      <c r="PNR554" s="39"/>
      <c r="PNS554" s="39"/>
      <c r="PNT554" s="39"/>
      <c r="PNU554" s="39"/>
      <c r="PNV554" s="39"/>
      <c r="PNW554" s="39"/>
      <c r="PNX554" s="39"/>
      <c r="PNY554" s="39"/>
      <c r="PNZ554" s="39"/>
      <c r="POA554" s="39"/>
      <c r="POB554" s="39"/>
      <c r="POC554" s="39"/>
      <c r="POD554" s="39"/>
      <c r="POE554" s="39"/>
      <c r="POF554" s="39"/>
      <c r="POG554" s="39"/>
      <c r="POH554" s="39"/>
      <c r="POI554" s="39"/>
      <c r="POJ554" s="39"/>
      <c r="POK554" s="39"/>
      <c r="POL554" s="39"/>
      <c r="POM554" s="39"/>
      <c r="PON554" s="39"/>
      <c r="POO554" s="39"/>
      <c r="POP554" s="39"/>
      <c r="POQ554" s="39"/>
      <c r="POR554" s="39"/>
      <c r="POS554" s="39"/>
      <c r="POT554" s="39"/>
      <c r="POU554" s="39"/>
      <c r="POV554" s="39"/>
      <c r="POW554" s="39"/>
      <c r="POX554" s="39"/>
      <c r="POY554" s="39"/>
      <c r="POZ554" s="39"/>
      <c r="PPA554" s="39"/>
      <c r="PPB554" s="39"/>
      <c r="PPC554" s="39"/>
      <c r="PPD554" s="39"/>
      <c r="PPE554" s="39"/>
      <c r="PPF554" s="39"/>
      <c r="PPG554" s="39"/>
      <c r="PPH554" s="39"/>
      <c r="PPI554" s="39"/>
      <c r="PPJ554" s="39"/>
      <c r="PPK554" s="39"/>
      <c r="PPL554" s="39"/>
      <c r="PPM554" s="39"/>
      <c r="PPN554" s="39"/>
      <c r="PPO554" s="39"/>
      <c r="PPP554" s="39"/>
      <c r="PPQ554" s="39"/>
      <c r="PPR554" s="39"/>
      <c r="PPS554" s="39"/>
      <c r="PPT554" s="39"/>
      <c r="PPU554" s="39"/>
      <c r="PPV554" s="39"/>
      <c r="PPW554" s="39"/>
      <c r="PPX554" s="39"/>
      <c r="PPY554" s="39"/>
      <c r="PPZ554" s="39"/>
      <c r="PQA554" s="39"/>
      <c r="PQB554" s="39"/>
      <c r="PQC554" s="39"/>
      <c r="PQD554" s="39"/>
      <c r="PQE554" s="39"/>
      <c r="PQF554" s="39"/>
      <c r="PQG554" s="39"/>
      <c r="PQH554" s="39"/>
      <c r="PQI554" s="39"/>
      <c r="PQJ554" s="39"/>
      <c r="PQK554" s="39"/>
      <c r="PQL554" s="39"/>
      <c r="PQM554" s="39"/>
      <c r="PQN554" s="39"/>
      <c r="PQO554" s="39"/>
      <c r="PQP554" s="39"/>
      <c r="PQQ554" s="39"/>
      <c r="PQR554" s="39"/>
      <c r="PQS554" s="39"/>
      <c r="PQT554" s="39"/>
      <c r="PQU554" s="39"/>
      <c r="PQV554" s="39"/>
      <c r="PQW554" s="39"/>
      <c r="PQX554" s="39"/>
      <c r="PQY554" s="39"/>
      <c r="PQZ554" s="39"/>
      <c r="PRA554" s="39"/>
      <c r="PRB554" s="39"/>
      <c r="PRC554" s="39"/>
      <c r="PRD554" s="39"/>
      <c r="PRE554" s="39"/>
      <c r="PRF554" s="39"/>
      <c r="PRG554" s="39"/>
      <c r="PRH554" s="39"/>
      <c r="PRI554" s="39"/>
      <c r="PRJ554" s="39"/>
      <c r="PRK554" s="39"/>
      <c r="PRL554" s="39"/>
      <c r="PRM554" s="39"/>
      <c r="PRN554" s="39"/>
      <c r="PRO554" s="39"/>
      <c r="PRP554" s="39"/>
      <c r="PRQ554" s="39"/>
      <c r="PRR554" s="39"/>
      <c r="PRS554" s="39"/>
      <c r="PRT554" s="39"/>
      <c r="PRU554" s="39"/>
      <c r="PRV554" s="39"/>
      <c r="PRW554" s="39"/>
      <c r="PRX554" s="39"/>
      <c r="PRY554" s="39"/>
      <c r="PRZ554" s="39"/>
      <c r="PSA554" s="39"/>
      <c r="PSB554" s="39"/>
      <c r="PSC554" s="39"/>
      <c r="PSD554" s="39"/>
      <c r="PSE554" s="39"/>
      <c r="PSF554" s="39"/>
      <c r="PSG554" s="39"/>
      <c r="PSH554" s="39"/>
      <c r="PSI554" s="39"/>
      <c r="PSJ554" s="39"/>
      <c r="PSK554" s="39"/>
      <c r="PSL554" s="39"/>
      <c r="PSM554" s="39"/>
      <c r="PSN554" s="39"/>
      <c r="PSO554" s="39"/>
      <c r="PSP554" s="39"/>
      <c r="PSQ554" s="39"/>
      <c r="PSR554" s="39"/>
      <c r="PSS554" s="39"/>
      <c r="PST554" s="39"/>
      <c r="PSU554" s="39"/>
      <c r="PSV554" s="39"/>
      <c r="PSW554" s="39"/>
      <c r="PSX554" s="39"/>
      <c r="PSY554" s="39"/>
      <c r="PSZ554" s="39"/>
      <c r="PTA554" s="39"/>
      <c r="PTB554" s="39"/>
      <c r="PTC554" s="39"/>
      <c r="PTD554" s="39"/>
      <c r="PTE554" s="39"/>
      <c r="PTF554" s="39"/>
      <c r="PTG554" s="39"/>
      <c r="PTH554" s="39"/>
      <c r="PTI554" s="39"/>
      <c r="PTJ554" s="39"/>
      <c r="PTK554" s="39"/>
      <c r="PTL554" s="39"/>
      <c r="PTM554" s="39"/>
      <c r="PTN554" s="39"/>
      <c r="PTO554" s="39"/>
      <c r="PTP554" s="39"/>
      <c r="PTQ554" s="39"/>
      <c r="PTR554" s="39"/>
      <c r="PTS554" s="39"/>
      <c r="PTT554" s="39"/>
      <c r="PTU554" s="39"/>
      <c r="PTV554" s="39"/>
      <c r="PTW554" s="39"/>
      <c r="PTX554" s="39"/>
      <c r="PTY554" s="39"/>
      <c r="PTZ554" s="39"/>
      <c r="PUA554" s="39"/>
      <c r="PUB554" s="39"/>
      <c r="PUC554" s="39"/>
      <c r="PUD554" s="39"/>
      <c r="PUE554" s="39"/>
      <c r="PUF554" s="39"/>
      <c r="PUG554" s="39"/>
      <c r="PUH554" s="39"/>
      <c r="PUI554" s="39"/>
      <c r="PUJ554" s="39"/>
      <c r="PUK554" s="39"/>
      <c r="PUL554" s="39"/>
      <c r="PUM554" s="39"/>
      <c r="PUN554" s="39"/>
      <c r="PUO554" s="39"/>
      <c r="PUP554" s="39"/>
      <c r="PUQ554" s="39"/>
      <c r="PUR554" s="39"/>
      <c r="PUS554" s="39"/>
      <c r="PUT554" s="39"/>
      <c r="PUU554" s="39"/>
      <c r="PUV554" s="39"/>
      <c r="PUW554" s="39"/>
      <c r="PUX554" s="39"/>
      <c r="PUY554" s="39"/>
      <c r="PUZ554" s="39"/>
      <c r="PVA554" s="39"/>
      <c r="PVB554" s="39"/>
      <c r="PVC554" s="39"/>
      <c r="PVD554" s="39"/>
      <c r="PVE554" s="39"/>
      <c r="PVF554" s="39"/>
      <c r="PVG554" s="39"/>
      <c r="PVH554" s="39"/>
      <c r="PVI554" s="39"/>
      <c r="PVJ554" s="39"/>
      <c r="PVK554" s="39"/>
      <c r="PVL554" s="39"/>
      <c r="PVM554" s="39"/>
      <c r="PVN554" s="39"/>
      <c r="PVO554" s="39"/>
      <c r="PVP554" s="39"/>
      <c r="PVQ554" s="39"/>
      <c r="PVR554" s="39"/>
      <c r="PVS554" s="39"/>
      <c r="PVT554" s="39"/>
      <c r="PVU554" s="39"/>
      <c r="PVV554" s="39"/>
      <c r="PVW554" s="39"/>
      <c r="PVX554" s="39"/>
      <c r="PVY554" s="39"/>
      <c r="PVZ554" s="39"/>
      <c r="PWA554" s="39"/>
      <c r="PWB554" s="39"/>
      <c r="PWC554" s="39"/>
      <c r="PWD554" s="39"/>
      <c r="PWE554" s="39"/>
      <c r="PWF554" s="39"/>
      <c r="PWG554" s="39"/>
      <c r="PWH554" s="39"/>
      <c r="PWI554" s="39"/>
      <c r="PWJ554" s="39"/>
      <c r="PWK554" s="39"/>
      <c r="PWL554" s="39"/>
      <c r="PWM554" s="39"/>
      <c r="PWN554" s="39"/>
      <c r="PWO554" s="39"/>
      <c r="PWP554" s="39"/>
      <c r="PWQ554" s="39"/>
      <c r="PWR554" s="39"/>
      <c r="PWS554" s="39"/>
      <c r="PWT554" s="39"/>
      <c r="PWU554" s="39"/>
      <c r="PWV554" s="39"/>
      <c r="PWW554" s="39"/>
      <c r="PWX554" s="39"/>
      <c r="PWY554" s="39"/>
      <c r="PWZ554" s="39"/>
      <c r="PXA554" s="39"/>
      <c r="PXB554" s="39"/>
      <c r="PXC554" s="39"/>
      <c r="PXD554" s="39"/>
      <c r="PXE554" s="39"/>
      <c r="PXF554" s="39"/>
      <c r="PXG554" s="39"/>
      <c r="PXH554" s="39"/>
      <c r="PXI554" s="39"/>
      <c r="PXJ554" s="39"/>
      <c r="PXK554" s="39"/>
      <c r="PXL554" s="39"/>
      <c r="PXM554" s="39"/>
      <c r="PXN554" s="39"/>
      <c r="PXO554" s="39"/>
      <c r="PXP554" s="39"/>
      <c r="PXQ554" s="39"/>
      <c r="PXR554" s="39"/>
      <c r="PXS554" s="39"/>
      <c r="PXT554" s="39"/>
      <c r="PXU554" s="39"/>
      <c r="PXV554" s="39"/>
      <c r="PXW554" s="39"/>
      <c r="PXX554" s="39"/>
      <c r="PXY554" s="39"/>
      <c r="PXZ554" s="39"/>
      <c r="PYA554" s="39"/>
      <c r="PYB554" s="39"/>
      <c r="PYC554" s="39"/>
      <c r="PYD554" s="39"/>
      <c r="PYE554" s="39"/>
      <c r="PYF554" s="39"/>
      <c r="PYG554" s="39"/>
      <c r="PYH554" s="39"/>
      <c r="PYI554" s="39"/>
      <c r="PYJ554" s="39"/>
      <c r="PYK554" s="39"/>
      <c r="PYL554" s="39"/>
      <c r="PYM554" s="39"/>
      <c r="PYN554" s="39"/>
      <c r="PYO554" s="39"/>
      <c r="PYP554" s="39"/>
      <c r="PYQ554" s="39"/>
      <c r="PYR554" s="39"/>
      <c r="PYS554" s="39"/>
      <c r="PYT554" s="39"/>
      <c r="PYU554" s="39"/>
      <c r="PYV554" s="39"/>
      <c r="PYW554" s="39"/>
      <c r="PYX554" s="39"/>
      <c r="PYY554" s="39"/>
      <c r="PYZ554" s="39"/>
      <c r="PZA554" s="39"/>
      <c r="PZB554" s="39"/>
      <c r="PZC554" s="39"/>
      <c r="PZD554" s="39"/>
      <c r="PZE554" s="39"/>
      <c r="PZF554" s="39"/>
      <c r="PZG554" s="39"/>
      <c r="PZH554" s="39"/>
      <c r="PZI554" s="39"/>
      <c r="PZJ554" s="39"/>
      <c r="PZK554" s="39"/>
      <c r="PZL554" s="39"/>
      <c r="PZM554" s="39"/>
      <c r="PZN554" s="39"/>
      <c r="PZO554" s="39"/>
      <c r="PZP554" s="39"/>
      <c r="PZQ554" s="39"/>
      <c r="PZR554" s="39"/>
      <c r="PZS554" s="39"/>
      <c r="PZT554" s="39"/>
      <c r="PZU554" s="39"/>
      <c r="PZV554" s="39"/>
      <c r="PZW554" s="39"/>
      <c r="PZX554" s="39"/>
      <c r="PZY554" s="39"/>
      <c r="PZZ554" s="39"/>
      <c r="QAA554" s="39"/>
      <c r="QAB554" s="39"/>
      <c r="QAC554" s="39"/>
      <c r="QAD554" s="39"/>
      <c r="QAE554" s="39"/>
      <c r="QAF554" s="39"/>
      <c r="QAG554" s="39"/>
      <c r="QAH554" s="39"/>
      <c r="QAI554" s="39"/>
      <c r="QAJ554" s="39"/>
      <c r="QAK554" s="39"/>
      <c r="QAL554" s="39"/>
      <c r="QAM554" s="39"/>
      <c r="QAN554" s="39"/>
      <c r="QAO554" s="39"/>
      <c r="QAP554" s="39"/>
      <c r="QAQ554" s="39"/>
      <c r="QAR554" s="39"/>
      <c r="QAS554" s="39"/>
      <c r="QAT554" s="39"/>
      <c r="QAU554" s="39"/>
      <c r="QAV554" s="39"/>
      <c r="QAW554" s="39"/>
      <c r="QAX554" s="39"/>
      <c r="QAY554" s="39"/>
      <c r="QAZ554" s="39"/>
      <c r="QBA554" s="39"/>
      <c r="QBB554" s="39"/>
      <c r="QBC554" s="39"/>
      <c r="QBD554" s="39"/>
      <c r="QBE554" s="39"/>
      <c r="QBF554" s="39"/>
      <c r="QBG554" s="39"/>
      <c r="QBH554" s="39"/>
      <c r="QBI554" s="39"/>
      <c r="QBJ554" s="39"/>
      <c r="QBK554" s="39"/>
      <c r="QBL554" s="39"/>
      <c r="QBM554" s="39"/>
      <c r="QBN554" s="39"/>
      <c r="QBO554" s="39"/>
      <c r="QBP554" s="39"/>
      <c r="QBQ554" s="39"/>
      <c r="QBR554" s="39"/>
      <c r="QBS554" s="39"/>
      <c r="QBT554" s="39"/>
      <c r="QBU554" s="39"/>
      <c r="QBV554" s="39"/>
      <c r="QBW554" s="39"/>
      <c r="QBX554" s="39"/>
      <c r="QBY554" s="39"/>
      <c r="QBZ554" s="39"/>
      <c r="QCA554" s="39"/>
      <c r="QCB554" s="39"/>
      <c r="QCC554" s="39"/>
      <c r="QCD554" s="39"/>
      <c r="QCE554" s="39"/>
      <c r="QCF554" s="39"/>
      <c r="QCG554" s="39"/>
      <c r="QCH554" s="39"/>
      <c r="QCI554" s="39"/>
      <c r="QCJ554" s="39"/>
      <c r="QCK554" s="39"/>
      <c r="QCL554" s="39"/>
      <c r="QCM554" s="39"/>
      <c r="QCN554" s="39"/>
      <c r="QCO554" s="39"/>
      <c r="QCP554" s="39"/>
      <c r="QCQ554" s="39"/>
      <c r="QCR554" s="39"/>
      <c r="QCS554" s="39"/>
      <c r="QCT554" s="39"/>
      <c r="QCU554" s="39"/>
      <c r="QCV554" s="39"/>
      <c r="QCW554" s="39"/>
      <c r="QCX554" s="39"/>
      <c r="QCY554" s="39"/>
      <c r="QCZ554" s="39"/>
      <c r="QDA554" s="39"/>
      <c r="QDB554" s="39"/>
      <c r="QDC554" s="39"/>
      <c r="QDD554" s="39"/>
      <c r="QDE554" s="39"/>
      <c r="QDF554" s="39"/>
      <c r="QDG554" s="39"/>
      <c r="QDH554" s="39"/>
      <c r="QDI554" s="39"/>
      <c r="QDJ554" s="39"/>
      <c r="QDK554" s="39"/>
      <c r="QDL554" s="39"/>
      <c r="QDM554" s="39"/>
      <c r="QDN554" s="39"/>
      <c r="QDO554" s="39"/>
      <c r="QDP554" s="39"/>
      <c r="QDQ554" s="39"/>
      <c r="QDR554" s="39"/>
      <c r="QDS554" s="39"/>
      <c r="QDT554" s="39"/>
      <c r="QDU554" s="39"/>
      <c r="QDV554" s="39"/>
      <c r="QDW554" s="39"/>
      <c r="QDX554" s="39"/>
      <c r="QDY554" s="39"/>
      <c r="QDZ554" s="39"/>
      <c r="QEA554" s="39"/>
      <c r="QEB554" s="39"/>
      <c r="QEC554" s="39"/>
      <c r="QED554" s="39"/>
      <c r="QEE554" s="39"/>
      <c r="QEF554" s="39"/>
      <c r="QEG554" s="39"/>
      <c r="QEH554" s="39"/>
      <c r="QEI554" s="39"/>
      <c r="QEJ554" s="39"/>
      <c r="QEK554" s="39"/>
      <c r="QEL554" s="39"/>
      <c r="QEM554" s="39"/>
      <c r="QEN554" s="39"/>
      <c r="QEO554" s="39"/>
      <c r="QEP554" s="39"/>
      <c r="QEQ554" s="39"/>
      <c r="QER554" s="39"/>
      <c r="QES554" s="39"/>
      <c r="QET554" s="39"/>
      <c r="QEU554" s="39"/>
      <c r="QEV554" s="39"/>
      <c r="QEW554" s="39"/>
      <c r="QEX554" s="39"/>
      <c r="QEY554" s="39"/>
      <c r="QEZ554" s="39"/>
      <c r="QFA554" s="39"/>
      <c r="QFB554" s="39"/>
      <c r="QFC554" s="39"/>
      <c r="QFD554" s="39"/>
      <c r="QFE554" s="39"/>
      <c r="QFF554" s="39"/>
      <c r="QFG554" s="39"/>
      <c r="QFH554" s="39"/>
      <c r="QFI554" s="39"/>
      <c r="QFJ554" s="39"/>
      <c r="QFK554" s="39"/>
      <c r="QFL554" s="39"/>
      <c r="QFM554" s="39"/>
      <c r="QFN554" s="39"/>
      <c r="QFO554" s="39"/>
      <c r="QFP554" s="39"/>
      <c r="QFQ554" s="39"/>
      <c r="QFR554" s="39"/>
      <c r="QFS554" s="39"/>
      <c r="QFT554" s="39"/>
      <c r="QFU554" s="39"/>
      <c r="QFV554" s="39"/>
      <c r="QFW554" s="39"/>
      <c r="QFX554" s="39"/>
      <c r="QFY554" s="39"/>
      <c r="QFZ554" s="39"/>
      <c r="QGA554" s="39"/>
      <c r="QGB554" s="39"/>
      <c r="QGC554" s="39"/>
      <c r="QGD554" s="39"/>
      <c r="QGE554" s="39"/>
      <c r="QGF554" s="39"/>
      <c r="QGG554" s="39"/>
      <c r="QGH554" s="39"/>
      <c r="QGI554" s="39"/>
      <c r="QGJ554" s="39"/>
      <c r="QGK554" s="39"/>
      <c r="QGL554" s="39"/>
      <c r="QGM554" s="39"/>
      <c r="QGN554" s="39"/>
      <c r="QGO554" s="39"/>
      <c r="QGP554" s="39"/>
      <c r="QGQ554" s="39"/>
      <c r="QGR554" s="39"/>
      <c r="QGS554" s="39"/>
      <c r="QGT554" s="39"/>
      <c r="QGU554" s="39"/>
      <c r="QGV554" s="39"/>
      <c r="QGW554" s="39"/>
      <c r="QGX554" s="39"/>
      <c r="QGY554" s="39"/>
      <c r="QGZ554" s="39"/>
      <c r="QHA554" s="39"/>
      <c r="QHB554" s="39"/>
      <c r="QHC554" s="39"/>
      <c r="QHD554" s="39"/>
      <c r="QHE554" s="39"/>
      <c r="QHF554" s="39"/>
      <c r="QHG554" s="39"/>
      <c r="QHH554" s="39"/>
      <c r="QHI554" s="39"/>
      <c r="QHJ554" s="39"/>
      <c r="QHK554" s="39"/>
      <c r="QHL554" s="39"/>
      <c r="QHM554" s="39"/>
      <c r="QHN554" s="39"/>
      <c r="QHO554" s="39"/>
      <c r="QHP554" s="39"/>
      <c r="QHQ554" s="39"/>
      <c r="QHR554" s="39"/>
      <c r="QHS554" s="39"/>
      <c r="QHT554" s="39"/>
      <c r="QHU554" s="39"/>
      <c r="QHV554" s="39"/>
      <c r="QHW554" s="39"/>
      <c r="QHX554" s="39"/>
      <c r="QHY554" s="39"/>
      <c r="QHZ554" s="39"/>
      <c r="QIA554" s="39"/>
      <c r="QIB554" s="39"/>
      <c r="QIC554" s="39"/>
      <c r="QID554" s="39"/>
      <c r="QIE554" s="39"/>
      <c r="QIF554" s="39"/>
      <c r="QIG554" s="39"/>
      <c r="QIH554" s="39"/>
      <c r="QII554" s="39"/>
      <c r="QIJ554" s="39"/>
      <c r="QIK554" s="39"/>
      <c r="QIL554" s="39"/>
      <c r="QIM554" s="39"/>
      <c r="QIN554" s="39"/>
      <c r="QIO554" s="39"/>
      <c r="QIP554" s="39"/>
      <c r="QIQ554" s="39"/>
      <c r="QIR554" s="39"/>
      <c r="QIS554" s="39"/>
      <c r="QIT554" s="39"/>
      <c r="QIU554" s="39"/>
      <c r="QIV554" s="39"/>
      <c r="QIW554" s="39"/>
      <c r="QIX554" s="39"/>
      <c r="QIY554" s="39"/>
      <c r="QIZ554" s="39"/>
      <c r="QJA554" s="39"/>
      <c r="QJB554" s="39"/>
      <c r="QJC554" s="39"/>
      <c r="QJD554" s="39"/>
      <c r="QJE554" s="39"/>
      <c r="QJF554" s="39"/>
      <c r="QJG554" s="39"/>
      <c r="QJH554" s="39"/>
      <c r="QJI554" s="39"/>
      <c r="QJJ554" s="39"/>
      <c r="QJK554" s="39"/>
      <c r="QJL554" s="39"/>
      <c r="QJM554" s="39"/>
      <c r="QJN554" s="39"/>
      <c r="QJO554" s="39"/>
      <c r="QJP554" s="39"/>
      <c r="QJQ554" s="39"/>
      <c r="QJR554" s="39"/>
      <c r="QJS554" s="39"/>
      <c r="QJT554" s="39"/>
      <c r="QJU554" s="39"/>
      <c r="QJV554" s="39"/>
      <c r="QJW554" s="39"/>
      <c r="QJX554" s="39"/>
      <c r="QJY554" s="39"/>
      <c r="QJZ554" s="39"/>
      <c r="QKA554" s="39"/>
      <c r="QKB554" s="39"/>
      <c r="QKC554" s="39"/>
      <c r="QKD554" s="39"/>
      <c r="QKE554" s="39"/>
      <c r="QKF554" s="39"/>
      <c r="QKG554" s="39"/>
      <c r="QKH554" s="39"/>
      <c r="QKI554" s="39"/>
      <c r="QKJ554" s="39"/>
      <c r="QKK554" s="39"/>
      <c r="QKL554" s="39"/>
      <c r="QKM554" s="39"/>
      <c r="QKN554" s="39"/>
      <c r="QKO554" s="39"/>
      <c r="QKP554" s="39"/>
      <c r="QKQ554" s="39"/>
      <c r="QKR554" s="39"/>
      <c r="QKS554" s="39"/>
      <c r="QKT554" s="39"/>
      <c r="QKU554" s="39"/>
      <c r="QKV554" s="39"/>
      <c r="QKW554" s="39"/>
      <c r="QKX554" s="39"/>
      <c r="QKY554" s="39"/>
      <c r="QKZ554" s="39"/>
      <c r="QLA554" s="39"/>
      <c r="QLB554" s="39"/>
      <c r="QLC554" s="39"/>
      <c r="QLD554" s="39"/>
      <c r="QLE554" s="39"/>
      <c r="QLF554" s="39"/>
      <c r="QLG554" s="39"/>
      <c r="QLH554" s="39"/>
      <c r="QLI554" s="39"/>
      <c r="QLJ554" s="39"/>
      <c r="QLK554" s="39"/>
      <c r="QLL554" s="39"/>
      <c r="QLM554" s="39"/>
      <c r="QLN554" s="39"/>
      <c r="QLO554" s="39"/>
      <c r="QLP554" s="39"/>
      <c r="QLQ554" s="39"/>
      <c r="QLR554" s="39"/>
      <c r="QLS554" s="39"/>
      <c r="QLT554" s="39"/>
      <c r="QLU554" s="39"/>
      <c r="QLV554" s="39"/>
      <c r="QLW554" s="39"/>
      <c r="QLX554" s="39"/>
      <c r="QLY554" s="39"/>
      <c r="QLZ554" s="39"/>
      <c r="QMA554" s="39"/>
      <c r="QMB554" s="39"/>
      <c r="QMC554" s="39"/>
      <c r="QMD554" s="39"/>
      <c r="QME554" s="39"/>
      <c r="QMF554" s="39"/>
      <c r="QMG554" s="39"/>
      <c r="QMH554" s="39"/>
      <c r="QMI554" s="39"/>
      <c r="QMJ554" s="39"/>
      <c r="QMK554" s="39"/>
      <c r="QML554" s="39"/>
      <c r="QMM554" s="39"/>
      <c r="QMN554" s="39"/>
      <c r="QMO554" s="39"/>
      <c r="QMP554" s="39"/>
      <c r="QMQ554" s="39"/>
      <c r="QMR554" s="39"/>
      <c r="QMS554" s="39"/>
      <c r="QMT554" s="39"/>
      <c r="QMU554" s="39"/>
      <c r="QMV554" s="39"/>
      <c r="QMW554" s="39"/>
      <c r="QMX554" s="39"/>
      <c r="QMY554" s="39"/>
      <c r="QMZ554" s="39"/>
      <c r="QNA554" s="39"/>
      <c r="QNB554" s="39"/>
      <c r="QNC554" s="39"/>
      <c r="QND554" s="39"/>
      <c r="QNE554" s="39"/>
      <c r="QNF554" s="39"/>
      <c r="QNG554" s="39"/>
      <c r="QNH554" s="39"/>
      <c r="QNI554" s="39"/>
      <c r="QNJ554" s="39"/>
      <c r="QNK554" s="39"/>
      <c r="QNL554" s="39"/>
      <c r="QNM554" s="39"/>
      <c r="QNN554" s="39"/>
      <c r="QNO554" s="39"/>
      <c r="QNP554" s="39"/>
      <c r="QNQ554" s="39"/>
      <c r="QNR554" s="39"/>
      <c r="QNS554" s="39"/>
      <c r="QNT554" s="39"/>
      <c r="QNU554" s="39"/>
      <c r="QNV554" s="39"/>
      <c r="QNW554" s="39"/>
      <c r="QNX554" s="39"/>
      <c r="QNY554" s="39"/>
      <c r="QNZ554" s="39"/>
      <c r="QOA554" s="39"/>
      <c r="QOB554" s="39"/>
      <c r="QOC554" s="39"/>
      <c r="QOD554" s="39"/>
      <c r="QOE554" s="39"/>
      <c r="QOF554" s="39"/>
      <c r="QOG554" s="39"/>
      <c r="QOH554" s="39"/>
      <c r="QOI554" s="39"/>
      <c r="QOJ554" s="39"/>
      <c r="QOK554" s="39"/>
      <c r="QOL554" s="39"/>
      <c r="QOM554" s="39"/>
      <c r="QON554" s="39"/>
      <c r="QOO554" s="39"/>
      <c r="QOP554" s="39"/>
      <c r="QOQ554" s="39"/>
      <c r="QOR554" s="39"/>
      <c r="QOS554" s="39"/>
      <c r="QOT554" s="39"/>
      <c r="QOU554" s="39"/>
      <c r="QOV554" s="39"/>
      <c r="QOW554" s="39"/>
      <c r="QOX554" s="39"/>
      <c r="QOY554" s="39"/>
      <c r="QOZ554" s="39"/>
      <c r="QPA554" s="39"/>
      <c r="QPB554" s="39"/>
      <c r="QPC554" s="39"/>
      <c r="QPD554" s="39"/>
      <c r="QPE554" s="39"/>
      <c r="QPF554" s="39"/>
      <c r="QPG554" s="39"/>
      <c r="QPH554" s="39"/>
      <c r="QPI554" s="39"/>
      <c r="QPJ554" s="39"/>
      <c r="QPK554" s="39"/>
      <c r="QPL554" s="39"/>
      <c r="QPM554" s="39"/>
      <c r="QPN554" s="39"/>
      <c r="QPO554" s="39"/>
      <c r="QPP554" s="39"/>
      <c r="QPQ554" s="39"/>
      <c r="QPR554" s="39"/>
      <c r="QPS554" s="39"/>
      <c r="QPT554" s="39"/>
      <c r="QPU554" s="39"/>
      <c r="QPV554" s="39"/>
      <c r="QPW554" s="39"/>
      <c r="QPX554" s="39"/>
      <c r="QPY554" s="39"/>
      <c r="QPZ554" s="39"/>
      <c r="QQA554" s="39"/>
      <c r="QQB554" s="39"/>
      <c r="QQC554" s="39"/>
      <c r="QQD554" s="39"/>
      <c r="QQE554" s="39"/>
      <c r="QQF554" s="39"/>
      <c r="QQG554" s="39"/>
      <c r="QQH554" s="39"/>
      <c r="QQI554" s="39"/>
      <c r="QQJ554" s="39"/>
      <c r="QQK554" s="39"/>
      <c r="QQL554" s="39"/>
      <c r="QQM554" s="39"/>
      <c r="QQN554" s="39"/>
      <c r="QQO554" s="39"/>
      <c r="QQP554" s="39"/>
      <c r="QQQ554" s="39"/>
      <c r="QQR554" s="39"/>
      <c r="QQS554" s="39"/>
      <c r="QQT554" s="39"/>
      <c r="QQU554" s="39"/>
      <c r="QQV554" s="39"/>
      <c r="QQW554" s="39"/>
      <c r="QQX554" s="39"/>
      <c r="QQY554" s="39"/>
      <c r="QQZ554" s="39"/>
      <c r="QRA554" s="39"/>
      <c r="QRB554" s="39"/>
      <c r="QRC554" s="39"/>
      <c r="QRD554" s="39"/>
      <c r="QRE554" s="39"/>
      <c r="QRF554" s="39"/>
      <c r="QRG554" s="39"/>
      <c r="QRH554" s="39"/>
      <c r="QRI554" s="39"/>
      <c r="QRJ554" s="39"/>
      <c r="QRK554" s="39"/>
      <c r="QRL554" s="39"/>
      <c r="QRM554" s="39"/>
      <c r="QRN554" s="39"/>
      <c r="QRO554" s="39"/>
      <c r="QRP554" s="39"/>
      <c r="QRQ554" s="39"/>
      <c r="QRR554" s="39"/>
      <c r="QRS554" s="39"/>
      <c r="QRT554" s="39"/>
      <c r="QRU554" s="39"/>
      <c r="QRV554" s="39"/>
      <c r="QRW554" s="39"/>
      <c r="QRX554" s="39"/>
      <c r="QRY554" s="39"/>
      <c r="QRZ554" s="39"/>
      <c r="QSA554" s="39"/>
      <c r="QSB554" s="39"/>
      <c r="QSC554" s="39"/>
      <c r="QSD554" s="39"/>
      <c r="QSE554" s="39"/>
      <c r="QSF554" s="39"/>
      <c r="QSG554" s="39"/>
      <c r="QSH554" s="39"/>
      <c r="QSI554" s="39"/>
      <c r="QSJ554" s="39"/>
      <c r="QSK554" s="39"/>
      <c r="QSL554" s="39"/>
      <c r="QSM554" s="39"/>
      <c r="QSN554" s="39"/>
      <c r="QSO554" s="39"/>
      <c r="QSP554" s="39"/>
      <c r="QSQ554" s="39"/>
      <c r="QSR554" s="39"/>
      <c r="QSS554" s="39"/>
      <c r="QST554" s="39"/>
      <c r="QSU554" s="39"/>
      <c r="QSV554" s="39"/>
      <c r="QSW554" s="39"/>
      <c r="QSX554" s="39"/>
      <c r="QSY554" s="39"/>
      <c r="QSZ554" s="39"/>
      <c r="QTA554" s="39"/>
      <c r="QTB554" s="39"/>
      <c r="QTC554" s="39"/>
      <c r="QTD554" s="39"/>
      <c r="QTE554" s="39"/>
      <c r="QTF554" s="39"/>
      <c r="QTG554" s="39"/>
      <c r="QTH554" s="39"/>
      <c r="QTI554" s="39"/>
      <c r="QTJ554" s="39"/>
      <c r="QTK554" s="39"/>
      <c r="QTL554" s="39"/>
      <c r="QTM554" s="39"/>
      <c r="QTN554" s="39"/>
      <c r="QTO554" s="39"/>
      <c r="QTP554" s="39"/>
      <c r="QTQ554" s="39"/>
      <c r="QTR554" s="39"/>
      <c r="QTS554" s="39"/>
      <c r="QTT554" s="39"/>
      <c r="QTU554" s="39"/>
      <c r="QTV554" s="39"/>
      <c r="QTW554" s="39"/>
      <c r="QTX554" s="39"/>
      <c r="QTY554" s="39"/>
      <c r="QTZ554" s="39"/>
      <c r="QUA554" s="39"/>
      <c r="QUB554" s="39"/>
      <c r="QUC554" s="39"/>
      <c r="QUD554" s="39"/>
      <c r="QUE554" s="39"/>
      <c r="QUF554" s="39"/>
      <c r="QUG554" s="39"/>
      <c r="QUH554" s="39"/>
      <c r="QUI554" s="39"/>
      <c r="QUJ554" s="39"/>
      <c r="QUK554" s="39"/>
      <c r="QUL554" s="39"/>
      <c r="QUM554" s="39"/>
      <c r="QUN554" s="39"/>
      <c r="QUO554" s="39"/>
      <c r="QUP554" s="39"/>
      <c r="QUQ554" s="39"/>
      <c r="QUR554" s="39"/>
      <c r="QUS554" s="39"/>
      <c r="QUT554" s="39"/>
      <c r="QUU554" s="39"/>
      <c r="QUV554" s="39"/>
      <c r="QUW554" s="39"/>
      <c r="QUX554" s="39"/>
      <c r="QUY554" s="39"/>
      <c r="QUZ554" s="39"/>
      <c r="QVA554" s="39"/>
      <c r="QVB554" s="39"/>
      <c r="QVC554" s="39"/>
      <c r="QVD554" s="39"/>
      <c r="QVE554" s="39"/>
      <c r="QVF554" s="39"/>
      <c r="QVG554" s="39"/>
      <c r="QVH554" s="39"/>
      <c r="QVI554" s="39"/>
      <c r="QVJ554" s="39"/>
      <c r="QVK554" s="39"/>
      <c r="QVL554" s="39"/>
      <c r="QVM554" s="39"/>
      <c r="QVN554" s="39"/>
      <c r="QVO554" s="39"/>
      <c r="QVP554" s="39"/>
      <c r="QVQ554" s="39"/>
      <c r="QVR554" s="39"/>
      <c r="QVS554" s="39"/>
      <c r="QVT554" s="39"/>
      <c r="QVU554" s="39"/>
      <c r="QVV554" s="39"/>
      <c r="QVW554" s="39"/>
      <c r="QVX554" s="39"/>
      <c r="QVY554" s="39"/>
      <c r="QVZ554" s="39"/>
      <c r="QWA554" s="39"/>
      <c r="QWB554" s="39"/>
      <c r="QWC554" s="39"/>
      <c r="QWD554" s="39"/>
      <c r="QWE554" s="39"/>
      <c r="QWF554" s="39"/>
      <c r="QWG554" s="39"/>
      <c r="QWH554" s="39"/>
      <c r="QWI554" s="39"/>
      <c r="QWJ554" s="39"/>
      <c r="QWK554" s="39"/>
      <c r="QWL554" s="39"/>
      <c r="QWM554" s="39"/>
      <c r="QWN554" s="39"/>
      <c r="QWO554" s="39"/>
      <c r="QWP554" s="39"/>
      <c r="QWQ554" s="39"/>
      <c r="QWR554" s="39"/>
      <c r="QWS554" s="39"/>
      <c r="QWT554" s="39"/>
      <c r="QWU554" s="39"/>
      <c r="QWV554" s="39"/>
      <c r="QWW554" s="39"/>
      <c r="QWX554" s="39"/>
      <c r="QWY554" s="39"/>
      <c r="QWZ554" s="39"/>
      <c r="QXA554" s="39"/>
      <c r="QXB554" s="39"/>
      <c r="QXC554" s="39"/>
      <c r="QXD554" s="39"/>
      <c r="QXE554" s="39"/>
      <c r="QXF554" s="39"/>
      <c r="QXG554" s="39"/>
      <c r="QXH554" s="39"/>
      <c r="QXI554" s="39"/>
      <c r="QXJ554" s="39"/>
      <c r="QXK554" s="39"/>
      <c r="QXL554" s="39"/>
      <c r="QXM554" s="39"/>
      <c r="QXN554" s="39"/>
      <c r="QXO554" s="39"/>
      <c r="QXP554" s="39"/>
      <c r="QXQ554" s="39"/>
      <c r="QXR554" s="39"/>
      <c r="QXS554" s="39"/>
      <c r="QXT554" s="39"/>
      <c r="QXU554" s="39"/>
      <c r="QXV554" s="39"/>
      <c r="QXW554" s="39"/>
      <c r="QXX554" s="39"/>
      <c r="QXY554" s="39"/>
      <c r="QXZ554" s="39"/>
      <c r="QYA554" s="39"/>
      <c r="QYB554" s="39"/>
      <c r="QYC554" s="39"/>
      <c r="QYD554" s="39"/>
      <c r="QYE554" s="39"/>
      <c r="QYF554" s="39"/>
      <c r="QYG554" s="39"/>
      <c r="QYH554" s="39"/>
      <c r="QYI554" s="39"/>
      <c r="QYJ554" s="39"/>
      <c r="QYK554" s="39"/>
      <c r="QYL554" s="39"/>
      <c r="QYM554" s="39"/>
      <c r="QYN554" s="39"/>
      <c r="QYO554" s="39"/>
      <c r="QYP554" s="39"/>
      <c r="QYQ554" s="39"/>
      <c r="QYR554" s="39"/>
      <c r="QYS554" s="39"/>
      <c r="QYT554" s="39"/>
      <c r="QYU554" s="39"/>
      <c r="QYV554" s="39"/>
      <c r="QYW554" s="39"/>
      <c r="QYX554" s="39"/>
      <c r="QYY554" s="39"/>
      <c r="QYZ554" s="39"/>
      <c r="QZA554" s="39"/>
      <c r="QZB554" s="39"/>
      <c r="QZC554" s="39"/>
      <c r="QZD554" s="39"/>
      <c r="QZE554" s="39"/>
      <c r="QZF554" s="39"/>
      <c r="QZG554" s="39"/>
      <c r="QZH554" s="39"/>
      <c r="QZI554" s="39"/>
      <c r="QZJ554" s="39"/>
      <c r="QZK554" s="39"/>
      <c r="QZL554" s="39"/>
      <c r="QZM554" s="39"/>
      <c r="QZN554" s="39"/>
      <c r="QZO554" s="39"/>
      <c r="QZP554" s="39"/>
      <c r="QZQ554" s="39"/>
      <c r="QZR554" s="39"/>
      <c r="QZS554" s="39"/>
      <c r="QZT554" s="39"/>
      <c r="QZU554" s="39"/>
      <c r="QZV554" s="39"/>
      <c r="QZW554" s="39"/>
      <c r="QZX554" s="39"/>
      <c r="QZY554" s="39"/>
      <c r="QZZ554" s="39"/>
      <c r="RAA554" s="39"/>
      <c r="RAB554" s="39"/>
      <c r="RAC554" s="39"/>
      <c r="RAD554" s="39"/>
      <c r="RAE554" s="39"/>
      <c r="RAF554" s="39"/>
      <c r="RAG554" s="39"/>
      <c r="RAH554" s="39"/>
      <c r="RAI554" s="39"/>
      <c r="RAJ554" s="39"/>
      <c r="RAK554" s="39"/>
      <c r="RAL554" s="39"/>
      <c r="RAM554" s="39"/>
      <c r="RAN554" s="39"/>
      <c r="RAO554" s="39"/>
      <c r="RAP554" s="39"/>
      <c r="RAQ554" s="39"/>
      <c r="RAR554" s="39"/>
      <c r="RAS554" s="39"/>
      <c r="RAT554" s="39"/>
      <c r="RAU554" s="39"/>
      <c r="RAV554" s="39"/>
      <c r="RAW554" s="39"/>
      <c r="RAX554" s="39"/>
      <c r="RAY554" s="39"/>
      <c r="RAZ554" s="39"/>
      <c r="RBA554" s="39"/>
      <c r="RBB554" s="39"/>
      <c r="RBC554" s="39"/>
      <c r="RBD554" s="39"/>
      <c r="RBE554" s="39"/>
      <c r="RBF554" s="39"/>
      <c r="RBG554" s="39"/>
      <c r="RBH554" s="39"/>
      <c r="RBI554" s="39"/>
      <c r="RBJ554" s="39"/>
      <c r="RBK554" s="39"/>
      <c r="RBL554" s="39"/>
      <c r="RBM554" s="39"/>
      <c r="RBN554" s="39"/>
      <c r="RBO554" s="39"/>
      <c r="RBP554" s="39"/>
      <c r="RBQ554" s="39"/>
      <c r="RBR554" s="39"/>
      <c r="RBS554" s="39"/>
      <c r="RBT554" s="39"/>
      <c r="RBU554" s="39"/>
      <c r="RBV554" s="39"/>
      <c r="RBW554" s="39"/>
      <c r="RBX554" s="39"/>
      <c r="RBY554" s="39"/>
      <c r="RBZ554" s="39"/>
      <c r="RCA554" s="39"/>
      <c r="RCB554" s="39"/>
      <c r="RCC554" s="39"/>
      <c r="RCD554" s="39"/>
      <c r="RCE554" s="39"/>
      <c r="RCF554" s="39"/>
      <c r="RCG554" s="39"/>
      <c r="RCH554" s="39"/>
      <c r="RCI554" s="39"/>
      <c r="RCJ554" s="39"/>
      <c r="RCK554" s="39"/>
      <c r="RCL554" s="39"/>
      <c r="RCM554" s="39"/>
      <c r="RCN554" s="39"/>
      <c r="RCO554" s="39"/>
      <c r="RCP554" s="39"/>
      <c r="RCQ554" s="39"/>
      <c r="RCR554" s="39"/>
      <c r="RCS554" s="39"/>
      <c r="RCT554" s="39"/>
      <c r="RCU554" s="39"/>
      <c r="RCV554" s="39"/>
      <c r="RCW554" s="39"/>
      <c r="RCX554" s="39"/>
      <c r="RCY554" s="39"/>
      <c r="RCZ554" s="39"/>
      <c r="RDA554" s="39"/>
      <c r="RDB554" s="39"/>
      <c r="RDC554" s="39"/>
      <c r="RDD554" s="39"/>
      <c r="RDE554" s="39"/>
      <c r="RDF554" s="39"/>
      <c r="RDG554" s="39"/>
      <c r="RDH554" s="39"/>
      <c r="RDI554" s="39"/>
      <c r="RDJ554" s="39"/>
      <c r="RDK554" s="39"/>
      <c r="RDL554" s="39"/>
      <c r="RDM554" s="39"/>
      <c r="RDN554" s="39"/>
      <c r="RDO554" s="39"/>
      <c r="RDP554" s="39"/>
      <c r="RDQ554" s="39"/>
      <c r="RDR554" s="39"/>
      <c r="RDS554" s="39"/>
      <c r="RDT554" s="39"/>
      <c r="RDU554" s="39"/>
      <c r="RDV554" s="39"/>
      <c r="RDW554" s="39"/>
      <c r="RDX554" s="39"/>
      <c r="RDY554" s="39"/>
      <c r="RDZ554" s="39"/>
      <c r="REA554" s="39"/>
      <c r="REB554" s="39"/>
      <c r="REC554" s="39"/>
      <c r="RED554" s="39"/>
      <c r="REE554" s="39"/>
      <c r="REF554" s="39"/>
      <c r="REG554" s="39"/>
      <c r="REH554" s="39"/>
      <c r="REI554" s="39"/>
      <c r="REJ554" s="39"/>
      <c r="REK554" s="39"/>
      <c r="REL554" s="39"/>
      <c r="REM554" s="39"/>
      <c r="REN554" s="39"/>
      <c r="REO554" s="39"/>
      <c r="REP554" s="39"/>
      <c r="REQ554" s="39"/>
      <c r="RER554" s="39"/>
      <c r="RES554" s="39"/>
      <c r="RET554" s="39"/>
      <c r="REU554" s="39"/>
      <c r="REV554" s="39"/>
      <c r="REW554" s="39"/>
      <c r="REX554" s="39"/>
      <c r="REY554" s="39"/>
      <c r="REZ554" s="39"/>
      <c r="RFA554" s="39"/>
      <c r="RFB554" s="39"/>
      <c r="RFC554" s="39"/>
      <c r="RFD554" s="39"/>
      <c r="RFE554" s="39"/>
      <c r="RFF554" s="39"/>
      <c r="RFG554" s="39"/>
      <c r="RFH554" s="39"/>
      <c r="RFI554" s="39"/>
      <c r="RFJ554" s="39"/>
      <c r="RFK554" s="39"/>
      <c r="RFL554" s="39"/>
      <c r="RFM554" s="39"/>
      <c r="RFN554" s="39"/>
      <c r="RFO554" s="39"/>
      <c r="RFP554" s="39"/>
      <c r="RFQ554" s="39"/>
      <c r="RFR554" s="39"/>
      <c r="RFS554" s="39"/>
      <c r="RFT554" s="39"/>
      <c r="RFU554" s="39"/>
      <c r="RFV554" s="39"/>
      <c r="RFW554" s="39"/>
      <c r="RFX554" s="39"/>
      <c r="RFY554" s="39"/>
      <c r="RFZ554" s="39"/>
      <c r="RGA554" s="39"/>
      <c r="RGB554" s="39"/>
      <c r="RGC554" s="39"/>
      <c r="RGD554" s="39"/>
      <c r="RGE554" s="39"/>
      <c r="RGF554" s="39"/>
      <c r="RGG554" s="39"/>
      <c r="RGH554" s="39"/>
      <c r="RGI554" s="39"/>
      <c r="RGJ554" s="39"/>
      <c r="RGK554" s="39"/>
      <c r="RGL554" s="39"/>
      <c r="RGM554" s="39"/>
      <c r="RGN554" s="39"/>
      <c r="RGO554" s="39"/>
      <c r="RGP554" s="39"/>
      <c r="RGQ554" s="39"/>
      <c r="RGR554" s="39"/>
      <c r="RGS554" s="39"/>
      <c r="RGT554" s="39"/>
      <c r="RGU554" s="39"/>
      <c r="RGV554" s="39"/>
      <c r="RGW554" s="39"/>
      <c r="RGX554" s="39"/>
      <c r="RGY554" s="39"/>
      <c r="RGZ554" s="39"/>
      <c r="RHA554" s="39"/>
      <c r="RHB554" s="39"/>
      <c r="RHC554" s="39"/>
      <c r="RHD554" s="39"/>
      <c r="RHE554" s="39"/>
      <c r="RHF554" s="39"/>
      <c r="RHG554" s="39"/>
      <c r="RHH554" s="39"/>
      <c r="RHI554" s="39"/>
      <c r="RHJ554" s="39"/>
      <c r="RHK554" s="39"/>
      <c r="RHL554" s="39"/>
      <c r="RHM554" s="39"/>
      <c r="RHN554" s="39"/>
      <c r="RHO554" s="39"/>
      <c r="RHP554" s="39"/>
      <c r="RHQ554" s="39"/>
      <c r="RHR554" s="39"/>
      <c r="RHS554" s="39"/>
      <c r="RHT554" s="39"/>
      <c r="RHU554" s="39"/>
      <c r="RHV554" s="39"/>
      <c r="RHW554" s="39"/>
      <c r="RHX554" s="39"/>
      <c r="RHY554" s="39"/>
      <c r="RHZ554" s="39"/>
      <c r="RIA554" s="39"/>
      <c r="RIB554" s="39"/>
      <c r="RIC554" s="39"/>
      <c r="RID554" s="39"/>
      <c r="RIE554" s="39"/>
      <c r="RIF554" s="39"/>
      <c r="RIG554" s="39"/>
      <c r="RIH554" s="39"/>
      <c r="RII554" s="39"/>
      <c r="RIJ554" s="39"/>
      <c r="RIK554" s="39"/>
      <c r="RIL554" s="39"/>
      <c r="RIM554" s="39"/>
      <c r="RIN554" s="39"/>
      <c r="RIO554" s="39"/>
      <c r="RIP554" s="39"/>
      <c r="RIQ554" s="39"/>
      <c r="RIR554" s="39"/>
      <c r="RIS554" s="39"/>
      <c r="RIT554" s="39"/>
      <c r="RIU554" s="39"/>
      <c r="RIV554" s="39"/>
      <c r="RIW554" s="39"/>
      <c r="RIX554" s="39"/>
      <c r="RIY554" s="39"/>
      <c r="RIZ554" s="39"/>
      <c r="RJA554" s="39"/>
      <c r="RJB554" s="39"/>
      <c r="RJC554" s="39"/>
      <c r="RJD554" s="39"/>
      <c r="RJE554" s="39"/>
      <c r="RJF554" s="39"/>
      <c r="RJG554" s="39"/>
      <c r="RJH554" s="39"/>
      <c r="RJI554" s="39"/>
      <c r="RJJ554" s="39"/>
      <c r="RJK554" s="39"/>
      <c r="RJL554" s="39"/>
      <c r="RJM554" s="39"/>
      <c r="RJN554" s="39"/>
      <c r="RJO554" s="39"/>
      <c r="RJP554" s="39"/>
      <c r="RJQ554" s="39"/>
      <c r="RJR554" s="39"/>
      <c r="RJS554" s="39"/>
      <c r="RJT554" s="39"/>
      <c r="RJU554" s="39"/>
      <c r="RJV554" s="39"/>
      <c r="RJW554" s="39"/>
      <c r="RJX554" s="39"/>
      <c r="RJY554" s="39"/>
      <c r="RJZ554" s="39"/>
      <c r="RKA554" s="39"/>
      <c r="RKB554" s="39"/>
      <c r="RKC554" s="39"/>
      <c r="RKD554" s="39"/>
      <c r="RKE554" s="39"/>
      <c r="RKF554" s="39"/>
      <c r="RKG554" s="39"/>
      <c r="RKH554" s="39"/>
      <c r="RKI554" s="39"/>
      <c r="RKJ554" s="39"/>
      <c r="RKK554" s="39"/>
      <c r="RKL554" s="39"/>
      <c r="RKM554" s="39"/>
      <c r="RKN554" s="39"/>
      <c r="RKO554" s="39"/>
      <c r="RKP554" s="39"/>
      <c r="RKQ554" s="39"/>
      <c r="RKR554" s="39"/>
      <c r="RKS554" s="39"/>
      <c r="RKT554" s="39"/>
      <c r="RKU554" s="39"/>
      <c r="RKV554" s="39"/>
      <c r="RKW554" s="39"/>
      <c r="RKX554" s="39"/>
      <c r="RKY554" s="39"/>
      <c r="RKZ554" s="39"/>
      <c r="RLA554" s="39"/>
      <c r="RLB554" s="39"/>
      <c r="RLC554" s="39"/>
      <c r="RLD554" s="39"/>
      <c r="RLE554" s="39"/>
      <c r="RLF554" s="39"/>
      <c r="RLG554" s="39"/>
      <c r="RLH554" s="39"/>
      <c r="RLI554" s="39"/>
      <c r="RLJ554" s="39"/>
      <c r="RLK554" s="39"/>
      <c r="RLL554" s="39"/>
      <c r="RLM554" s="39"/>
      <c r="RLN554" s="39"/>
      <c r="RLO554" s="39"/>
      <c r="RLP554" s="39"/>
      <c r="RLQ554" s="39"/>
      <c r="RLR554" s="39"/>
      <c r="RLS554" s="39"/>
      <c r="RLT554" s="39"/>
      <c r="RLU554" s="39"/>
      <c r="RLV554" s="39"/>
      <c r="RLW554" s="39"/>
      <c r="RLX554" s="39"/>
      <c r="RLY554" s="39"/>
      <c r="RLZ554" s="39"/>
      <c r="RMA554" s="39"/>
      <c r="RMB554" s="39"/>
      <c r="RMC554" s="39"/>
      <c r="RMD554" s="39"/>
      <c r="RME554" s="39"/>
      <c r="RMF554" s="39"/>
      <c r="RMG554" s="39"/>
      <c r="RMH554" s="39"/>
      <c r="RMI554" s="39"/>
      <c r="RMJ554" s="39"/>
      <c r="RMK554" s="39"/>
      <c r="RML554" s="39"/>
      <c r="RMM554" s="39"/>
      <c r="RMN554" s="39"/>
      <c r="RMO554" s="39"/>
      <c r="RMP554" s="39"/>
      <c r="RMQ554" s="39"/>
      <c r="RMR554" s="39"/>
      <c r="RMS554" s="39"/>
      <c r="RMT554" s="39"/>
      <c r="RMU554" s="39"/>
      <c r="RMV554" s="39"/>
      <c r="RMW554" s="39"/>
      <c r="RMX554" s="39"/>
      <c r="RMY554" s="39"/>
      <c r="RMZ554" s="39"/>
      <c r="RNA554" s="39"/>
      <c r="RNB554" s="39"/>
      <c r="RNC554" s="39"/>
      <c r="RND554" s="39"/>
      <c r="RNE554" s="39"/>
      <c r="RNF554" s="39"/>
      <c r="RNG554" s="39"/>
      <c r="RNH554" s="39"/>
      <c r="RNI554" s="39"/>
      <c r="RNJ554" s="39"/>
      <c r="RNK554" s="39"/>
      <c r="RNL554" s="39"/>
      <c r="RNM554" s="39"/>
      <c r="RNN554" s="39"/>
      <c r="RNO554" s="39"/>
      <c r="RNP554" s="39"/>
      <c r="RNQ554" s="39"/>
      <c r="RNR554" s="39"/>
      <c r="RNS554" s="39"/>
      <c r="RNT554" s="39"/>
      <c r="RNU554" s="39"/>
      <c r="RNV554" s="39"/>
      <c r="RNW554" s="39"/>
      <c r="RNX554" s="39"/>
      <c r="RNY554" s="39"/>
      <c r="RNZ554" s="39"/>
      <c r="ROA554" s="39"/>
      <c r="ROB554" s="39"/>
      <c r="ROC554" s="39"/>
      <c r="ROD554" s="39"/>
      <c r="ROE554" s="39"/>
      <c r="ROF554" s="39"/>
      <c r="ROG554" s="39"/>
      <c r="ROH554" s="39"/>
      <c r="ROI554" s="39"/>
      <c r="ROJ554" s="39"/>
      <c r="ROK554" s="39"/>
      <c r="ROL554" s="39"/>
      <c r="ROM554" s="39"/>
      <c r="RON554" s="39"/>
      <c r="ROO554" s="39"/>
      <c r="ROP554" s="39"/>
      <c r="ROQ554" s="39"/>
      <c r="ROR554" s="39"/>
      <c r="ROS554" s="39"/>
      <c r="ROT554" s="39"/>
      <c r="ROU554" s="39"/>
      <c r="ROV554" s="39"/>
      <c r="ROW554" s="39"/>
      <c r="ROX554" s="39"/>
      <c r="ROY554" s="39"/>
      <c r="ROZ554" s="39"/>
      <c r="RPA554" s="39"/>
      <c r="RPB554" s="39"/>
      <c r="RPC554" s="39"/>
      <c r="RPD554" s="39"/>
      <c r="RPE554" s="39"/>
      <c r="RPF554" s="39"/>
      <c r="RPG554" s="39"/>
      <c r="RPH554" s="39"/>
      <c r="RPI554" s="39"/>
      <c r="RPJ554" s="39"/>
      <c r="RPK554" s="39"/>
      <c r="RPL554" s="39"/>
      <c r="RPM554" s="39"/>
      <c r="RPN554" s="39"/>
      <c r="RPO554" s="39"/>
      <c r="RPP554" s="39"/>
      <c r="RPQ554" s="39"/>
      <c r="RPR554" s="39"/>
      <c r="RPS554" s="39"/>
      <c r="RPT554" s="39"/>
      <c r="RPU554" s="39"/>
      <c r="RPV554" s="39"/>
      <c r="RPW554" s="39"/>
      <c r="RPX554" s="39"/>
      <c r="RPY554" s="39"/>
      <c r="RPZ554" s="39"/>
      <c r="RQA554" s="39"/>
      <c r="RQB554" s="39"/>
      <c r="RQC554" s="39"/>
      <c r="RQD554" s="39"/>
      <c r="RQE554" s="39"/>
      <c r="RQF554" s="39"/>
      <c r="RQG554" s="39"/>
      <c r="RQH554" s="39"/>
      <c r="RQI554" s="39"/>
      <c r="RQJ554" s="39"/>
      <c r="RQK554" s="39"/>
      <c r="RQL554" s="39"/>
      <c r="RQM554" s="39"/>
      <c r="RQN554" s="39"/>
      <c r="RQO554" s="39"/>
      <c r="RQP554" s="39"/>
      <c r="RQQ554" s="39"/>
      <c r="RQR554" s="39"/>
      <c r="RQS554" s="39"/>
      <c r="RQT554" s="39"/>
      <c r="RQU554" s="39"/>
      <c r="RQV554" s="39"/>
      <c r="RQW554" s="39"/>
      <c r="RQX554" s="39"/>
      <c r="RQY554" s="39"/>
      <c r="RQZ554" s="39"/>
      <c r="RRA554" s="39"/>
      <c r="RRB554" s="39"/>
      <c r="RRC554" s="39"/>
      <c r="RRD554" s="39"/>
      <c r="RRE554" s="39"/>
      <c r="RRF554" s="39"/>
      <c r="RRG554" s="39"/>
      <c r="RRH554" s="39"/>
      <c r="RRI554" s="39"/>
      <c r="RRJ554" s="39"/>
      <c r="RRK554" s="39"/>
      <c r="RRL554" s="39"/>
      <c r="RRM554" s="39"/>
      <c r="RRN554" s="39"/>
      <c r="RRO554" s="39"/>
      <c r="RRP554" s="39"/>
      <c r="RRQ554" s="39"/>
      <c r="RRR554" s="39"/>
      <c r="RRS554" s="39"/>
      <c r="RRT554" s="39"/>
      <c r="RRU554" s="39"/>
      <c r="RRV554" s="39"/>
      <c r="RRW554" s="39"/>
      <c r="RRX554" s="39"/>
      <c r="RRY554" s="39"/>
      <c r="RRZ554" s="39"/>
      <c r="RSA554" s="39"/>
      <c r="RSB554" s="39"/>
      <c r="RSC554" s="39"/>
      <c r="RSD554" s="39"/>
      <c r="RSE554" s="39"/>
      <c r="RSF554" s="39"/>
      <c r="RSG554" s="39"/>
      <c r="RSH554" s="39"/>
      <c r="RSI554" s="39"/>
      <c r="RSJ554" s="39"/>
      <c r="RSK554" s="39"/>
      <c r="RSL554" s="39"/>
      <c r="RSM554" s="39"/>
      <c r="RSN554" s="39"/>
      <c r="RSO554" s="39"/>
      <c r="RSP554" s="39"/>
      <c r="RSQ554" s="39"/>
      <c r="RSR554" s="39"/>
      <c r="RSS554" s="39"/>
      <c r="RST554" s="39"/>
      <c r="RSU554" s="39"/>
      <c r="RSV554" s="39"/>
      <c r="RSW554" s="39"/>
      <c r="RSX554" s="39"/>
      <c r="RSY554" s="39"/>
      <c r="RSZ554" s="39"/>
      <c r="RTA554" s="39"/>
      <c r="RTB554" s="39"/>
      <c r="RTC554" s="39"/>
      <c r="RTD554" s="39"/>
      <c r="RTE554" s="39"/>
      <c r="RTF554" s="39"/>
      <c r="RTG554" s="39"/>
      <c r="RTH554" s="39"/>
      <c r="RTI554" s="39"/>
      <c r="RTJ554" s="39"/>
      <c r="RTK554" s="39"/>
      <c r="RTL554" s="39"/>
      <c r="RTM554" s="39"/>
      <c r="RTN554" s="39"/>
      <c r="RTO554" s="39"/>
      <c r="RTP554" s="39"/>
      <c r="RTQ554" s="39"/>
      <c r="RTR554" s="39"/>
      <c r="RTS554" s="39"/>
      <c r="RTT554" s="39"/>
      <c r="RTU554" s="39"/>
      <c r="RTV554" s="39"/>
      <c r="RTW554" s="39"/>
      <c r="RTX554" s="39"/>
      <c r="RTY554" s="39"/>
      <c r="RTZ554" s="39"/>
      <c r="RUA554" s="39"/>
      <c r="RUB554" s="39"/>
      <c r="RUC554" s="39"/>
      <c r="RUD554" s="39"/>
      <c r="RUE554" s="39"/>
      <c r="RUF554" s="39"/>
      <c r="RUG554" s="39"/>
      <c r="RUH554" s="39"/>
      <c r="RUI554" s="39"/>
      <c r="RUJ554" s="39"/>
      <c r="RUK554" s="39"/>
      <c r="RUL554" s="39"/>
      <c r="RUM554" s="39"/>
      <c r="RUN554" s="39"/>
      <c r="RUO554" s="39"/>
      <c r="RUP554" s="39"/>
      <c r="RUQ554" s="39"/>
      <c r="RUR554" s="39"/>
      <c r="RUS554" s="39"/>
      <c r="RUT554" s="39"/>
      <c r="RUU554" s="39"/>
      <c r="RUV554" s="39"/>
      <c r="RUW554" s="39"/>
      <c r="RUX554" s="39"/>
      <c r="RUY554" s="39"/>
      <c r="RUZ554" s="39"/>
      <c r="RVA554" s="39"/>
      <c r="RVB554" s="39"/>
      <c r="RVC554" s="39"/>
      <c r="RVD554" s="39"/>
      <c r="RVE554" s="39"/>
      <c r="RVF554" s="39"/>
      <c r="RVG554" s="39"/>
      <c r="RVH554" s="39"/>
      <c r="RVI554" s="39"/>
      <c r="RVJ554" s="39"/>
      <c r="RVK554" s="39"/>
      <c r="RVL554" s="39"/>
      <c r="RVM554" s="39"/>
      <c r="RVN554" s="39"/>
      <c r="RVO554" s="39"/>
      <c r="RVP554" s="39"/>
      <c r="RVQ554" s="39"/>
      <c r="RVR554" s="39"/>
      <c r="RVS554" s="39"/>
      <c r="RVT554" s="39"/>
      <c r="RVU554" s="39"/>
      <c r="RVV554" s="39"/>
      <c r="RVW554" s="39"/>
      <c r="RVX554" s="39"/>
      <c r="RVY554" s="39"/>
      <c r="RVZ554" s="39"/>
      <c r="RWA554" s="39"/>
      <c r="RWB554" s="39"/>
      <c r="RWC554" s="39"/>
      <c r="RWD554" s="39"/>
      <c r="RWE554" s="39"/>
      <c r="RWF554" s="39"/>
      <c r="RWG554" s="39"/>
      <c r="RWH554" s="39"/>
      <c r="RWI554" s="39"/>
      <c r="RWJ554" s="39"/>
      <c r="RWK554" s="39"/>
      <c r="RWL554" s="39"/>
      <c r="RWM554" s="39"/>
      <c r="RWN554" s="39"/>
      <c r="RWO554" s="39"/>
      <c r="RWP554" s="39"/>
      <c r="RWQ554" s="39"/>
      <c r="RWR554" s="39"/>
      <c r="RWS554" s="39"/>
      <c r="RWT554" s="39"/>
      <c r="RWU554" s="39"/>
      <c r="RWV554" s="39"/>
      <c r="RWW554" s="39"/>
      <c r="RWX554" s="39"/>
      <c r="RWY554" s="39"/>
      <c r="RWZ554" s="39"/>
      <c r="RXA554" s="39"/>
      <c r="RXB554" s="39"/>
      <c r="RXC554" s="39"/>
      <c r="RXD554" s="39"/>
      <c r="RXE554" s="39"/>
      <c r="RXF554" s="39"/>
      <c r="RXG554" s="39"/>
      <c r="RXH554" s="39"/>
      <c r="RXI554" s="39"/>
      <c r="RXJ554" s="39"/>
      <c r="RXK554" s="39"/>
      <c r="RXL554" s="39"/>
      <c r="RXM554" s="39"/>
      <c r="RXN554" s="39"/>
      <c r="RXO554" s="39"/>
      <c r="RXP554" s="39"/>
      <c r="RXQ554" s="39"/>
      <c r="RXR554" s="39"/>
      <c r="RXS554" s="39"/>
      <c r="RXT554" s="39"/>
      <c r="RXU554" s="39"/>
      <c r="RXV554" s="39"/>
      <c r="RXW554" s="39"/>
      <c r="RXX554" s="39"/>
      <c r="RXY554" s="39"/>
      <c r="RXZ554" s="39"/>
      <c r="RYA554" s="39"/>
      <c r="RYB554" s="39"/>
      <c r="RYC554" s="39"/>
      <c r="RYD554" s="39"/>
      <c r="RYE554" s="39"/>
      <c r="RYF554" s="39"/>
      <c r="RYG554" s="39"/>
      <c r="RYH554" s="39"/>
      <c r="RYI554" s="39"/>
      <c r="RYJ554" s="39"/>
      <c r="RYK554" s="39"/>
      <c r="RYL554" s="39"/>
      <c r="RYM554" s="39"/>
      <c r="RYN554" s="39"/>
      <c r="RYO554" s="39"/>
      <c r="RYP554" s="39"/>
      <c r="RYQ554" s="39"/>
      <c r="RYR554" s="39"/>
      <c r="RYS554" s="39"/>
      <c r="RYT554" s="39"/>
      <c r="RYU554" s="39"/>
      <c r="RYV554" s="39"/>
      <c r="RYW554" s="39"/>
      <c r="RYX554" s="39"/>
      <c r="RYY554" s="39"/>
      <c r="RYZ554" s="39"/>
      <c r="RZA554" s="39"/>
      <c r="RZB554" s="39"/>
      <c r="RZC554" s="39"/>
      <c r="RZD554" s="39"/>
      <c r="RZE554" s="39"/>
      <c r="RZF554" s="39"/>
      <c r="RZG554" s="39"/>
      <c r="RZH554" s="39"/>
      <c r="RZI554" s="39"/>
      <c r="RZJ554" s="39"/>
      <c r="RZK554" s="39"/>
      <c r="RZL554" s="39"/>
      <c r="RZM554" s="39"/>
      <c r="RZN554" s="39"/>
      <c r="RZO554" s="39"/>
      <c r="RZP554" s="39"/>
      <c r="RZQ554" s="39"/>
      <c r="RZR554" s="39"/>
      <c r="RZS554" s="39"/>
      <c r="RZT554" s="39"/>
      <c r="RZU554" s="39"/>
      <c r="RZV554" s="39"/>
      <c r="RZW554" s="39"/>
      <c r="RZX554" s="39"/>
      <c r="RZY554" s="39"/>
      <c r="RZZ554" s="39"/>
      <c r="SAA554" s="39"/>
      <c r="SAB554" s="39"/>
      <c r="SAC554" s="39"/>
      <c r="SAD554" s="39"/>
      <c r="SAE554" s="39"/>
      <c r="SAF554" s="39"/>
      <c r="SAG554" s="39"/>
      <c r="SAH554" s="39"/>
      <c r="SAI554" s="39"/>
      <c r="SAJ554" s="39"/>
      <c r="SAK554" s="39"/>
      <c r="SAL554" s="39"/>
      <c r="SAM554" s="39"/>
      <c r="SAN554" s="39"/>
      <c r="SAO554" s="39"/>
      <c r="SAP554" s="39"/>
      <c r="SAQ554" s="39"/>
      <c r="SAR554" s="39"/>
      <c r="SAS554" s="39"/>
      <c r="SAT554" s="39"/>
      <c r="SAU554" s="39"/>
      <c r="SAV554" s="39"/>
      <c r="SAW554" s="39"/>
      <c r="SAX554" s="39"/>
      <c r="SAY554" s="39"/>
      <c r="SAZ554" s="39"/>
      <c r="SBA554" s="39"/>
      <c r="SBB554" s="39"/>
      <c r="SBC554" s="39"/>
      <c r="SBD554" s="39"/>
      <c r="SBE554" s="39"/>
      <c r="SBF554" s="39"/>
      <c r="SBG554" s="39"/>
      <c r="SBH554" s="39"/>
      <c r="SBI554" s="39"/>
      <c r="SBJ554" s="39"/>
      <c r="SBK554" s="39"/>
      <c r="SBL554" s="39"/>
      <c r="SBM554" s="39"/>
      <c r="SBN554" s="39"/>
      <c r="SBO554" s="39"/>
      <c r="SBP554" s="39"/>
      <c r="SBQ554" s="39"/>
      <c r="SBR554" s="39"/>
      <c r="SBS554" s="39"/>
      <c r="SBT554" s="39"/>
      <c r="SBU554" s="39"/>
      <c r="SBV554" s="39"/>
      <c r="SBW554" s="39"/>
      <c r="SBX554" s="39"/>
      <c r="SBY554" s="39"/>
      <c r="SBZ554" s="39"/>
      <c r="SCA554" s="39"/>
      <c r="SCB554" s="39"/>
      <c r="SCC554" s="39"/>
      <c r="SCD554" s="39"/>
      <c r="SCE554" s="39"/>
      <c r="SCF554" s="39"/>
      <c r="SCG554" s="39"/>
      <c r="SCH554" s="39"/>
      <c r="SCI554" s="39"/>
      <c r="SCJ554" s="39"/>
      <c r="SCK554" s="39"/>
      <c r="SCL554" s="39"/>
      <c r="SCM554" s="39"/>
      <c r="SCN554" s="39"/>
      <c r="SCO554" s="39"/>
      <c r="SCP554" s="39"/>
      <c r="SCQ554" s="39"/>
      <c r="SCR554" s="39"/>
      <c r="SCS554" s="39"/>
      <c r="SCT554" s="39"/>
      <c r="SCU554" s="39"/>
      <c r="SCV554" s="39"/>
      <c r="SCW554" s="39"/>
      <c r="SCX554" s="39"/>
      <c r="SCY554" s="39"/>
      <c r="SCZ554" s="39"/>
      <c r="SDA554" s="39"/>
      <c r="SDB554" s="39"/>
      <c r="SDC554" s="39"/>
      <c r="SDD554" s="39"/>
      <c r="SDE554" s="39"/>
      <c r="SDF554" s="39"/>
      <c r="SDG554" s="39"/>
      <c r="SDH554" s="39"/>
      <c r="SDI554" s="39"/>
      <c r="SDJ554" s="39"/>
      <c r="SDK554" s="39"/>
      <c r="SDL554" s="39"/>
      <c r="SDM554" s="39"/>
      <c r="SDN554" s="39"/>
      <c r="SDO554" s="39"/>
      <c r="SDP554" s="39"/>
      <c r="SDQ554" s="39"/>
      <c r="SDR554" s="39"/>
      <c r="SDS554" s="39"/>
      <c r="SDT554" s="39"/>
      <c r="SDU554" s="39"/>
      <c r="SDV554" s="39"/>
      <c r="SDW554" s="39"/>
      <c r="SDX554" s="39"/>
      <c r="SDY554" s="39"/>
      <c r="SDZ554" s="39"/>
      <c r="SEA554" s="39"/>
      <c r="SEB554" s="39"/>
      <c r="SEC554" s="39"/>
      <c r="SED554" s="39"/>
      <c r="SEE554" s="39"/>
      <c r="SEF554" s="39"/>
      <c r="SEG554" s="39"/>
      <c r="SEH554" s="39"/>
      <c r="SEI554" s="39"/>
      <c r="SEJ554" s="39"/>
      <c r="SEK554" s="39"/>
      <c r="SEL554" s="39"/>
      <c r="SEM554" s="39"/>
      <c r="SEN554" s="39"/>
      <c r="SEO554" s="39"/>
      <c r="SEP554" s="39"/>
      <c r="SEQ554" s="39"/>
      <c r="SER554" s="39"/>
      <c r="SES554" s="39"/>
      <c r="SET554" s="39"/>
      <c r="SEU554" s="39"/>
      <c r="SEV554" s="39"/>
      <c r="SEW554" s="39"/>
      <c r="SEX554" s="39"/>
      <c r="SEY554" s="39"/>
      <c r="SEZ554" s="39"/>
      <c r="SFA554" s="39"/>
      <c r="SFB554" s="39"/>
      <c r="SFC554" s="39"/>
      <c r="SFD554" s="39"/>
      <c r="SFE554" s="39"/>
      <c r="SFF554" s="39"/>
      <c r="SFG554" s="39"/>
      <c r="SFH554" s="39"/>
      <c r="SFI554" s="39"/>
      <c r="SFJ554" s="39"/>
      <c r="SFK554" s="39"/>
      <c r="SFL554" s="39"/>
      <c r="SFM554" s="39"/>
      <c r="SFN554" s="39"/>
      <c r="SFO554" s="39"/>
      <c r="SFP554" s="39"/>
      <c r="SFQ554" s="39"/>
      <c r="SFR554" s="39"/>
      <c r="SFS554" s="39"/>
      <c r="SFT554" s="39"/>
      <c r="SFU554" s="39"/>
      <c r="SFV554" s="39"/>
      <c r="SFW554" s="39"/>
      <c r="SFX554" s="39"/>
      <c r="SFY554" s="39"/>
      <c r="SFZ554" s="39"/>
      <c r="SGA554" s="39"/>
      <c r="SGB554" s="39"/>
      <c r="SGC554" s="39"/>
      <c r="SGD554" s="39"/>
      <c r="SGE554" s="39"/>
      <c r="SGF554" s="39"/>
      <c r="SGG554" s="39"/>
      <c r="SGH554" s="39"/>
      <c r="SGI554" s="39"/>
      <c r="SGJ554" s="39"/>
      <c r="SGK554" s="39"/>
      <c r="SGL554" s="39"/>
      <c r="SGM554" s="39"/>
      <c r="SGN554" s="39"/>
      <c r="SGO554" s="39"/>
      <c r="SGP554" s="39"/>
      <c r="SGQ554" s="39"/>
      <c r="SGR554" s="39"/>
      <c r="SGS554" s="39"/>
      <c r="SGT554" s="39"/>
      <c r="SGU554" s="39"/>
      <c r="SGV554" s="39"/>
      <c r="SGW554" s="39"/>
      <c r="SGX554" s="39"/>
      <c r="SGY554" s="39"/>
      <c r="SGZ554" s="39"/>
      <c r="SHA554" s="39"/>
      <c r="SHB554" s="39"/>
      <c r="SHC554" s="39"/>
      <c r="SHD554" s="39"/>
      <c r="SHE554" s="39"/>
      <c r="SHF554" s="39"/>
      <c r="SHG554" s="39"/>
      <c r="SHH554" s="39"/>
      <c r="SHI554" s="39"/>
      <c r="SHJ554" s="39"/>
      <c r="SHK554" s="39"/>
      <c r="SHL554" s="39"/>
      <c r="SHM554" s="39"/>
      <c r="SHN554" s="39"/>
      <c r="SHO554" s="39"/>
      <c r="SHP554" s="39"/>
      <c r="SHQ554" s="39"/>
      <c r="SHR554" s="39"/>
      <c r="SHS554" s="39"/>
      <c r="SHT554" s="39"/>
      <c r="SHU554" s="39"/>
      <c r="SHV554" s="39"/>
      <c r="SHW554" s="39"/>
      <c r="SHX554" s="39"/>
      <c r="SHY554" s="39"/>
      <c r="SHZ554" s="39"/>
      <c r="SIA554" s="39"/>
      <c r="SIB554" s="39"/>
      <c r="SIC554" s="39"/>
      <c r="SID554" s="39"/>
      <c r="SIE554" s="39"/>
      <c r="SIF554" s="39"/>
      <c r="SIG554" s="39"/>
      <c r="SIH554" s="39"/>
      <c r="SII554" s="39"/>
      <c r="SIJ554" s="39"/>
      <c r="SIK554" s="39"/>
      <c r="SIL554" s="39"/>
      <c r="SIM554" s="39"/>
      <c r="SIN554" s="39"/>
      <c r="SIO554" s="39"/>
      <c r="SIP554" s="39"/>
      <c r="SIQ554" s="39"/>
      <c r="SIR554" s="39"/>
      <c r="SIS554" s="39"/>
      <c r="SIT554" s="39"/>
      <c r="SIU554" s="39"/>
      <c r="SIV554" s="39"/>
      <c r="SIW554" s="39"/>
      <c r="SIX554" s="39"/>
      <c r="SIY554" s="39"/>
      <c r="SIZ554" s="39"/>
      <c r="SJA554" s="39"/>
      <c r="SJB554" s="39"/>
      <c r="SJC554" s="39"/>
      <c r="SJD554" s="39"/>
      <c r="SJE554" s="39"/>
      <c r="SJF554" s="39"/>
      <c r="SJG554" s="39"/>
      <c r="SJH554" s="39"/>
      <c r="SJI554" s="39"/>
      <c r="SJJ554" s="39"/>
      <c r="SJK554" s="39"/>
      <c r="SJL554" s="39"/>
      <c r="SJM554" s="39"/>
      <c r="SJN554" s="39"/>
      <c r="SJO554" s="39"/>
      <c r="SJP554" s="39"/>
      <c r="SJQ554" s="39"/>
      <c r="SJR554" s="39"/>
      <c r="SJS554" s="39"/>
      <c r="SJT554" s="39"/>
      <c r="SJU554" s="39"/>
      <c r="SJV554" s="39"/>
      <c r="SJW554" s="39"/>
      <c r="SJX554" s="39"/>
      <c r="SJY554" s="39"/>
      <c r="SJZ554" s="39"/>
      <c r="SKA554" s="39"/>
      <c r="SKB554" s="39"/>
      <c r="SKC554" s="39"/>
      <c r="SKD554" s="39"/>
      <c r="SKE554" s="39"/>
      <c r="SKF554" s="39"/>
      <c r="SKG554" s="39"/>
      <c r="SKH554" s="39"/>
      <c r="SKI554" s="39"/>
      <c r="SKJ554" s="39"/>
      <c r="SKK554" s="39"/>
      <c r="SKL554" s="39"/>
      <c r="SKM554" s="39"/>
      <c r="SKN554" s="39"/>
      <c r="SKO554" s="39"/>
      <c r="SKP554" s="39"/>
      <c r="SKQ554" s="39"/>
      <c r="SKR554" s="39"/>
      <c r="SKS554" s="39"/>
      <c r="SKT554" s="39"/>
      <c r="SKU554" s="39"/>
      <c r="SKV554" s="39"/>
      <c r="SKW554" s="39"/>
      <c r="SKX554" s="39"/>
      <c r="SKY554" s="39"/>
      <c r="SKZ554" s="39"/>
      <c r="SLA554" s="39"/>
      <c r="SLB554" s="39"/>
      <c r="SLC554" s="39"/>
      <c r="SLD554" s="39"/>
      <c r="SLE554" s="39"/>
      <c r="SLF554" s="39"/>
      <c r="SLG554" s="39"/>
      <c r="SLH554" s="39"/>
      <c r="SLI554" s="39"/>
      <c r="SLJ554" s="39"/>
      <c r="SLK554" s="39"/>
      <c r="SLL554" s="39"/>
      <c r="SLM554" s="39"/>
      <c r="SLN554" s="39"/>
      <c r="SLO554" s="39"/>
      <c r="SLP554" s="39"/>
      <c r="SLQ554" s="39"/>
      <c r="SLR554" s="39"/>
      <c r="SLS554" s="39"/>
      <c r="SLT554" s="39"/>
      <c r="SLU554" s="39"/>
      <c r="SLV554" s="39"/>
      <c r="SLW554" s="39"/>
      <c r="SLX554" s="39"/>
      <c r="SLY554" s="39"/>
      <c r="SLZ554" s="39"/>
      <c r="SMA554" s="39"/>
      <c r="SMB554" s="39"/>
      <c r="SMC554" s="39"/>
      <c r="SMD554" s="39"/>
      <c r="SME554" s="39"/>
      <c r="SMF554" s="39"/>
      <c r="SMG554" s="39"/>
      <c r="SMH554" s="39"/>
      <c r="SMI554" s="39"/>
      <c r="SMJ554" s="39"/>
      <c r="SMK554" s="39"/>
      <c r="SML554" s="39"/>
      <c r="SMM554" s="39"/>
      <c r="SMN554" s="39"/>
      <c r="SMO554" s="39"/>
      <c r="SMP554" s="39"/>
      <c r="SMQ554" s="39"/>
      <c r="SMR554" s="39"/>
      <c r="SMS554" s="39"/>
      <c r="SMT554" s="39"/>
      <c r="SMU554" s="39"/>
      <c r="SMV554" s="39"/>
      <c r="SMW554" s="39"/>
      <c r="SMX554" s="39"/>
      <c r="SMY554" s="39"/>
      <c r="SMZ554" s="39"/>
      <c r="SNA554" s="39"/>
      <c r="SNB554" s="39"/>
      <c r="SNC554" s="39"/>
      <c r="SND554" s="39"/>
      <c r="SNE554" s="39"/>
      <c r="SNF554" s="39"/>
      <c r="SNG554" s="39"/>
      <c r="SNH554" s="39"/>
      <c r="SNI554" s="39"/>
      <c r="SNJ554" s="39"/>
      <c r="SNK554" s="39"/>
      <c r="SNL554" s="39"/>
      <c r="SNM554" s="39"/>
      <c r="SNN554" s="39"/>
      <c r="SNO554" s="39"/>
      <c r="SNP554" s="39"/>
      <c r="SNQ554" s="39"/>
      <c r="SNR554" s="39"/>
      <c r="SNS554" s="39"/>
      <c r="SNT554" s="39"/>
      <c r="SNU554" s="39"/>
      <c r="SNV554" s="39"/>
      <c r="SNW554" s="39"/>
      <c r="SNX554" s="39"/>
      <c r="SNY554" s="39"/>
      <c r="SNZ554" s="39"/>
      <c r="SOA554" s="39"/>
      <c r="SOB554" s="39"/>
      <c r="SOC554" s="39"/>
      <c r="SOD554" s="39"/>
      <c r="SOE554" s="39"/>
      <c r="SOF554" s="39"/>
      <c r="SOG554" s="39"/>
      <c r="SOH554" s="39"/>
      <c r="SOI554" s="39"/>
      <c r="SOJ554" s="39"/>
      <c r="SOK554" s="39"/>
      <c r="SOL554" s="39"/>
      <c r="SOM554" s="39"/>
      <c r="SON554" s="39"/>
      <c r="SOO554" s="39"/>
      <c r="SOP554" s="39"/>
      <c r="SOQ554" s="39"/>
      <c r="SOR554" s="39"/>
      <c r="SOS554" s="39"/>
      <c r="SOT554" s="39"/>
      <c r="SOU554" s="39"/>
      <c r="SOV554" s="39"/>
      <c r="SOW554" s="39"/>
      <c r="SOX554" s="39"/>
      <c r="SOY554" s="39"/>
      <c r="SOZ554" s="39"/>
      <c r="SPA554" s="39"/>
      <c r="SPB554" s="39"/>
      <c r="SPC554" s="39"/>
      <c r="SPD554" s="39"/>
      <c r="SPE554" s="39"/>
      <c r="SPF554" s="39"/>
      <c r="SPG554" s="39"/>
      <c r="SPH554" s="39"/>
      <c r="SPI554" s="39"/>
      <c r="SPJ554" s="39"/>
      <c r="SPK554" s="39"/>
      <c r="SPL554" s="39"/>
      <c r="SPM554" s="39"/>
      <c r="SPN554" s="39"/>
      <c r="SPO554" s="39"/>
      <c r="SPP554" s="39"/>
      <c r="SPQ554" s="39"/>
      <c r="SPR554" s="39"/>
      <c r="SPS554" s="39"/>
      <c r="SPT554" s="39"/>
      <c r="SPU554" s="39"/>
      <c r="SPV554" s="39"/>
      <c r="SPW554" s="39"/>
      <c r="SPX554" s="39"/>
      <c r="SPY554" s="39"/>
      <c r="SPZ554" s="39"/>
      <c r="SQA554" s="39"/>
      <c r="SQB554" s="39"/>
      <c r="SQC554" s="39"/>
      <c r="SQD554" s="39"/>
      <c r="SQE554" s="39"/>
      <c r="SQF554" s="39"/>
      <c r="SQG554" s="39"/>
      <c r="SQH554" s="39"/>
      <c r="SQI554" s="39"/>
      <c r="SQJ554" s="39"/>
      <c r="SQK554" s="39"/>
      <c r="SQL554" s="39"/>
      <c r="SQM554" s="39"/>
      <c r="SQN554" s="39"/>
      <c r="SQO554" s="39"/>
      <c r="SQP554" s="39"/>
      <c r="SQQ554" s="39"/>
      <c r="SQR554" s="39"/>
      <c r="SQS554" s="39"/>
      <c r="SQT554" s="39"/>
      <c r="SQU554" s="39"/>
      <c r="SQV554" s="39"/>
      <c r="SQW554" s="39"/>
      <c r="SQX554" s="39"/>
      <c r="SQY554" s="39"/>
      <c r="SQZ554" s="39"/>
      <c r="SRA554" s="39"/>
      <c r="SRB554" s="39"/>
      <c r="SRC554" s="39"/>
      <c r="SRD554" s="39"/>
      <c r="SRE554" s="39"/>
      <c r="SRF554" s="39"/>
      <c r="SRG554" s="39"/>
      <c r="SRH554" s="39"/>
      <c r="SRI554" s="39"/>
      <c r="SRJ554" s="39"/>
      <c r="SRK554" s="39"/>
      <c r="SRL554" s="39"/>
      <c r="SRM554" s="39"/>
      <c r="SRN554" s="39"/>
      <c r="SRO554" s="39"/>
      <c r="SRP554" s="39"/>
      <c r="SRQ554" s="39"/>
      <c r="SRR554" s="39"/>
      <c r="SRS554" s="39"/>
      <c r="SRT554" s="39"/>
      <c r="SRU554" s="39"/>
      <c r="SRV554" s="39"/>
      <c r="SRW554" s="39"/>
      <c r="SRX554" s="39"/>
      <c r="SRY554" s="39"/>
      <c r="SRZ554" s="39"/>
      <c r="SSA554" s="39"/>
      <c r="SSB554" s="39"/>
      <c r="SSC554" s="39"/>
      <c r="SSD554" s="39"/>
      <c r="SSE554" s="39"/>
      <c r="SSF554" s="39"/>
      <c r="SSG554" s="39"/>
      <c r="SSH554" s="39"/>
      <c r="SSI554" s="39"/>
      <c r="SSJ554" s="39"/>
      <c r="SSK554" s="39"/>
      <c r="SSL554" s="39"/>
      <c r="SSM554" s="39"/>
      <c r="SSN554" s="39"/>
      <c r="SSO554" s="39"/>
      <c r="SSP554" s="39"/>
      <c r="SSQ554" s="39"/>
      <c r="SSR554" s="39"/>
      <c r="SSS554" s="39"/>
      <c r="SST554" s="39"/>
      <c r="SSU554" s="39"/>
      <c r="SSV554" s="39"/>
      <c r="SSW554" s="39"/>
      <c r="SSX554" s="39"/>
      <c r="SSY554" s="39"/>
      <c r="SSZ554" s="39"/>
      <c r="STA554" s="39"/>
      <c r="STB554" s="39"/>
      <c r="STC554" s="39"/>
      <c r="STD554" s="39"/>
      <c r="STE554" s="39"/>
      <c r="STF554" s="39"/>
      <c r="STG554" s="39"/>
      <c r="STH554" s="39"/>
      <c r="STI554" s="39"/>
      <c r="STJ554" s="39"/>
      <c r="STK554" s="39"/>
      <c r="STL554" s="39"/>
      <c r="STM554" s="39"/>
      <c r="STN554" s="39"/>
      <c r="STO554" s="39"/>
      <c r="STP554" s="39"/>
      <c r="STQ554" s="39"/>
      <c r="STR554" s="39"/>
      <c r="STS554" s="39"/>
      <c r="STT554" s="39"/>
      <c r="STU554" s="39"/>
      <c r="STV554" s="39"/>
      <c r="STW554" s="39"/>
      <c r="STX554" s="39"/>
      <c r="STY554" s="39"/>
      <c r="STZ554" s="39"/>
      <c r="SUA554" s="39"/>
      <c r="SUB554" s="39"/>
      <c r="SUC554" s="39"/>
      <c r="SUD554" s="39"/>
      <c r="SUE554" s="39"/>
      <c r="SUF554" s="39"/>
      <c r="SUG554" s="39"/>
      <c r="SUH554" s="39"/>
      <c r="SUI554" s="39"/>
      <c r="SUJ554" s="39"/>
      <c r="SUK554" s="39"/>
      <c r="SUL554" s="39"/>
      <c r="SUM554" s="39"/>
      <c r="SUN554" s="39"/>
      <c r="SUO554" s="39"/>
      <c r="SUP554" s="39"/>
      <c r="SUQ554" s="39"/>
      <c r="SUR554" s="39"/>
      <c r="SUS554" s="39"/>
      <c r="SUT554" s="39"/>
      <c r="SUU554" s="39"/>
      <c r="SUV554" s="39"/>
      <c r="SUW554" s="39"/>
      <c r="SUX554" s="39"/>
      <c r="SUY554" s="39"/>
      <c r="SUZ554" s="39"/>
      <c r="SVA554" s="39"/>
      <c r="SVB554" s="39"/>
      <c r="SVC554" s="39"/>
      <c r="SVD554" s="39"/>
      <c r="SVE554" s="39"/>
      <c r="SVF554" s="39"/>
      <c r="SVG554" s="39"/>
      <c r="SVH554" s="39"/>
      <c r="SVI554" s="39"/>
      <c r="SVJ554" s="39"/>
      <c r="SVK554" s="39"/>
      <c r="SVL554" s="39"/>
      <c r="SVM554" s="39"/>
      <c r="SVN554" s="39"/>
      <c r="SVO554" s="39"/>
      <c r="SVP554" s="39"/>
      <c r="SVQ554" s="39"/>
      <c r="SVR554" s="39"/>
      <c r="SVS554" s="39"/>
      <c r="SVT554" s="39"/>
      <c r="SVU554" s="39"/>
      <c r="SVV554" s="39"/>
      <c r="SVW554" s="39"/>
      <c r="SVX554" s="39"/>
      <c r="SVY554" s="39"/>
      <c r="SVZ554" s="39"/>
      <c r="SWA554" s="39"/>
      <c r="SWB554" s="39"/>
      <c r="SWC554" s="39"/>
      <c r="SWD554" s="39"/>
      <c r="SWE554" s="39"/>
      <c r="SWF554" s="39"/>
      <c r="SWG554" s="39"/>
      <c r="SWH554" s="39"/>
      <c r="SWI554" s="39"/>
      <c r="SWJ554" s="39"/>
      <c r="SWK554" s="39"/>
      <c r="SWL554" s="39"/>
      <c r="SWM554" s="39"/>
      <c r="SWN554" s="39"/>
      <c r="SWO554" s="39"/>
      <c r="SWP554" s="39"/>
      <c r="SWQ554" s="39"/>
      <c r="SWR554" s="39"/>
      <c r="SWS554" s="39"/>
      <c r="SWT554" s="39"/>
      <c r="SWU554" s="39"/>
      <c r="SWV554" s="39"/>
      <c r="SWW554" s="39"/>
      <c r="SWX554" s="39"/>
      <c r="SWY554" s="39"/>
      <c r="SWZ554" s="39"/>
      <c r="SXA554" s="39"/>
      <c r="SXB554" s="39"/>
      <c r="SXC554" s="39"/>
      <c r="SXD554" s="39"/>
      <c r="SXE554" s="39"/>
      <c r="SXF554" s="39"/>
      <c r="SXG554" s="39"/>
      <c r="SXH554" s="39"/>
      <c r="SXI554" s="39"/>
      <c r="SXJ554" s="39"/>
      <c r="SXK554" s="39"/>
      <c r="SXL554" s="39"/>
      <c r="SXM554" s="39"/>
      <c r="SXN554" s="39"/>
      <c r="SXO554" s="39"/>
      <c r="SXP554" s="39"/>
      <c r="SXQ554" s="39"/>
      <c r="SXR554" s="39"/>
      <c r="SXS554" s="39"/>
      <c r="SXT554" s="39"/>
      <c r="SXU554" s="39"/>
      <c r="SXV554" s="39"/>
      <c r="SXW554" s="39"/>
      <c r="SXX554" s="39"/>
      <c r="SXY554" s="39"/>
      <c r="SXZ554" s="39"/>
      <c r="SYA554" s="39"/>
      <c r="SYB554" s="39"/>
      <c r="SYC554" s="39"/>
      <c r="SYD554" s="39"/>
      <c r="SYE554" s="39"/>
      <c r="SYF554" s="39"/>
      <c r="SYG554" s="39"/>
      <c r="SYH554" s="39"/>
      <c r="SYI554" s="39"/>
      <c r="SYJ554" s="39"/>
      <c r="SYK554" s="39"/>
      <c r="SYL554" s="39"/>
      <c r="SYM554" s="39"/>
      <c r="SYN554" s="39"/>
      <c r="SYO554" s="39"/>
      <c r="SYP554" s="39"/>
      <c r="SYQ554" s="39"/>
      <c r="SYR554" s="39"/>
      <c r="SYS554" s="39"/>
      <c r="SYT554" s="39"/>
      <c r="SYU554" s="39"/>
      <c r="SYV554" s="39"/>
      <c r="SYW554" s="39"/>
      <c r="SYX554" s="39"/>
      <c r="SYY554" s="39"/>
      <c r="SYZ554" s="39"/>
      <c r="SZA554" s="39"/>
      <c r="SZB554" s="39"/>
      <c r="SZC554" s="39"/>
      <c r="SZD554" s="39"/>
      <c r="SZE554" s="39"/>
      <c r="SZF554" s="39"/>
      <c r="SZG554" s="39"/>
      <c r="SZH554" s="39"/>
      <c r="SZI554" s="39"/>
      <c r="SZJ554" s="39"/>
      <c r="SZK554" s="39"/>
      <c r="SZL554" s="39"/>
      <c r="SZM554" s="39"/>
      <c r="SZN554" s="39"/>
      <c r="SZO554" s="39"/>
      <c r="SZP554" s="39"/>
      <c r="SZQ554" s="39"/>
      <c r="SZR554" s="39"/>
      <c r="SZS554" s="39"/>
      <c r="SZT554" s="39"/>
      <c r="SZU554" s="39"/>
      <c r="SZV554" s="39"/>
      <c r="SZW554" s="39"/>
      <c r="SZX554" s="39"/>
      <c r="SZY554" s="39"/>
      <c r="SZZ554" s="39"/>
      <c r="TAA554" s="39"/>
      <c r="TAB554" s="39"/>
      <c r="TAC554" s="39"/>
      <c r="TAD554" s="39"/>
      <c r="TAE554" s="39"/>
      <c r="TAF554" s="39"/>
      <c r="TAG554" s="39"/>
      <c r="TAH554" s="39"/>
      <c r="TAI554" s="39"/>
      <c r="TAJ554" s="39"/>
      <c r="TAK554" s="39"/>
      <c r="TAL554" s="39"/>
      <c r="TAM554" s="39"/>
      <c r="TAN554" s="39"/>
      <c r="TAO554" s="39"/>
      <c r="TAP554" s="39"/>
      <c r="TAQ554" s="39"/>
      <c r="TAR554" s="39"/>
      <c r="TAS554" s="39"/>
      <c r="TAT554" s="39"/>
      <c r="TAU554" s="39"/>
      <c r="TAV554" s="39"/>
      <c r="TAW554" s="39"/>
      <c r="TAX554" s="39"/>
      <c r="TAY554" s="39"/>
      <c r="TAZ554" s="39"/>
      <c r="TBA554" s="39"/>
      <c r="TBB554" s="39"/>
      <c r="TBC554" s="39"/>
      <c r="TBD554" s="39"/>
      <c r="TBE554" s="39"/>
      <c r="TBF554" s="39"/>
      <c r="TBG554" s="39"/>
      <c r="TBH554" s="39"/>
      <c r="TBI554" s="39"/>
      <c r="TBJ554" s="39"/>
      <c r="TBK554" s="39"/>
      <c r="TBL554" s="39"/>
      <c r="TBM554" s="39"/>
      <c r="TBN554" s="39"/>
      <c r="TBO554" s="39"/>
      <c r="TBP554" s="39"/>
      <c r="TBQ554" s="39"/>
      <c r="TBR554" s="39"/>
      <c r="TBS554" s="39"/>
      <c r="TBT554" s="39"/>
      <c r="TBU554" s="39"/>
      <c r="TBV554" s="39"/>
      <c r="TBW554" s="39"/>
      <c r="TBX554" s="39"/>
      <c r="TBY554" s="39"/>
      <c r="TBZ554" s="39"/>
      <c r="TCA554" s="39"/>
      <c r="TCB554" s="39"/>
      <c r="TCC554" s="39"/>
      <c r="TCD554" s="39"/>
      <c r="TCE554" s="39"/>
      <c r="TCF554" s="39"/>
      <c r="TCG554" s="39"/>
      <c r="TCH554" s="39"/>
      <c r="TCI554" s="39"/>
      <c r="TCJ554" s="39"/>
      <c r="TCK554" s="39"/>
      <c r="TCL554" s="39"/>
      <c r="TCM554" s="39"/>
      <c r="TCN554" s="39"/>
      <c r="TCO554" s="39"/>
      <c r="TCP554" s="39"/>
      <c r="TCQ554" s="39"/>
      <c r="TCR554" s="39"/>
      <c r="TCS554" s="39"/>
      <c r="TCT554" s="39"/>
      <c r="TCU554" s="39"/>
      <c r="TCV554" s="39"/>
      <c r="TCW554" s="39"/>
      <c r="TCX554" s="39"/>
      <c r="TCY554" s="39"/>
      <c r="TCZ554" s="39"/>
      <c r="TDA554" s="39"/>
      <c r="TDB554" s="39"/>
      <c r="TDC554" s="39"/>
      <c r="TDD554" s="39"/>
      <c r="TDE554" s="39"/>
      <c r="TDF554" s="39"/>
      <c r="TDG554" s="39"/>
      <c r="TDH554" s="39"/>
      <c r="TDI554" s="39"/>
      <c r="TDJ554" s="39"/>
      <c r="TDK554" s="39"/>
      <c r="TDL554" s="39"/>
      <c r="TDM554" s="39"/>
      <c r="TDN554" s="39"/>
      <c r="TDO554" s="39"/>
      <c r="TDP554" s="39"/>
      <c r="TDQ554" s="39"/>
      <c r="TDR554" s="39"/>
      <c r="TDS554" s="39"/>
      <c r="TDT554" s="39"/>
      <c r="TDU554" s="39"/>
      <c r="TDV554" s="39"/>
      <c r="TDW554" s="39"/>
      <c r="TDX554" s="39"/>
      <c r="TDY554" s="39"/>
      <c r="TDZ554" s="39"/>
      <c r="TEA554" s="39"/>
      <c r="TEB554" s="39"/>
      <c r="TEC554" s="39"/>
      <c r="TED554" s="39"/>
      <c r="TEE554" s="39"/>
      <c r="TEF554" s="39"/>
      <c r="TEG554" s="39"/>
      <c r="TEH554" s="39"/>
      <c r="TEI554" s="39"/>
      <c r="TEJ554" s="39"/>
      <c r="TEK554" s="39"/>
      <c r="TEL554" s="39"/>
      <c r="TEM554" s="39"/>
      <c r="TEN554" s="39"/>
      <c r="TEO554" s="39"/>
      <c r="TEP554" s="39"/>
      <c r="TEQ554" s="39"/>
      <c r="TER554" s="39"/>
      <c r="TES554" s="39"/>
      <c r="TET554" s="39"/>
      <c r="TEU554" s="39"/>
      <c r="TEV554" s="39"/>
      <c r="TEW554" s="39"/>
      <c r="TEX554" s="39"/>
      <c r="TEY554" s="39"/>
      <c r="TEZ554" s="39"/>
      <c r="TFA554" s="39"/>
      <c r="TFB554" s="39"/>
      <c r="TFC554" s="39"/>
      <c r="TFD554" s="39"/>
      <c r="TFE554" s="39"/>
      <c r="TFF554" s="39"/>
      <c r="TFG554" s="39"/>
      <c r="TFH554" s="39"/>
      <c r="TFI554" s="39"/>
      <c r="TFJ554" s="39"/>
      <c r="TFK554" s="39"/>
      <c r="TFL554" s="39"/>
      <c r="TFM554" s="39"/>
      <c r="TFN554" s="39"/>
      <c r="TFO554" s="39"/>
      <c r="TFP554" s="39"/>
      <c r="TFQ554" s="39"/>
      <c r="TFR554" s="39"/>
      <c r="TFS554" s="39"/>
      <c r="TFT554" s="39"/>
      <c r="TFU554" s="39"/>
      <c r="TFV554" s="39"/>
      <c r="TFW554" s="39"/>
      <c r="TFX554" s="39"/>
      <c r="TFY554" s="39"/>
      <c r="TFZ554" s="39"/>
      <c r="TGA554" s="39"/>
      <c r="TGB554" s="39"/>
      <c r="TGC554" s="39"/>
      <c r="TGD554" s="39"/>
      <c r="TGE554" s="39"/>
      <c r="TGF554" s="39"/>
      <c r="TGG554" s="39"/>
      <c r="TGH554" s="39"/>
      <c r="TGI554" s="39"/>
      <c r="TGJ554" s="39"/>
      <c r="TGK554" s="39"/>
      <c r="TGL554" s="39"/>
      <c r="TGM554" s="39"/>
      <c r="TGN554" s="39"/>
      <c r="TGO554" s="39"/>
      <c r="TGP554" s="39"/>
      <c r="TGQ554" s="39"/>
      <c r="TGR554" s="39"/>
      <c r="TGS554" s="39"/>
      <c r="TGT554" s="39"/>
      <c r="TGU554" s="39"/>
      <c r="TGV554" s="39"/>
      <c r="TGW554" s="39"/>
      <c r="TGX554" s="39"/>
      <c r="TGY554" s="39"/>
      <c r="TGZ554" s="39"/>
      <c r="THA554" s="39"/>
      <c r="THB554" s="39"/>
      <c r="THC554" s="39"/>
      <c r="THD554" s="39"/>
      <c r="THE554" s="39"/>
      <c r="THF554" s="39"/>
      <c r="THG554" s="39"/>
      <c r="THH554" s="39"/>
      <c r="THI554" s="39"/>
      <c r="THJ554" s="39"/>
      <c r="THK554" s="39"/>
      <c r="THL554" s="39"/>
      <c r="THM554" s="39"/>
      <c r="THN554" s="39"/>
      <c r="THO554" s="39"/>
      <c r="THP554" s="39"/>
      <c r="THQ554" s="39"/>
      <c r="THR554" s="39"/>
      <c r="THS554" s="39"/>
      <c r="THT554" s="39"/>
      <c r="THU554" s="39"/>
      <c r="THV554" s="39"/>
      <c r="THW554" s="39"/>
      <c r="THX554" s="39"/>
      <c r="THY554" s="39"/>
      <c r="THZ554" s="39"/>
      <c r="TIA554" s="39"/>
      <c r="TIB554" s="39"/>
      <c r="TIC554" s="39"/>
      <c r="TID554" s="39"/>
      <c r="TIE554" s="39"/>
      <c r="TIF554" s="39"/>
      <c r="TIG554" s="39"/>
      <c r="TIH554" s="39"/>
      <c r="TII554" s="39"/>
      <c r="TIJ554" s="39"/>
      <c r="TIK554" s="39"/>
      <c r="TIL554" s="39"/>
      <c r="TIM554" s="39"/>
      <c r="TIN554" s="39"/>
      <c r="TIO554" s="39"/>
      <c r="TIP554" s="39"/>
      <c r="TIQ554" s="39"/>
      <c r="TIR554" s="39"/>
      <c r="TIS554" s="39"/>
      <c r="TIT554" s="39"/>
      <c r="TIU554" s="39"/>
      <c r="TIV554" s="39"/>
      <c r="TIW554" s="39"/>
      <c r="TIX554" s="39"/>
      <c r="TIY554" s="39"/>
      <c r="TIZ554" s="39"/>
      <c r="TJA554" s="39"/>
      <c r="TJB554" s="39"/>
      <c r="TJC554" s="39"/>
      <c r="TJD554" s="39"/>
      <c r="TJE554" s="39"/>
      <c r="TJF554" s="39"/>
      <c r="TJG554" s="39"/>
      <c r="TJH554" s="39"/>
      <c r="TJI554" s="39"/>
      <c r="TJJ554" s="39"/>
      <c r="TJK554" s="39"/>
      <c r="TJL554" s="39"/>
      <c r="TJM554" s="39"/>
      <c r="TJN554" s="39"/>
      <c r="TJO554" s="39"/>
      <c r="TJP554" s="39"/>
      <c r="TJQ554" s="39"/>
      <c r="TJR554" s="39"/>
      <c r="TJS554" s="39"/>
      <c r="TJT554" s="39"/>
      <c r="TJU554" s="39"/>
      <c r="TJV554" s="39"/>
      <c r="TJW554" s="39"/>
      <c r="TJX554" s="39"/>
      <c r="TJY554" s="39"/>
      <c r="TJZ554" s="39"/>
      <c r="TKA554" s="39"/>
      <c r="TKB554" s="39"/>
      <c r="TKC554" s="39"/>
      <c r="TKD554" s="39"/>
      <c r="TKE554" s="39"/>
      <c r="TKF554" s="39"/>
      <c r="TKG554" s="39"/>
      <c r="TKH554" s="39"/>
      <c r="TKI554" s="39"/>
      <c r="TKJ554" s="39"/>
      <c r="TKK554" s="39"/>
      <c r="TKL554" s="39"/>
      <c r="TKM554" s="39"/>
      <c r="TKN554" s="39"/>
      <c r="TKO554" s="39"/>
      <c r="TKP554" s="39"/>
      <c r="TKQ554" s="39"/>
      <c r="TKR554" s="39"/>
      <c r="TKS554" s="39"/>
      <c r="TKT554" s="39"/>
      <c r="TKU554" s="39"/>
      <c r="TKV554" s="39"/>
      <c r="TKW554" s="39"/>
      <c r="TKX554" s="39"/>
      <c r="TKY554" s="39"/>
      <c r="TKZ554" s="39"/>
      <c r="TLA554" s="39"/>
      <c r="TLB554" s="39"/>
      <c r="TLC554" s="39"/>
      <c r="TLD554" s="39"/>
      <c r="TLE554" s="39"/>
      <c r="TLF554" s="39"/>
      <c r="TLG554" s="39"/>
      <c r="TLH554" s="39"/>
      <c r="TLI554" s="39"/>
      <c r="TLJ554" s="39"/>
      <c r="TLK554" s="39"/>
      <c r="TLL554" s="39"/>
      <c r="TLM554" s="39"/>
      <c r="TLN554" s="39"/>
      <c r="TLO554" s="39"/>
      <c r="TLP554" s="39"/>
      <c r="TLQ554" s="39"/>
      <c r="TLR554" s="39"/>
      <c r="TLS554" s="39"/>
      <c r="TLT554" s="39"/>
      <c r="TLU554" s="39"/>
      <c r="TLV554" s="39"/>
      <c r="TLW554" s="39"/>
      <c r="TLX554" s="39"/>
      <c r="TLY554" s="39"/>
      <c r="TLZ554" s="39"/>
      <c r="TMA554" s="39"/>
      <c r="TMB554" s="39"/>
      <c r="TMC554" s="39"/>
      <c r="TMD554" s="39"/>
      <c r="TME554" s="39"/>
      <c r="TMF554" s="39"/>
      <c r="TMG554" s="39"/>
      <c r="TMH554" s="39"/>
      <c r="TMI554" s="39"/>
      <c r="TMJ554" s="39"/>
      <c r="TMK554" s="39"/>
      <c r="TML554" s="39"/>
      <c r="TMM554" s="39"/>
      <c r="TMN554" s="39"/>
      <c r="TMO554" s="39"/>
      <c r="TMP554" s="39"/>
      <c r="TMQ554" s="39"/>
      <c r="TMR554" s="39"/>
      <c r="TMS554" s="39"/>
      <c r="TMT554" s="39"/>
      <c r="TMU554" s="39"/>
      <c r="TMV554" s="39"/>
      <c r="TMW554" s="39"/>
      <c r="TMX554" s="39"/>
      <c r="TMY554" s="39"/>
      <c r="TMZ554" s="39"/>
      <c r="TNA554" s="39"/>
      <c r="TNB554" s="39"/>
      <c r="TNC554" s="39"/>
      <c r="TND554" s="39"/>
      <c r="TNE554" s="39"/>
      <c r="TNF554" s="39"/>
      <c r="TNG554" s="39"/>
      <c r="TNH554" s="39"/>
      <c r="TNI554" s="39"/>
      <c r="TNJ554" s="39"/>
      <c r="TNK554" s="39"/>
      <c r="TNL554" s="39"/>
      <c r="TNM554" s="39"/>
      <c r="TNN554" s="39"/>
      <c r="TNO554" s="39"/>
      <c r="TNP554" s="39"/>
      <c r="TNQ554" s="39"/>
      <c r="TNR554" s="39"/>
      <c r="TNS554" s="39"/>
      <c r="TNT554" s="39"/>
      <c r="TNU554" s="39"/>
      <c r="TNV554" s="39"/>
      <c r="TNW554" s="39"/>
      <c r="TNX554" s="39"/>
      <c r="TNY554" s="39"/>
      <c r="TNZ554" s="39"/>
      <c r="TOA554" s="39"/>
      <c r="TOB554" s="39"/>
      <c r="TOC554" s="39"/>
      <c r="TOD554" s="39"/>
      <c r="TOE554" s="39"/>
      <c r="TOF554" s="39"/>
      <c r="TOG554" s="39"/>
      <c r="TOH554" s="39"/>
      <c r="TOI554" s="39"/>
      <c r="TOJ554" s="39"/>
      <c r="TOK554" s="39"/>
      <c r="TOL554" s="39"/>
      <c r="TOM554" s="39"/>
      <c r="TON554" s="39"/>
      <c r="TOO554" s="39"/>
      <c r="TOP554" s="39"/>
      <c r="TOQ554" s="39"/>
      <c r="TOR554" s="39"/>
      <c r="TOS554" s="39"/>
      <c r="TOT554" s="39"/>
      <c r="TOU554" s="39"/>
      <c r="TOV554" s="39"/>
      <c r="TOW554" s="39"/>
      <c r="TOX554" s="39"/>
      <c r="TOY554" s="39"/>
      <c r="TOZ554" s="39"/>
      <c r="TPA554" s="39"/>
      <c r="TPB554" s="39"/>
      <c r="TPC554" s="39"/>
      <c r="TPD554" s="39"/>
      <c r="TPE554" s="39"/>
      <c r="TPF554" s="39"/>
      <c r="TPG554" s="39"/>
      <c r="TPH554" s="39"/>
      <c r="TPI554" s="39"/>
      <c r="TPJ554" s="39"/>
      <c r="TPK554" s="39"/>
      <c r="TPL554" s="39"/>
      <c r="TPM554" s="39"/>
      <c r="TPN554" s="39"/>
      <c r="TPO554" s="39"/>
      <c r="TPP554" s="39"/>
      <c r="TPQ554" s="39"/>
      <c r="TPR554" s="39"/>
      <c r="TPS554" s="39"/>
      <c r="TPT554" s="39"/>
      <c r="TPU554" s="39"/>
      <c r="TPV554" s="39"/>
      <c r="TPW554" s="39"/>
      <c r="TPX554" s="39"/>
      <c r="TPY554" s="39"/>
      <c r="TPZ554" s="39"/>
      <c r="TQA554" s="39"/>
      <c r="TQB554" s="39"/>
      <c r="TQC554" s="39"/>
      <c r="TQD554" s="39"/>
      <c r="TQE554" s="39"/>
      <c r="TQF554" s="39"/>
      <c r="TQG554" s="39"/>
      <c r="TQH554" s="39"/>
      <c r="TQI554" s="39"/>
      <c r="TQJ554" s="39"/>
      <c r="TQK554" s="39"/>
      <c r="TQL554" s="39"/>
      <c r="TQM554" s="39"/>
      <c r="TQN554" s="39"/>
      <c r="TQO554" s="39"/>
      <c r="TQP554" s="39"/>
      <c r="TQQ554" s="39"/>
      <c r="TQR554" s="39"/>
      <c r="TQS554" s="39"/>
      <c r="TQT554" s="39"/>
      <c r="TQU554" s="39"/>
      <c r="TQV554" s="39"/>
      <c r="TQW554" s="39"/>
      <c r="TQX554" s="39"/>
      <c r="TQY554" s="39"/>
      <c r="TQZ554" s="39"/>
      <c r="TRA554" s="39"/>
      <c r="TRB554" s="39"/>
      <c r="TRC554" s="39"/>
      <c r="TRD554" s="39"/>
      <c r="TRE554" s="39"/>
      <c r="TRF554" s="39"/>
      <c r="TRG554" s="39"/>
      <c r="TRH554" s="39"/>
      <c r="TRI554" s="39"/>
      <c r="TRJ554" s="39"/>
      <c r="TRK554" s="39"/>
      <c r="TRL554" s="39"/>
      <c r="TRM554" s="39"/>
      <c r="TRN554" s="39"/>
      <c r="TRO554" s="39"/>
      <c r="TRP554" s="39"/>
      <c r="TRQ554" s="39"/>
      <c r="TRR554" s="39"/>
      <c r="TRS554" s="39"/>
      <c r="TRT554" s="39"/>
      <c r="TRU554" s="39"/>
      <c r="TRV554" s="39"/>
      <c r="TRW554" s="39"/>
      <c r="TRX554" s="39"/>
      <c r="TRY554" s="39"/>
      <c r="TRZ554" s="39"/>
      <c r="TSA554" s="39"/>
      <c r="TSB554" s="39"/>
      <c r="TSC554" s="39"/>
      <c r="TSD554" s="39"/>
      <c r="TSE554" s="39"/>
      <c r="TSF554" s="39"/>
      <c r="TSG554" s="39"/>
      <c r="TSH554" s="39"/>
      <c r="TSI554" s="39"/>
      <c r="TSJ554" s="39"/>
      <c r="TSK554" s="39"/>
      <c r="TSL554" s="39"/>
      <c r="TSM554" s="39"/>
      <c r="TSN554" s="39"/>
      <c r="TSO554" s="39"/>
      <c r="TSP554" s="39"/>
      <c r="TSQ554" s="39"/>
      <c r="TSR554" s="39"/>
      <c r="TSS554" s="39"/>
      <c r="TST554" s="39"/>
      <c r="TSU554" s="39"/>
      <c r="TSV554" s="39"/>
      <c r="TSW554" s="39"/>
      <c r="TSX554" s="39"/>
      <c r="TSY554" s="39"/>
      <c r="TSZ554" s="39"/>
      <c r="TTA554" s="39"/>
      <c r="TTB554" s="39"/>
      <c r="TTC554" s="39"/>
      <c r="TTD554" s="39"/>
      <c r="TTE554" s="39"/>
      <c r="TTF554" s="39"/>
      <c r="TTG554" s="39"/>
      <c r="TTH554" s="39"/>
      <c r="TTI554" s="39"/>
      <c r="TTJ554" s="39"/>
      <c r="TTK554" s="39"/>
      <c r="TTL554" s="39"/>
      <c r="TTM554" s="39"/>
      <c r="TTN554" s="39"/>
      <c r="TTO554" s="39"/>
      <c r="TTP554" s="39"/>
      <c r="TTQ554" s="39"/>
      <c r="TTR554" s="39"/>
      <c r="TTS554" s="39"/>
      <c r="TTT554" s="39"/>
      <c r="TTU554" s="39"/>
      <c r="TTV554" s="39"/>
      <c r="TTW554" s="39"/>
      <c r="TTX554" s="39"/>
      <c r="TTY554" s="39"/>
      <c r="TTZ554" s="39"/>
      <c r="TUA554" s="39"/>
      <c r="TUB554" s="39"/>
      <c r="TUC554" s="39"/>
      <c r="TUD554" s="39"/>
      <c r="TUE554" s="39"/>
      <c r="TUF554" s="39"/>
      <c r="TUG554" s="39"/>
      <c r="TUH554" s="39"/>
      <c r="TUI554" s="39"/>
      <c r="TUJ554" s="39"/>
      <c r="TUK554" s="39"/>
      <c r="TUL554" s="39"/>
      <c r="TUM554" s="39"/>
      <c r="TUN554" s="39"/>
      <c r="TUO554" s="39"/>
      <c r="TUP554" s="39"/>
      <c r="TUQ554" s="39"/>
      <c r="TUR554" s="39"/>
      <c r="TUS554" s="39"/>
      <c r="TUT554" s="39"/>
      <c r="TUU554" s="39"/>
      <c r="TUV554" s="39"/>
      <c r="TUW554" s="39"/>
      <c r="TUX554" s="39"/>
      <c r="TUY554" s="39"/>
      <c r="TUZ554" s="39"/>
      <c r="TVA554" s="39"/>
      <c r="TVB554" s="39"/>
      <c r="TVC554" s="39"/>
      <c r="TVD554" s="39"/>
      <c r="TVE554" s="39"/>
      <c r="TVF554" s="39"/>
      <c r="TVG554" s="39"/>
      <c r="TVH554" s="39"/>
      <c r="TVI554" s="39"/>
      <c r="TVJ554" s="39"/>
      <c r="TVK554" s="39"/>
      <c r="TVL554" s="39"/>
      <c r="TVM554" s="39"/>
      <c r="TVN554" s="39"/>
      <c r="TVO554" s="39"/>
      <c r="TVP554" s="39"/>
      <c r="TVQ554" s="39"/>
      <c r="TVR554" s="39"/>
      <c r="TVS554" s="39"/>
      <c r="TVT554" s="39"/>
      <c r="TVU554" s="39"/>
      <c r="TVV554" s="39"/>
      <c r="TVW554" s="39"/>
      <c r="TVX554" s="39"/>
      <c r="TVY554" s="39"/>
      <c r="TVZ554" s="39"/>
      <c r="TWA554" s="39"/>
      <c r="TWB554" s="39"/>
      <c r="TWC554" s="39"/>
      <c r="TWD554" s="39"/>
      <c r="TWE554" s="39"/>
      <c r="TWF554" s="39"/>
      <c r="TWG554" s="39"/>
      <c r="TWH554" s="39"/>
      <c r="TWI554" s="39"/>
      <c r="TWJ554" s="39"/>
      <c r="TWK554" s="39"/>
      <c r="TWL554" s="39"/>
      <c r="TWM554" s="39"/>
      <c r="TWN554" s="39"/>
      <c r="TWO554" s="39"/>
      <c r="TWP554" s="39"/>
      <c r="TWQ554" s="39"/>
      <c r="TWR554" s="39"/>
      <c r="TWS554" s="39"/>
      <c r="TWT554" s="39"/>
      <c r="TWU554" s="39"/>
      <c r="TWV554" s="39"/>
      <c r="TWW554" s="39"/>
      <c r="TWX554" s="39"/>
      <c r="TWY554" s="39"/>
      <c r="TWZ554" s="39"/>
      <c r="TXA554" s="39"/>
      <c r="TXB554" s="39"/>
      <c r="TXC554" s="39"/>
      <c r="TXD554" s="39"/>
      <c r="TXE554" s="39"/>
      <c r="TXF554" s="39"/>
      <c r="TXG554" s="39"/>
      <c r="TXH554" s="39"/>
      <c r="TXI554" s="39"/>
      <c r="TXJ554" s="39"/>
      <c r="TXK554" s="39"/>
      <c r="TXL554" s="39"/>
      <c r="TXM554" s="39"/>
      <c r="TXN554" s="39"/>
      <c r="TXO554" s="39"/>
      <c r="TXP554" s="39"/>
      <c r="TXQ554" s="39"/>
      <c r="TXR554" s="39"/>
      <c r="TXS554" s="39"/>
      <c r="TXT554" s="39"/>
      <c r="TXU554" s="39"/>
      <c r="TXV554" s="39"/>
      <c r="TXW554" s="39"/>
      <c r="TXX554" s="39"/>
      <c r="TXY554" s="39"/>
      <c r="TXZ554" s="39"/>
      <c r="TYA554" s="39"/>
      <c r="TYB554" s="39"/>
      <c r="TYC554" s="39"/>
      <c r="TYD554" s="39"/>
      <c r="TYE554" s="39"/>
      <c r="TYF554" s="39"/>
      <c r="TYG554" s="39"/>
      <c r="TYH554" s="39"/>
      <c r="TYI554" s="39"/>
      <c r="TYJ554" s="39"/>
      <c r="TYK554" s="39"/>
      <c r="TYL554" s="39"/>
      <c r="TYM554" s="39"/>
      <c r="TYN554" s="39"/>
      <c r="TYO554" s="39"/>
      <c r="TYP554" s="39"/>
      <c r="TYQ554" s="39"/>
      <c r="TYR554" s="39"/>
      <c r="TYS554" s="39"/>
      <c r="TYT554" s="39"/>
      <c r="TYU554" s="39"/>
      <c r="TYV554" s="39"/>
      <c r="TYW554" s="39"/>
      <c r="TYX554" s="39"/>
      <c r="TYY554" s="39"/>
      <c r="TYZ554" s="39"/>
      <c r="TZA554" s="39"/>
      <c r="TZB554" s="39"/>
      <c r="TZC554" s="39"/>
      <c r="TZD554" s="39"/>
      <c r="TZE554" s="39"/>
      <c r="TZF554" s="39"/>
      <c r="TZG554" s="39"/>
      <c r="TZH554" s="39"/>
      <c r="TZI554" s="39"/>
      <c r="TZJ554" s="39"/>
      <c r="TZK554" s="39"/>
      <c r="TZL554" s="39"/>
      <c r="TZM554" s="39"/>
      <c r="TZN554" s="39"/>
      <c r="TZO554" s="39"/>
      <c r="TZP554" s="39"/>
      <c r="TZQ554" s="39"/>
      <c r="TZR554" s="39"/>
      <c r="TZS554" s="39"/>
      <c r="TZT554" s="39"/>
      <c r="TZU554" s="39"/>
      <c r="TZV554" s="39"/>
      <c r="TZW554" s="39"/>
      <c r="TZX554" s="39"/>
      <c r="TZY554" s="39"/>
      <c r="TZZ554" s="39"/>
      <c r="UAA554" s="39"/>
      <c r="UAB554" s="39"/>
      <c r="UAC554" s="39"/>
      <c r="UAD554" s="39"/>
      <c r="UAE554" s="39"/>
      <c r="UAF554" s="39"/>
      <c r="UAG554" s="39"/>
      <c r="UAH554" s="39"/>
      <c r="UAI554" s="39"/>
      <c r="UAJ554" s="39"/>
      <c r="UAK554" s="39"/>
      <c r="UAL554" s="39"/>
      <c r="UAM554" s="39"/>
      <c r="UAN554" s="39"/>
      <c r="UAO554" s="39"/>
      <c r="UAP554" s="39"/>
      <c r="UAQ554" s="39"/>
      <c r="UAR554" s="39"/>
      <c r="UAS554" s="39"/>
      <c r="UAT554" s="39"/>
      <c r="UAU554" s="39"/>
      <c r="UAV554" s="39"/>
      <c r="UAW554" s="39"/>
      <c r="UAX554" s="39"/>
      <c r="UAY554" s="39"/>
      <c r="UAZ554" s="39"/>
      <c r="UBA554" s="39"/>
      <c r="UBB554" s="39"/>
      <c r="UBC554" s="39"/>
      <c r="UBD554" s="39"/>
      <c r="UBE554" s="39"/>
      <c r="UBF554" s="39"/>
      <c r="UBG554" s="39"/>
      <c r="UBH554" s="39"/>
      <c r="UBI554" s="39"/>
      <c r="UBJ554" s="39"/>
      <c r="UBK554" s="39"/>
      <c r="UBL554" s="39"/>
      <c r="UBM554" s="39"/>
      <c r="UBN554" s="39"/>
      <c r="UBO554" s="39"/>
      <c r="UBP554" s="39"/>
      <c r="UBQ554" s="39"/>
      <c r="UBR554" s="39"/>
      <c r="UBS554" s="39"/>
      <c r="UBT554" s="39"/>
      <c r="UBU554" s="39"/>
      <c r="UBV554" s="39"/>
      <c r="UBW554" s="39"/>
      <c r="UBX554" s="39"/>
      <c r="UBY554" s="39"/>
      <c r="UBZ554" s="39"/>
      <c r="UCA554" s="39"/>
      <c r="UCB554" s="39"/>
      <c r="UCC554" s="39"/>
      <c r="UCD554" s="39"/>
      <c r="UCE554" s="39"/>
      <c r="UCF554" s="39"/>
      <c r="UCG554" s="39"/>
      <c r="UCH554" s="39"/>
      <c r="UCI554" s="39"/>
      <c r="UCJ554" s="39"/>
      <c r="UCK554" s="39"/>
      <c r="UCL554" s="39"/>
      <c r="UCM554" s="39"/>
      <c r="UCN554" s="39"/>
      <c r="UCO554" s="39"/>
      <c r="UCP554" s="39"/>
      <c r="UCQ554" s="39"/>
      <c r="UCR554" s="39"/>
      <c r="UCS554" s="39"/>
      <c r="UCT554" s="39"/>
      <c r="UCU554" s="39"/>
      <c r="UCV554" s="39"/>
      <c r="UCW554" s="39"/>
      <c r="UCX554" s="39"/>
      <c r="UCY554" s="39"/>
      <c r="UCZ554" s="39"/>
      <c r="UDA554" s="39"/>
      <c r="UDB554" s="39"/>
      <c r="UDC554" s="39"/>
      <c r="UDD554" s="39"/>
      <c r="UDE554" s="39"/>
      <c r="UDF554" s="39"/>
      <c r="UDG554" s="39"/>
      <c r="UDH554" s="39"/>
      <c r="UDI554" s="39"/>
      <c r="UDJ554" s="39"/>
      <c r="UDK554" s="39"/>
      <c r="UDL554" s="39"/>
      <c r="UDM554" s="39"/>
      <c r="UDN554" s="39"/>
      <c r="UDO554" s="39"/>
      <c r="UDP554" s="39"/>
      <c r="UDQ554" s="39"/>
      <c r="UDR554" s="39"/>
      <c r="UDS554" s="39"/>
      <c r="UDT554" s="39"/>
      <c r="UDU554" s="39"/>
      <c r="UDV554" s="39"/>
      <c r="UDW554" s="39"/>
      <c r="UDX554" s="39"/>
      <c r="UDY554" s="39"/>
      <c r="UDZ554" s="39"/>
      <c r="UEA554" s="39"/>
      <c r="UEB554" s="39"/>
      <c r="UEC554" s="39"/>
      <c r="UED554" s="39"/>
      <c r="UEE554" s="39"/>
      <c r="UEF554" s="39"/>
      <c r="UEG554" s="39"/>
      <c r="UEH554" s="39"/>
      <c r="UEI554" s="39"/>
      <c r="UEJ554" s="39"/>
      <c r="UEK554" s="39"/>
      <c r="UEL554" s="39"/>
      <c r="UEM554" s="39"/>
      <c r="UEN554" s="39"/>
      <c r="UEO554" s="39"/>
      <c r="UEP554" s="39"/>
      <c r="UEQ554" s="39"/>
      <c r="UER554" s="39"/>
      <c r="UES554" s="39"/>
      <c r="UET554" s="39"/>
      <c r="UEU554" s="39"/>
      <c r="UEV554" s="39"/>
      <c r="UEW554" s="39"/>
      <c r="UEX554" s="39"/>
      <c r="UEY554" s="39"/>
      <c r="UEZ554" s="39"/>
      <c r="UFA554" s="39"/>
      <c r="UFB554" s="39"/>
      <c r="UFC554" s="39"/>
      <c r="UFD554" s="39"/>
      <c r="UFE554" s="39"/>
      <c r="UFF554" s="39"/>
      <c r="UFG554" s="39"/>
      <c r="UFH554" s="39"/>
      <c r="UFI554" s="39"/>
      <c r="UFJ554" s="39"/>
      <c r="UFK554" s="39"/>
      <c r="UFL554" s="39"/>
      <c r="UFM554" s="39"/>
      <c r="UFN554" s="39"/>
      <c r="UFO554" s="39"/>
      <c r="UFP554" s="39"/>
      <c r="UFQ554" s="39"/>
      <c r="UFR554" s="39"/>
      <c r="UFS554" s="39"/>
      <c r="UFT554" s="39"/>
      <c r="UFU554" s="39"/>
      <c r="UFV554" s="39"/>
      <c r="UFW554" s="39"/>
      <c r="UFX554" s="39"/>
      <c r="UFY554" s="39"/>
      <c r="UFZ554" s="39"/>
      <c r="UGA554" s="39"/>
      <c r="UGB554" s="39"/>
      <c r="UGC554" s="39"/>
      <c r="UGD554" s="39"/>
      <c r="UGE554" s="39"/>
      <c r="UGF554" s="39"/>
      <c r="UGG554" s="39"/>
      <c r="UGH554" s="39"/>
      <c r="UGI554" s="39"/>
      <c r="UGJ554" s="39"/>
      <c r="UGK554" s="39"/>
      <c r="UGL554" s="39"/>
      <c r="UGM554" s="39"/>
      <c r="UGN554" s="39"/>
      <c r="UGO554" s="39"/>
      <c r="UGP554" s="39"/>
      <c r="UGQ554" s="39"/>
      <c r="UGR554" s="39"/>
      <c r="UGS554" s="39"/>
      <c r="UGT554" s="39"/>
      <c r="UGU554" s="39"/>
      <c r="UGV554" s="39"/>
      <c r="UGW554" s="39"/>
      <c r="UGX554" s="39"/>
      <c r="UGY554" s="39"/>
      <c r="UGZ554" s="39"/>
      <c r="UHA554" s="39"/>
      <c r="UHB554" s="39"/>
      <c r="UHC554" s="39"/>
      <c r="UHD554" s="39"/>
      <c r="UHE554" s="39"/>
      <c r="UHF554" s="39"/>
      <c r="UHG554" s="39"/>
      <c r="UHH554" s="39"/>
      <c r="UHI554" s="39"/>
      <c r="UHJ554" s="39"/>
      <c r="UHK554" s="39"/>
      <c r="UHL554" s="39"/>
      <c r="UHM554" s="39"/>
      <c r="UHN554" s="39"/>
      <c r="UHO554" s="39"/>
      <c r="UHP554" s="39"/>
      <c r="UHQ554" s="39"/>
      <c r="UHR554" s="39"/>
      <c r="UHS554" s="39"/>
      <c r="UHT554" s="39"/>
      <c r="UHU554" s="39"/>
      <c r="UHV554" s="39"/>
      <c r="UHW554" s="39"/>
      <c r="UHX554" s="39"/>
      <c r="UHY554" s="39"/>
      <c r="UHZ554" s="39"/>
      <c r="UIA554" s="39"/>
      <c r="UIB554" s="39"/>
      <c r="UIC554" s="39"/>
      <c r="UID554" s="39"/>
      <c r="UIE554" s="39"/>
      <c r="UIF554" s="39"/>
      <c r="UIG554" s="39"/>
      <c r="UIH554" s="39"/>
      <c r="UII554" s="39"/>
      <c r="UIJ554" s="39"/>
      <c r="UIK554" s="39"/>
      <c r="UIL554" s="39"/>
      <c r="UIM554" s="39"/>
      <c r="UIN554" s="39"/>
      <c r="UIO554" s="39"/>
      <c r="UIP554" s="39"/>
      <c r="UIQ554" s="39"/>
      <c r="UIR554" s="39"/>
      <c r="UIS554" s="39"/>
      <c r="UIT554" s="39"/>
      <c r="UIU554" s="39"/>
      <c r="UIV554" s="39"/>
      <c r="UIW554" s="39"/>
      <c r="UIX554" s="39"/>
      <c r="UIY554" s="39"/>
      <c r="UIZ554" s="39"/>
      <c r="UJA554" s="39"/>
      <c r="UJB554" s="39"/>
      <c r="UJC554" s="39"/>
      <c r="UJD554" s="39"/>
      <c r="UJE554" s="39"/>
      <c r="UJF554" s="39"/>
      <c r="UJG554" s="39"/>
      <c r="UJH554" s="39"/>
      <c r="UJI554" s="39"/>
      <c r="UJJ554" s="39"/>
      <c r="UJK554" s="39"/>
      <c r="UJL554" s="39"/>
      <c r="UJM554" s="39"/>
      <c r="UJN554" s="39"/>
      <c r="UJO554" s="39"/>
      <c r="UJP554" s="39"/>
      <c r="UJQ554" s="39"/>
      <c r="UJR554" s="39"/>
      <c r="UJS554" s="39"/>
      <c r="UJT554" s="39"/>
      <c r="UJU554" s="39"/>
      <c r="UJV554" s="39"/>
      <c r="UJW554" s="39"/>
      <c r="UJX554" s="39"/>
      <c r="UJY554" s="39"/>
      <c r="UJZ554" s="39"/>
      <c r="UKA554" s="39"/>
      <c r="UKB554" s="39"/>
      <c r="UKC554" s="39"/>
      <c r="UKD554" s="39"/>
      <c r="UKE554" s="39"/>
      <c r="UKF554" s="39"/>
      <c r="UKG554" s="39"/>
      <c r="UKH554" s="39"/>
      <c r="UKI554" s="39"/>
      <c r="UKJ554" s="39"/>
      <c r="UKK554" s="39"/>
      <c r="UKL554" s="39"/>
      <c r="UKM554" s="39"/>
      <c r="UKN554" s="39"/>
      <c r="UKO554" s="39"/>
      <c r="UKP554" s="39"/>
      <c r="UKQ554" s="39"/>
      <c r="UKR554" s="39"/>
      <c r="UKS554" s="39"/>
      <c r="UKT554" s="39"/>
      <c r="UKU554" s="39"/>
      <c r="UKV554" s="39"/>
      <c r="UKW554" s="39"/>
      <c r="UKX554" s="39"/>
      <c r="UKY554" s="39"/>
      <c r="UKZ554" s="39"/>
      <c r="ULA554" s="39"/>
      <c r="ULB554" s="39"/>
      <c r="ULC554" s="39"/>
      <c r="ULD554" s="39"/>
      <c r="ULE554" s="39"/>
      <c r="ULF554" s="39"/>
      <c r="ULG554" s="39"/>
      <c r="ULH554" s="39"/>
      <c r="ULI554" s="39"/>
      <c r="ULJ554" s="39"/>
      <c r="ULK554" s="39"/>
      <c r="ULL554" s="39"/>
      <c r="ULM554" s="39"/>
      <c r="ULN554" s="39"/>
      <c r="ULO554" s="39"/>
      <c r="ULP554" s="39"/>
      <c r="ULQ554" s="39"/>
      <c r="ULR554" s="39"/>
      <c r="ULS554" s="39"/>
      <c r="ULT554" s="39"/>
      <c r="ULU554" s="39"/>
      <c r="ULV554" s="39"/>
      <c r="ULW554" s="39"/>
      <c r="ULX554" s="39"/>
      <c r="ULY554" s="39"/>
      <c r="ULZ554" s="39"/>
      <c r="UMA554" s="39"/>
      <c r="UMB554" s="39"/>
      <c r="UMC554" s="39"/>
      <c r="UMD554" s="39"/>
      <c r="UME554" s="39"/>
      <c r="UMF554" s="39"/>
      <c r="UMG554" s="39"/>
      <c r="UMH554" s="39"/>
      <c r="UMI554" s="39"/>
      <c r="UMJ554" s="39"/>
      <c r="UMK554" s="39"/>
      <c r="UML554" s="39"/>
      <c r="UMM554" s="39"/>
      <c r="UMN554" s="39"/>
      <c r="UMO554" s="39"/>
      <c r="UMP554" s="39"/>
      <c r="UMQ554" s="39"/>
      <c r="UMR554" s="39"/>
      <c r="UMS554" s="39"/>
      <c r="UMT554" s="39"/>
      <c r="UMU554" s="39"/>
      <c r="UMV554" s="39"/>
      <c r="UMW554" s="39"/>
      <c r="UMX554" s="39"/>
      <c r="UMY554" s="39"/>
      <c r="UMZ554" s="39"/>
      <c r="UNA554" s="39"/>
      <c r="UNB554" s="39"/>
      <c r="UNC554" s="39"/>
      <c r="UND554" s="39"/>
      <c r="UNE554" s="39"/>
      <c r="UNF554" s="39"/>
      <c r="UNG554" s="39"/>
      <c r="UNH554" s="39"/>
      <c r="UNI554" s="39"/>
      <c r="UNJ554" s="39"/>
      <c r="UNK554" s="39"/>
      <c r="UNL554" s="39"/>
      <c r="UNM554" s="39"/>
      <c r="UNN554" s="39"/>
      <c r="UNO554" s="39"/>
      <c r="UNP554" s="39"/>
      <c r="UNQ554" s="39"/>
      <c r="UNR554" s="39"/>
      <c r="UNS554" s="39"/>
      <c r="UNT554" s="39"/>
      <c r="UNU554" s="39"/>
      <c r="UNV554" s="39"/>
      <c r="UNW554" s="39"/>
      <c r="UNX554" s="39"/>
      <c r="UNY554" s="39"/>
      <c r="UNZ554" s="39"/>
      <c r="UOA554" s="39"/>
      <c r="UOB554" s="39"/>
      <c r="UOC554" s="39"/>
      <c r="UOD554" s="39"/>
      <c r="UOE554" s="39"/>
      <c r="UOF554" s="39"/>
      <c r="UOG554" s="39"/>
      <c r="UOH554" s="39"/>
      <c r="UOI554" s="39"/>
      <c r="UOJ554" s="39"/>
      <c r="UOK554" s="39"/>
      <c r="UOL554" s="39"/>
      <c r="UOM554" s="39"/>
      <c r="UON554" s="39"/>
      <c r="UOO554" s="39"/>
      <c r="UOP554" s="39"/>
      <c r="UOQ554" s="39"/>
      <c r="UOR554" s="39"/>
      <c r="UOS554" s="39"/>
      <c r="UOT554" s="39"/>
      <c r="UOU554" s="39"/>
      <c r="UOV554" s="39"/>
      <c r="UOW554" s="39"/>
      <c r="UOX554" s="39"/>
      <c r="UOY554" s="39"/>
      <c r="UOZ554" s="39"/>
      <c r="UPA554" s="39"/>
      <c r="UPB554" s="39"/>
      <c r="UPC554" s="39"/>
      <c r="UPD554" s="39"/>
      <c r="UPE554" s="39"/>
      <c r="UPF554" s="39"/>
      <c r="UPG554" s="39"/>
      <c r="UPH554" s="39"/>
      <c r="UPI554" s="39"/>
      <c r="UPJ554" s="39"/>
      <c r="UPK554" s="39"/>
      <c r="UPL554" s="39"/>
      <c r="UPM554" s="39"/>
      <c r="UPN554" s="39"/>
      <c r="UPO554" s="39"/>
      <c r="UPP554" s="39"/>
      <c r="UPQ554" s="39"/>
      <c r="UPR554" s="39"/>
      <c r="UPS554" s="39"/>
      <c r="UPT554" s="39"/>
      <c r="UPU554" s="39"/>
      <c r="UPV554" s="39"/>
      <c r="UPW554" s="39"/>
      <c r="UPX554" s="39"/>
      <c r="UPY554" s="39"/>
      <c r="UPZ554" s="39"/>
      <c r="UQA554" s="39"/>
      <c r="UQB554" s="39"/>
      <c r="UQC554" s="39"/>
      <c r="UQD554" s="39"/>
      <c r="UQE554" s="39"/>
      <c r="UQF554" s="39"/>
      <c r="UQG554" s="39"/>
      <c r="UQH554" s="39"/>
      <c r="UQI554" s="39"/>
      <c r="UQJ554" s="39"/>
      <c r="UQK554" s="39"/>
      <c r="UQL554" s="39"/>
      <c r="UQM554" s="39"/>
      <c r="UQN554" s="39"/>
      <c r="UQO554" s="39"/>
      <c r="UQP554" s="39"/>
      <c r="UQQ554" s="39"/>
      <c r="UQR554" s="39"/>
      <c r="UQS554" s="39"/>
      <c r="UQT554" s="39"/>
      <c r="UQU554" s="39"/>
      <c r="UQV554" s="39"/>
      <c r="UQW554" s="39"/>
      <c r="UQX554" s="39"/>
      <c r="UQY554" s="39"/>
      <c r="UQZ554" s="39"/>
      <c r="URA554" s="39"/>
      <c r="URB554" s="39"/>
      <c r="URC554" s="39"/>
      <c r="URD554" s="39"/>
      <c r="URE554" s="39"/>
      <c r="URF554" s="39"/>
      <c r="URG554" s="39"/>
      <c r="URH554" s="39"/>
      <c r="URI554" s="39"/>
      <c r="URJ554" s="39"/>
      <c r="URK554" s="39"/>
      <c r="URL554" s="39"/>
      <c r="URM554" s="39"/>
      <c r="URN554" s="39"/>
      <c r="URO554" s="39"/>
      <c r="URP554" s="39"/>
      <c r="URQ554" s="39"/>
      <c r="URR554" s="39"/>
      <c r="URS554" s="39"/>
      <c r="URT554" s="39"/>
      <c r="URU554" s="39"/>
      <c r="URV554" s="39"/>
      <c r="URW554" s="39"/>
      <c r="URX554" s="39"/>
      <c r="URY554" s="39"/>
      <c r="URZ554" s="39"/>
      <c r="USA554" s="39"/>
      <c r="USB554" s="39"/>
      <c r="USC554" s="39"/>
      <c r="USD554" s="39"/>
      <c r="USE554" s="39"/>
      <c r="USF554" s="39"/>
      <c r="USG554" s="39"/>
      <c r="USH554" s="39"/>
      <c r="USI554" s="39"/>
      <c r="USJ554" s="39"/>
      <c r="USK554" s="39"/>
      <c r="USL554" s="39"/>
      <c r="USM554" s="39"/>
      <c r="USN554" s="39"/>
      <c r="USO554" s="39"/>
      <c r="USP554" s="39"/>
      <c r="USQ554" s="39"/>
      <c r="USR554" s="39"/>
      <c r="USS554" s="39"/>
      <c r="UST554" s="39"/>
      <c r="USU554" s="39"/>
      <c r="USV554" s="39"/>
      <c r="USW554" s="39"/>
      <c r="USX554" s="39"/>
      <c r="USY554" s="39"/>
      <c r="USZ554" s="39"/>
      <c r="UTA554" s="39"/>
      <c r="UTB554" s="39"/>
      <c r="UTC554" s="39"/>
      <c r="UTD554" s="39"/>
      <c r="UTE554" s="39"/>
      <c r="UTF554" s="39"/>
      <c r="UTG554" s="39"/>
      <c r="UTH554" s="39"/>
      <c r="UTI554" s="39"/>
      <c r="UTJ554" s="39"/>
      <c r="UTK554" s="39"/>
      <c r="UTL554" s="39"/>
      <c r="UTM554" s="39"/>
      <c r="UTN554" s="39"/>
      <c r="UTO554" s="39"/>
      <c r="UTP554" s="39"/>
      <c r="UTQ554" s="39"/>
      <c r="UTR554" s="39"/>
      <c r="UTS554" s="39"/>
      <c r="UTT554" s="39"/>
      <c r="UTU554" s="39"/>
      <c r="UTV554" s="39"/>
      <c r="UTW554" s="39"/>
      <c r="UTX554" s="39"/>
      <c r="UTY554" s="39"/>
      <c r="UTZ554" s="39"/>
      <c r="UUA554" s="39"/>
      <c r="UUB554" s="39"/>
      <c r="UUC554" s="39"/>
      <c r="UUD554" s="39"/>
      <c r="UUE554" s="39"/>
      <c r="UUF554" s="39"/>
      <c r="UUG554" s="39"/>
      <c r="UUH554" s="39"/>
      <c r="UUI554" s="39"/>
      <c r="UUJ554" s="39"/>
      <c r="UUK554" s="39"/>
      <c r="UUL554" s="39"/>
      <c r="UUM554" s="39"/>
      <c r="UUN554" s="39"/>
      <c r="UUO554" s="39"/>
      <c r="UUP554" s="39"/>
      <c r="UUQ554" s="39"/>
      <c r="UUR554" s="39"/>
      <c r="UUS554" s="39"/>
      <c r="UUT554" s="39"/>
      <c r="UUU554" s="39"/>
      <c r="UUV554" s="39"/>
      <c r="UUW554" s="39"/>
      <c r="UUX554" s="39"/>
      <c r="UUY554" s="39"/>
      <c r="UUZ554" s="39"/>
      <c r="UVA554" s="39"/>
      <c r="UVB554" s="39"/>
      <c r="UVC554" s="39"/>
      <c r="UVD554" s="39"/>
      <c r="UVE554" s="39"/>
      <c r="UVF554" s="39"/>
      <c r="UVG554" s="39"/>
      <c r="UVH554" s="39"/>
      <c r="UVI554" s="39"/>
      <c r="UVJ554" s="39"/>
      <c r="UVK554" s="39"/>
      <c r="UVL554" s="39"/>
      <c r="UVM554" s="39"/>
      <c r="UVN554" s="39"/>
      <c r="UVO554" s="39"/>
      <c r="UVP554" s="39"/>
      <c r="UVQ554" s="39"/>
      <c r="UVR554" s="39"/>
      <c r="UVS554" s="39"/>
      <c r="UVT554" s="39"/>
      <c r="UVU554" s="39"/>
      <c r="UVV554" s="39"/>
      <c r="UVW554" s="39"/>
      <c r="UVX554" s="39"/>
      <c r="UVY554" s="39"/>
      <c r="UVZ554" s="39"/>
      <c r="UWA554" s="39"/>
      <c r="UWB554" s="39"/>
      <c r="UWC554" s="39"/>
      <c r="UWD554" s="39"/>
      <c r="UWE554" s="39"/>
      <c r="UWF554" s="39"/>
      <c r="UWG554" s="39"/>
      <c r="UWH554" s="39"/>
      <c r="UWI554" s="39"/>
      <c r="UWJ554" s="39"/>
      <c r="UWK554" s="39"/>
      <c r="UWL554" s="39"/>
      <c r="UWM554" s="39"/>
      <c r="UWN554" s="39"/>
      <c r="UWO554" s="39"/>
      <c r="UWP554" s="39"/>
      <c r="UWQ554" s="39"/>
      <c r="UWR554" s="39"/>
      <c r="UWS554" s="39"/>
      <c r="UWT554" s="39"/>
      <c r="UWU554" s="39"/>
      <c r="UWV554" s="39"/>
      <c r="UWW554" s="39"/>
      <c r="UWX554" s="39"/>
      <c r="UWY554" s="39"/>
      <c r="UWZ554" s="39"/>
      <c r="UXA554" s="39"/>
      <c r="UXB554" s="39"/>
      <c r="UXC554" s="39"/>
      <c r="UXD554" s="39"/>
      <c r="UXE554" s="39"/>
      <c r="UXF554" s="39"/>
      <c r="UXG554" s="39"/>
      <c r="UXH554" s="39"/>
      <c r="UXI554" s="39"/>
      <c r="UXJ554" s="39"/>
      <c r="UXK554" s="39"/>
      <c r="UXL554" s="39"/>
      <c r="UXM554" s="39"/>
      <c r="UXN554" s="39"/>
      <c r="UXO554" s="39"/>
      <c r="UXP554" s="39"/>
      <c r="UXQ554" s="39"/>
      <c r="UXR554" s="39"/>
      <c r="UXS554" s="39"/>
      <c r="UXT554" s="39"/>
      <c r="UXU554" s="39"/>
      <c r="UXV554" s="39"/>
      <c r="UXW554" s="39"/>
      <c r="UXX554" s="39"/>
      <c r="UXY554" s="39"/>
      <c r="UXZ554" s="39"/>
      <c r="UYA554" s="39"/>
      <c r="UYB554" s="39"/>
      <c r="UYC554" s="39"/>
      <c r="UYD554" s="39"/>
      <c r="UYE554" s="39"/>
      <c r="UYF554" s="39"/>
      <c r="UYG554" s="39"/>
      <c r="UYH554" s="39"/>
      <c r="UYI554" s="39"/>
      <c r="UYJ554" s="39"/>
      <c r="UYK554" s="39"/>
      <c r="UYL554" s="39"/>
      <c r="UYM554" s="39"/>
      <c r="UYN554" s="39"/>
      <c r="UYO554" s="39"/>
      <c r="UYP554" s="39"/>
      <c r="UYQ554" s="39"/>
      <c r="UYR554" s="39"/>
      <c r="UYS554" s="39"/>
      <c r="UYT554" s="39"/>
      <c r="UYU554" s="39"/>
      <c r="UYV554" s="39"/>
      <c r="UYW554" s="39"/>
      <c r="UYX554" s="39"/>
      <c r="UYY554" s="39"/>
      <c r="UYZ554" s="39"/>
      <c r="UZA554" s="39"/>
      <c r="UZB554" s="39"/>
      <c r="UZC554" s="39"/>
      <c r="UZD554" s="39"/>
      <c r="UZE554" s="39"/>
      <c r="UZF554" s="39"/>
      <c r="UZG554" s="39"/>
      <c r="UZH554" s="39"/>
      <c r="UZI554" s="39"/>
      <c r="UZJ554" s="39"/>
      <c r="UZK554" s="39"/>
      <c r="UZL554" s="39"/>
      <c r="UZM554" s="39"/>
      <c r="UZN554" s="39"/>
      <c r="UZO554" s="39"/>
      <c r="UZP554" s="39"/>
      <c r="UZQ554" s="39"/>
      <c r="UZR554" s="39"/>
      <c r="UZS554" s="39"/>
      <c r="UZT554" s="39"/>
      <c r="UZU554" s="39"/>
      <c r="UZV554" s="39"/>
      <c r="UZW554" s="39"/>
      <c r="UZX554" s="39"/>
      <c r="UZY554" s="39"/>
      <c r="UZZ554" s="39"/>
      <c r="VAA554" s="39"/>
      <c r="VAB554" s="39"/>
      <c r="VAC554" s="39"/>
      <c r="VAD554" s="39"/>
      <c r="VAE554" s="39"/>
      <c r="VAF554" s="39"/>
      <c r="VAG554" s="39"/>
      <c r="VAH554" s="39"/>
      <c r="VAI554" s="39"/>
      <c r="VAJ554" s="39"/>
      <c r="VAK554" s="39"/>
      <c r="VAL554" s="39"/>
      <c r="VAM554" s="39"/>
      <c r="VAN554" s="39"/>
      <c r="VAO554" s="39"/>
      <c r="VAP554" s="39"/>
      <c r="VAQ554" s="39"/>
      <c r="VAR554" s="39"/>
      <c r="VAS554" s="39"/>
      <c r="VAT554" s="39"/>
      <c r="VAU554" s="39"/>
      <c r="VAV554" s="39"/>
      <c r="VAW554" s="39"/>
      <c r="VAX554" s="39"/>
      <c r="VAY554" s="39"/>
      <c r="VAZ554" s="39"/>
      <c r="VBA554" s="39"/>
      <c r="VBB554" s="39"/>
      <c r="VBC554" s="39"/>
      <c r="VBD554" s="39"/>
      <c r="VBE554" s="39"/>
      <c r="VBF554" s="39"/>
      <c r="VBG554" s="39"/>
      <c r="VBH554" s="39"/>
      <c r="VBI554" s="39"/>
      <c r="VBJ554" s="39"/>
      <c r="VBK554" s="39"/>
      <c r="VBL554" s="39"/>
      <c r="VBM554" s="39"/>
      <c r="VBN554" s="39"/>
      <c r="VBO554" s="39"/>
      <c r="VBP554" s="39"/>
      <c r="VBQ554" s="39"/>
      <c r="VBR554" s="39"/>
      <c r="VBS554" s="39"/>
      <c r="VBT554" s="39"/>
      <c r="VBU554" s="39"/>
      <c r="VBV554" s="39"/>
      <c r="VBW554" s="39"/>
      <c r="VBX554" s="39"/>
      <c r="VBY554" s="39"/>
      <c r="VBZ554" s="39"/>
      <c r="VCA554" s="39"/>
      <c r="VCB554" s="39"/>
      <c r="VCC554" s="39"/>
      <c r="VCD554" s="39"/>
      <c r="VCE554" s="39"/>
      <c r="VCF554" s="39"/>
      <c r="VCG554" s="39"/>
      <c r="VCH554" s="39"/>
      <c r="VCI554" s="39"/>
      <c r="VCJ554" s="39"/>
      <c r="VCK554" s="39"/>
      <c r="VCL554" s="39"/>
      <c r="VCM554" s="39"/>
      <c r="VCN554" s="39"/>
      <c r="VCO554" s="39"/>
      <c r="VCP554" s="39"/>
      <c r="VCQ554" s="39"/>
      <c r="VCR554" s="39"/>
      <c r="VCS554" s="39"/>
      <c r="VCT554" s="39"/>
      <c r="VCU554" s="39"/>
      <c r="VCV554" s="39"/>
      <c r="VCW554" s="39"/>
      <c r="VCX554" s="39"/>
      <c r="VCY554" s="39"/>
      <c r="VCZ554" s="39"/>
      <c r="VDA554" s="39"/>
      <c r="VDB554" s="39"/>
      <c r="VDC554" s="39"/>
      <c r="VDD554" s="39"/>
      <c r="VDE554" s="39"/>
      <c r="VDF554" s="39"/>
      <c r="VDG554" s="39"/>
      <c r="VDH554" s="39"/>
      <c r="VDI554" s="39"/>
      <c r="VDJ554" s="39"/>
      <c r="VDK554" s="39"/>
      <c r="VDL554" s="39"/>
      <c r="VDM554" s="39"/>
      <c r="VDN554" s="39"/>
      <c r="VDO554" s="39"/>
      <c r="VDP554" s="39"/>
      <c r="VDQ554" s="39"/>
      <c r="VDR554" s="39"/>
      <c r="VDS554" s="39"/>
      <c r="VDT554" s="39"/>
      <c r="VDU554" s="39"/>
      <c r="VDV554" s="39"/>
      <c r="VDW554" s="39"/>
      <c r="VDX554" s="39"/>
      <c r="VDY554" s="39"/>
      <c r="VDZ554" s="39"/>
      <c r="VEA554" s="39"/>
      <c r="VEB554" s="39"/>
      <c r="VEC554" s="39"/>
      <c r="VED554" s="39"/>
      <c r="VEE554" s="39"/>
      <c r="VEF554" s="39"/>
      <c r="VEG554" s="39"/>
      <c r="VEH554" s="39"/>
      <c r="VEI554" s="39"/>
      <c r="VEJ554" s="39"/>
      <c r="VEK554" s="39"/>
      <c r="VEL554" s="39"/>
      <c r="VEM554" s="39"/>
      <c r="VEN554" s="39"/>
      <c r="VEO554" s="39"/>
      <c r="VEP554" s="39"/>
      <c r="VEQ554" s="39"/>
      <c r="VER554" s="39"/>
      <c r="VES554" s="39"/>
      <c r="VET554" s="39"/>
      <c r="VEU554" s="39"/>
      <c r="VEV554" s="39"/>
      <c r="VEW554" s="39"/>
      <c r="VEX554" s="39"/>
      <c r="VEY554" s="39"/>
      <c r="VEZ554" s="39"/>
      <c r="VFA554" s="39"/>
      <c r="VFB554" s="39"/>
      <c r="VFC554" s="39"/>
      <c r="VFD554" s="39"/>
      <c r="VFE554" s="39"/>
      <c r="VFF554" s="39"/>
      <c r="VFG554" s="39"/>
      <c r="VFH554" s="39"/>
      <c r="VFI554" s="39"/>
      <c r="VFJ554" s="39"/>
      <c r="VFK554" s="39"/>
      <c r="VFL554" s="39"/>
      <c r="VFM554" s="39"/>
      <c r="VFN554" s="39"/>
      <c r="VFO554" s="39"/>
      <c r="VFP554" s="39"/>
      <c r="VFQ554" s="39"/>
      <c r="VFR554" s="39"/>
      <c r="VFS554" s="39"/>
      <c r="VFT554" s="39"/>
      <c r="VFU554" s="39"/>
      <c r="VFV554" s="39"/>
      <c r="VFW554" s="39"/>
      <c r="VFX554" s="39"/>
      <c r="VFY554" s="39"/>
      <c r="VFZ554" s="39"/>
      <c r="VGA554" s="39"/>
      <c r="VGB554" s="39"/>
      <c r="VGC554" s="39"/>
      <c r="VGD554" s="39"/>
      <c r="VGE554" s="39"/>
      <c r="VGF554" s="39"/>
      <c r="VGG554" s="39"/>
      <c r="VGH554" s="39"/>
      <c r="VGI554" s="39"/>
      <c r="VGJ554" s="39"/>
      <c r="VGK554" s="39"/>
      <c r="VGL554" s="39"/>
      <c r="VGM554" s="39"/>
      <c r="VGN554" s="39"/>
      <c r="VGO554" s="39"/>
      <c r="VGP554" s="39"/>
      <c r="VGQ554" s="39"/>
      <c r="VGR554" s="39"/>
      <c r="VGS554" s="39"/>
      <c r="VGT554" s="39"/>
      <c r="VGU554" s="39"/>
      <c r="VGV554" s="39"/>
      <c r="VGW554" s="39"/>
      <c r="VGX554" s="39"/>
      <c r="VGY554" s="39"/>
      <c r="VGZ554" s="39"/>
      <c r="VHA554" s="39"/>
      <c r="VHB554" s="39"/>
      <c r="VHC554" s="39"/>
      <c r="VHD554" s="39"/>
      <c r="VHE554" s="39"/>
      <c r="VHF554" s="39"/>
      <c r="VHG554" s="39"/>
      <c r="VHH554" s="39"/>
      <c r="VHI554" s="39"/>
      <c r="VHJ554" s="39"/>
      <c r="VHK554" s="39"/>
      <c r="VHL554" s="39"/>
      <c r="VHM554" s="39"/>
      <c r="VHN554" s="39"/>
      <c r="VHO554" s="39"/>
      <c r="VHP554" s="39"/>
      <c r="VHQ554" s="39"/>
      <c r="VHR554" s="39"/>
      <c r="VHS554" s="39"/>
      <c r="VHT554" s="39"/>
      <c r="VHU554" s="39"/>
      <c r="VHV554" s="39"/>
      <c r="VHW554" s="39"/>
      <c r="VHX554" s="39"/>
      <c r="VHY554" s="39"/>
      <c r="VHZ554" s="39"/>
      <c r="VIA554" s="39"/>
      <c r="VIB554" s="39"/>
      <c r="VIC554" s="39"/>
      <c r="VID554" s="39"/>
      <c r="VIE554" s="39"/>
      <c r="VIF554" s="39"/>
      <c r="VIG554" s="39"/>
      <c r="VIH554" s="39"/>
      <c r="VII554" s="39"/>
      <c r="VIJ554" s="39"/>
      <c r="VIK554" s="39"/>
      <c r="VIL554" s="39"/>
      <c r="VIM554" s="39"/>
      <c r="VIN554" s="39"/>
      <c r="VIO554" s="39"/>
      <c r="VIP554" s="39"/>
      <c r="VIQ554" s="39"/>
      <c r="VIR554" s="39"/>
      <c r="VIS554" s="39"/>
      <c r="VIT554" s="39"/>
      <c r="VIU554" s="39"/>
      <c r="VIV554" s="39"/>
      <c r="VIW554" s="39"/>
      <c r="VIX554" s="39"/>
      <c r="VIY554" s="39"/>
      <c r="VIZ554" s="39"/>
      <c r="VJA554" s="39"/>
      <c r="VJB554" s="39"/>
      <c r="VJC554" s="39"/>
      <c r="VJD554" s="39"/>
      <c r="VJE554" s="39"/>
      <c r="VJF554" s="39"/>
      <c r="VJG554" s="39"/>
      <c r="VJH554" s="39"/>
      <c r="VJI554" s="39"/>
      <c r="VJJ554" s="39"/>
      <c r="VJK554" s="39"/>
      <c r="VJL554" s="39"/>
      <c r="VJM554" s="39"/>
      <c r="VJN554" s="39"/>
      <c r="VJO554" s="39"/>
      <c r="VJP554" s="39"/>
      <c r="VJQ554" s="39"/>
      <c r="VJR554" s="39"/>
      <c r="VJS554" s="39"/>
      <c r="VJT554" s="39"/>
      <c r="VJU554" s="39"/>
      <c r="VJV554" s="39"/>
      <c r="VJW554" s="39"/>
      <c r="VJX554" s="39"/>
      <c r="VJY554" s="39"/>
      <c r="VJZ554" s="39"/>
      <c r="VKA554" s="39"/>
      <c r="VKB554" s="39"/>
      <c r="VKC554" s="39"/>
      <c r="VKD554" s="39"/>
      <c r="VKE554" s="39"/>
      <c r="VKF554" s="39"/>
      <c r="VKG554" s="39"/>
      <c r="VKH554" s="39"/>
      <c r="VKI554" s="39"/>
      <c r="VKJ554" s="39"/>
      <c r="VKK554" s="39"/>
      <c r="VKL554" s="39"/>
      <c r="VKM554" s="39"/>
      <c r="VKN554" s="39"/>
      <c r="VKO554" s="39"/>
      <c r="VKP554" s="39"/>
      <c r="VKQ554" s="39"/>
      <c r="VKR554" s="39"/>
      <c r="VKS554" s="39"/>
      <c r="VKT554" s="39"/>
      <c r="VKU554" s="39"/>
      <c r="VKV554" s="39"/>
      <c r="VKW554" s="39"/>
      <c r="VKX554" s="39"/>
      <c r="VKY554" s="39"/>
      <c r="VKZ554" s="39"/>
      <c r="VLA554" s="39"/>
      <c r="VLB554" s="39"/>
      <c r="VLC554" s="39"/>
      <c r="VLD554" s="39"/>
      <c r="VLE554" s="39"/>
      <c r="VLF554" s="39"/>
      <c r="VLG554" s="39"/>
      <c r="VLH554" s="39"/>
      <c r="VLI554" s="39"/>
      <c r="VLJ554" s="39"/>
      <c r="VLK554" s="39"/>
      <c r="VLL554" s="39"/>
      <c r="VLM554" s="39"/>
      <c r="VLN554" s="39"/>
      <c r="VLO554" s="39"/>
      <c r="VLP554" s="39"/>
      <c r="VLQ554" s="39"/>
      <c r="VLR554" s="39"/>
      <c r="VLS554" s="39"/>
      <c r="VLT554" s="39"/>
      <c r="VLU554" s="39"/>
      <c r="VLV554" s="39"/>
      <c r="VLW554" s="39"/>
      <c r="VLX554" s="39"/>
      <c r="VLY554" s="39"/>
      <c r="VLZ554" s="39"/>
      <c r="VMA554" s="39"/>
      <c r="VMB554" s="39"/>
      <c r="VMC554" s="39"/>
      <c r="VMD554" s="39"/>
      <c r="VME554" s="39"/>
      <c r="VMF554" s="39"/>
      <c r="VMG554" s="39"/>
      <c r="VMH554" s="39"/>
      <c r="VMI554" s="39"/>
      <c r="VMJ554" s="39"/>
      <c r="VMK554" s="39"/>
      <c r="VML554" s="39"/>
      <c r="VMM554" s="39"/>
      <c r="VMN554" s="39"/>
      <c r="VMO554" s="39"/>
      <c r="VMP554" s="39"/>
      <c r="VMQ554" s="39"/>
      <c r="VMR554" s="39"/>
      <c r="VMS554" s="39"/>
      <c r="VMT554" s="39"/>
      <c r="VMU554" s="39"/>
      <c r="VMV554" s="39"/>
      <c r="VMW554" s="39"/>
      <c r="VMX554" s="39"/>
      <c r="VMY554" s="39"/>
      <c r="VMZ554" s="39"/>
      <c r="VNA554" s="39"/>
      <c r="VNB554" s="39"/>
      <c r="VNC554" s="39"/>
      <c r="VND554" s="39"/>
      <c r="VNE554" s="39"/>
      <c r="VNF554" s="39"/>
      <c r="VNG554" s="39"/>
      <c r="VNH554" s="39"/>
      <c r="VNI554" s="39"/>
      <c r="VNJ554" s="39"/>
      <c r="VNK554" s="39"/>
      <c r="VNL554" s="39"/>
      <c r="VNM554" s="39"/>
      <c r="VNN554" s="39"/>
      <c r="VNO554" s="39"/>
      <c r="VNP554" s="39"/>
      <c r="VNQ554" s="39"/>
      <c r="VNR554" s="39"/>
      <c r="VNS554" s="39"/>
      <c r="VNT554" s="39"/>
      <c r="VNU554" s="39"/>
      <c r="VNV554" s="39"/>
      <c r="VNW554" s="39"/>
      <c r="VNX554" s="39"/>
      <c r="VNY554" s="39"/>
      <c r="VNZ554" s="39"/>
      <c r="VOA554" s="39"/>
      <c r="VOB554" s="39"/>
      <c r="VOC554" s="39"/>
      <c r="VOD554" s="39"/>
      <c r="VOE554" s="39"/>
      <c r="VOF554" s="39"/>
      <c r="VOG554" s="39"/>
      <c r="VOH554" s="39"/>
      <c r="VOI554" s="39"/>
      <c r="VOJ554" s="39"/>
      <c r="VOK554" s="39"/>
      <c r="VOL554" s="39"/>
      <c r="VOM554" s="39"/>
      <c r="VON554" s="39"/>
      <c r="VOO554" s="39"/>
      <c r="VOP554" s="39"/>
      <c r="VOQ554" s="39"/>
      <c r="VOR554" s="39"/>
      <c r="VOS554" s="39"/>
      <c r="VOT554" s="39"/>
      <c r="VOU554" s="39"/>
      <c r="VOV554" s="39"/>
      <c r="VOW554" s="39"/>
      <c r="VOX554" s="39"/>
      <c r="VOY554" s="39"/>
      <c r="VOZ554" s="39"/>
      <c r="VPA554" s="39"/>
      <c r="VPB554" s="39"/>
      <c r="VPC554" s="39"/>
      <c r="VPD554" s="39"/>
      <c r="VPE554" s="39"/>
      <c r="VPF554" s="39"/>
      <c r="VPG554" s="39"/>
      <c r="VPH554" s="39"/>
      <c r="VPI554" s="39"/>
      <c r="VPJ554" s="39"/>
      <c r="VPK554" s="39"/>
      <c r="VPL554" s="39"/>
      <c r="VPM554" s="39"/>
      <c r="VPN554" s="39"/>
      <c r="VPO554" s="39"/>
      <c r="VPP554" s="39"/>
      <c r="VPQ554" s="39"/>
      <c r="VPR554" s="39"/>
      <c r="VPS554" s="39"/>
      <c r="VPT554" s="39"/>
      <c r="VPU554" s="39"/>
      <c r="VPV554" s="39"/>
      <c r="VPW554" s="39"/>
      <c r="VPX554" s="39"/>
      <c r="VPY554" s="39"/>
      <c r="VPZ554" s="39"/>
      <c r="VQA554" s="39"/>
      <c r="VQB554" s="39"/>
      <c r="VQC554" s="39"/>
      <c r="VQD554" s="39"/>
      <c r="VQE554" s="39"/>
      <c r="VQF554" s="39"/>
      <c r="VQG554" s="39"/>
      <c r="VQH554" s="39"/>
      <c r="VQI554" s="39"/>
      <c r="VQJ554" s="39"/>
      <c r="VQK554" s="39"/>
      <c r="VQL554" s="39"/>
      <c r="VQM554" s="39"/>
      <c r="VQN554" s="39"/>
      <c r="VQO554" s="39"/>
      <c r="VQP554" s="39"/>
      <c r="VQQ554" s="39"/>
      <c r="VQR554" s="39"/>
      <c r="VQS554" s="39"/>
      <c r="VQT554" s="39"/>
      <c r="VQU554" s="39"/>
      <c r="VQV554" s="39"/>
      <c r="VQW554" s="39"/>
      <c r="VQX554" s="39"/>
      <c r="VQY554" s="39"/>
      <c r="VQZ554" s="39"/>
      <c r="VRA554" s="39"/>
      <c r="VRB554" s="39"/>
      <c r="VRC554" s="39"/>
      <c r="VRD554" s="39"/>
      <c r="VRE554" s="39"/>
      <c r="VRF554" s="39"/>
      <c r="VRG554" s="39"/>
      <c r="VRH554" s="39"/>
      <c r="VRI554" s="39"/>
      <c r="VRJ554" s="39"/>
      <c r="VRK554" s="39"/>
      <c r="VRL554" s="39"/>
      <c r="VRM554" s="39"/>
      <c r="VRN554" s="39"/>
      <c r="VRO554" s="39"/>
      <c r="VRP554" s="39"/>
      <c r="VRQ554" s="39"/>
      <c r="VRR554" s="39"/>
      <c r="VRS554" s="39"/>
      <c r="VRT554" s="39"/>
      <c r="VRU554" s="39"/>
      <c r="VRV554" s="39"/>
      <c r="VRW554" s="39"/>
      <c r="VRX554" s="39"/>
      <c r="VRY554" s="39"/>
      <c r="VRZ554" s="39"/>
      <c r="VSA554" s="39"/>
      <c r="VSB554" s="39"/>
      <c r="VSC554" s="39"/>
      <c r="VSD554" s="39"/>
      <c r="VSE554" s="39"/>
      <c r="VSF554" s="39"/>
      <c r="VSG554" s="39"/>
      <c r="VSH554" s="39"/>
      <c r="VSI554" s="39"/>
      <c r="VSJ554" s="39"/>
      <c r="VSK554" s="39"/>
      <c r="VSL554" s="39"/>
      <c r="VSM554" s="39"/>
      <c r="VSN554" s="39"/>
      <c r="VSO554" s="39"/>
      <c r="VSP554" s="39"/>
      <c r="VSQ554" s="39"/>
      <c r="VSR554" s="39"/>
      <c r="VSS554" s="39"/>
      <c r="VST554" s="39"/>
      <c r="VSU554" s="39"/>
      <c r="VSV554" s="39"/>
      <c r="VSW554" s="39"/>
      <c r="VSX554" s="39"/>
      <c r="VSY554" s="39"/>
      <c r="VSZ554" s="39"/>
      <c r="VTA554" s="39"/>
      <c r="VTB554" s="39"/>
      <c r="VTC554" s="39"/>
      <c r="VTD554" s="39"/>
      <c r="VTE554" s="39"/>
      <c r="VTF554" s="39"/>
      <c r="VTG554" s="39"/>
      <c r="VTH554" s="39"/>
      <c r="VTI554" s="39"/>
      <c r="VTJ554" s="39"/>
      <c r="VTK554" s="39"/>
      <c r="VTL554" s="39"/>
      <c r="VTM554" s="39"/>
      <c r="VTN554" s="39"/>
      <c r="VTO554" s="39"/>
      <c r="VTP554" s="39"/>
      <c r="VTQ554" s="39"/>
      <c r="VTR554" s="39"/>
      <c r="VTS554" s="39"/>
      <c r="VTT554" s="39"/>
      <c r="VTU554" s="39"/>
      <c r="VTV554" s="39"/>
      <c r="VTW554" s="39"/>
      <c r="VTX554" s="39"/>
      <c r="VTY554" s="39"/>
      <c r="VTZ554" s="39"/>
      <c r="VUA554" s="39"/>
      <c r="VUB554" s="39"/>
      <c r="VUC554" s="39"/>
      <c r="VUD554" s="39"/>
      <c r="VUE554" s="39"/>
      <c r="VUF554" s="39"/>
      <c r="VUG554" s="39"/>
      <c r="VUH554" s="39"/>
      <c r="VUI554" s="39"/>
      <c r="VUJ554" s="39"/>
      <c r="VUK554" s="39"/>
      <c r="VUL554" s="39"/>
      <c r="VUM554" s="39"/>
      <c r="VUN554" s="39"/>
      <c r="VUO554" s="39"/>
      <c r="VUP554" s="39"/>
      <c r="VUQ554" s="39"/>
      <c r="VUR554" s="39"/>
      <c r="VUS554" s="39"/>
      <c r="VUT554" s="39"/>
      <c r="VUU554" s="39"/>
      <c r="VUV554" s="39"/>
      <c r="VUW554" s="39"/>
      <c r="VUX554" s="39"/>
      <c r="VUY554" s="39"/>
      <c r="VUZ554" s="39"/>
      <c r="VVA554" s="39"/>
      <c r="VVB554" s="39"/>
      <c r="VVC554" s="39"/>
      <c r="VVD554" s="39"/>
      <c r="VVE554" s="39"/>
      <c r="VVF554" s="39"/>
      <c r="VVG554" s="39"/>
      <c r="VVH554" s="39"/>
      <c r="VVI554" s="39"/>
      <c r="VVJ554" s="39"/>
      <c r="VVK554" s="39"/>
      <c r="VVL554" s="39"/>
      <c r="VVM554" s="39"/>
      <c r="VVN554" s="39"/>
      <c r="VVO554" s="39"/>
      <c r="VVP554" s="39"/>
      <c r="VVQ554" s="39"/>
      <c r="VVR554" s="39"/>
      <c r="VVS554" s="39"/>
      <c r="VVT554" s="39"/>
      <c r="VVU554" s="39"/>
      <c r="VVV554" s="39"/>
      <c r="VVW554" s="39"/>
      <c r="VVX554" s="39"/>
      <c r="VVY554" s="39"/>
      <c r="VVZ554" s="39"/>
      <c r="VWA554" s="39"/>
      <c r="VWB554" s="39"/>
      <c r="VWC554" s="39"/>
      <c r="VWD554" s="39"/>
      <c r="VWE554" s="39"/>
      <c r="VWF554" s="39"/>
      <c r="VWG554" s="39"/>
      <c r="VWH554" s="39"/>
      <c r="VWI554" s="39"/>
      <c r="VWJ554" s="39"/>
      <c r="VWK554" s="39"/>
      <c r="VWL554" s="39"/>
      <c r="VWM554" s="39"/>
      <c r="VWN554" s="39"/>
      <c r="VWO554" s="39"/>
      <c r="VWP554" s="39"/>
      <c r="VWQ554" s="39"/>
      <c r="VWR554" s="39"/>
      <c r="VWS554" s="39"/>
      <c r="VWT554" s="39"/>
      <c r="VWU554" s="39"/>
      <c r="VWV554" s="39"/>
      <c r="VWW554" s="39"/>
      <c r="VWX554" s="39"/>
      <c r="VWY554" s="39"/>
      <c r="VWZ554" s="39"/>
      <c r="VXA554" s="39"/>
      <c r="VXB554" s="39"/>
      <c r="VXC554" s="39"/>
      <c r="VXD554" s="39"/>
      <c r="VXE554" s="39"/>
      <c r="VXF554" s="39"/>
      <c r="VXG554" s="39"/>
      <c r="VXH554" s="39"/>
      <c r="VXI554" s="39"/>
      <c r="VXJ554" s="39"/>
      <c r="VXK554" s="39"/>
      <c r="VXL554" s="39"/>
      <c r="VXM554" s="39"/>
      <c r="VXN554" s="39"/>
      <c r="VXO554" s="39"/>
      <c r="VXP554" s="39"/>
      <c r="VXQ554" s="39"/>
      <c r="VXR554" s="39"/>
      <c r="VXS554" s="39"/>
      <c r="VXT554" s="39"/>
      <c r="VXU554" s="39"/>
      <c r="VXV554" s="39"/>
      <c r="VXW554" s="39"/>
      <c r="VXX554" s="39"/>
      <c r="VXY554" s="39"/>
      <c r="VXZ554" s="39"/>
      <c r="VYA554" s="39"/>
      <c r="VYB554" s="39"/>
      <c r="VYC554" s="39"/>
      <c r="VYD554" s="39"/>
      <c r="VYE554" s="39"/>
      <c r="VYF554" s="39"/>
      <c r="VYG554" s="39"/>
      <c r="VYH554" s="39"/>
      <c r="VYI554" s="39"/>
      <c r="VYJ554" s="39"/>
      <c r="VYK554" s="39"/>
      <c r="VYL554" s="39"/>
      <c r="VYM554" s="39"/>
      <c r="VYN554" s="39"/>
      <c r="VYO554" s="39"/>
      <c r="VYP554" s="39"/>
      <c r="VYQ554" s="39"/>
      <c r="VYR554" s="39"/>
      <c r="VYS554" s="39"/>
      <c r="VYT554" s="39"/>
      <c r="VYU554" s="39"/>
      <c r="VYV554" s="39"/>
      <c r="VYW554" s="39"/>
      <c r="VYX554" s="39"/>
      <c r="VYY554" s="39"/>
      <c r="VYZ554" s="39"/>
      <c r="VZA554" s="39"/>
      <c r="VZB554" s="39"/>
      <c r="VZC554" s="39"/>
      <c r="VZD554" s="39"/>
      <c r="VZE554" s="39"/>
      <c r="VZF554" s="39"/>
      <c r="VZG554" s="39"/>
      <c r="VZH554" s="39"/>
      <c r="VZI554" s="39"/>
      <c r="VZJ554" s="39"/>
      <c r="VZK554" s="39"/>
      <c r="VZL554" s="39"/>
      <c r="VZM554" s="39"/>
      <c r="VZN554" s="39"/>
      <c r="VZO554" s="39"/>
      <c r="VZP554" s="39"/>
      <c r="VZQ554" s="39"/>
      <c r="VZR554" s="39"/>
      <c r="VZS554" s="39"/>
      <c r="VZT554" s="39"/>
      <c r="VZU554" s="39"/>
      <c r="VZV554" s="39"/>
      <c r="VZW554" s="39"/>
      <c r="VZX554" s="39"/>
      <c r="VZY554" s="39"/>
      <c r="VZZ554" s="39"/>
      <c r="WAA554" s="39"/>
      <c r="WAB554" s="39"/>
      <c r="WAC554" s="39"/>
      <c r="WAD554" s="39"/>
      <c r="WAE554" s="39"/>
      <c r="WAF554" s="39"/>
      <c r="WAG554" s="39"/>
      <c r="WAH554" s="39"/>
      <c r="WAI554" s="39"/>
      <c r="WAJ554" s="39"/>
      <c r="WAK554" s="39"/>
      <c r="WAL554" s="39"/>
      <c r="WAM554" s="39"/>
      <c r="WAN554" s="39"/>
      <c r="WAO554" s="39"/>
      <c r="WAP554" s="39"/>
      <c r="WAQ554" s="39"/>
      <c r="WAR554" s="39"/>
      <c r="WAS554" s="39"/>
      <c r="WAT554" s="39"/>
      <c r="WAU554" s="39"/>
      <c r="WAV554" s="39"/>
      <c r="WAW554" s="39"/>
      <c r="WAX554" s="39"/>
      <c r="WAY554" s="39"/>
      <c r="WAZ554" s="39"/>
      <c r="WBA554" s="39"/>
      <c r="WBB554" s="39"/>
      <c r="WBC554" s="39"/>
      <c r="WBD554" s="39"/>
      <c r="WBE554" s="39"/>
      <c r="WBF554" s="39"/>
      <c r="WBG554" s="39"/>
      <c r="WBH554" s="39"/>
      <c r="WBI554" s="39"/>
      <c r="WBJ554" s="39"/>
      <c r="WBK554" s="39"/>
      <c r="WBL554" s="39"/>
      <c r="WBM554" s="39"/>
      <c r="WBN554" s="39"/>
      <c r="WBO554" s="39"/>
      <c r="WBP554" s="39"/>
      <c r="WBQ554" s="39"/>
      <c r="WBR554" s="39"/>
      <c r="WBS554" s="39"/>
      <c r="WBT554" s="39"/>
      <c r="WBU554" s="39"/>
      <c r="WBV554" s="39"/>
      <c r="WBW554" s="39"/>
      <c r="WBX554" s="39"/>
      <c r="WBY554" s="39"/>
      <c r="WBZ554" s="39"/>
      <c r="WCA554" s="39"/>
      <c r="WCB554" s="39"/>
      <c r="WCC554" s="39"/>
      <c r="WCD554" s="39"/>
      <c r="WCE554" s="39"/>
      <c r="WCF554" s="39"/>
      <c r="WCG554" s="39"/>
      <c r="WCH554" s="39"/>
      <c r="WCI554" s="39"/>
      <c r="WCJ554" s="39"/>
      <c r="WCK554" s="39"/>
      <c r="WCL554" s="39"/>
      <c r="WCM554" s="39"/>
      <c r="WCN554" s="39"/>
      <c r="WCO554" s="39"/>
      <c r="WCP554" s="39"/>
      <c r="WCQ554" s="39"/>
      <c r="WCR554" s="39"/>
      <c r="WCS554" s="39"/>
      <c r="WCT554" s="39"/>
      <c r="WCU554" s="39"/>
      <c r="WCV554" s="39"/>
      <c r="WCW554" s="39"/>
      <c r="WCX554" s="39"/>
      <c r="WCY554" s="39"/>
      <c r="WCZ554" s="39"/>
      <c r="WDA554" s="39"/>
      <c r="WDB554" s="39"/>
      <c r="WDC554" s="39"/>
      <c r="WDD554" s="39"/>
      <c r="WDE554" s="39"/>
      <c r="WDF554" s="39"/>
      <c r="WDG554" s="39"/>
      <c r="WDH554" s="39"/>
      <c r="WDI554" s="39"/>
      <c r="WDJ554" s="39"/>
      <c r="WDK554" s="39"/>
      <c r="WDL554" s="39"/>
      <c r="WDM554" s="39"/>
      <c r="WDN554" s="39"/>
      <c r="WDO554" s="39"/>
      <c r="WDP554" s="39"/>
      <c r="WDQ554" s="39"/>
      <c r="WDR554" s="39"/>
      <c r="WDS554" s="39"/>
      <c r="WDT554" s="39"/>
      <c r="WDU554" s="39"/>
      <c r="WDV554" s="39"/>
      <c r="WDW554" s="39"/>
      <c r="WDX554" s="39"/>
      <c r="WDY554" s="39"/>
      <c r="WDZ554" s="39"/>
      <c r="WEA554" s="39"/>
      <c r="WEB554" s="39"/>
      <c r="WEC554" s="39"/>
      <c r="WED554" s="39"/>
      <c r="WEE554" s="39"/>
      <c r="WEF554" s="39"/>
      <c r="WEG554" s="39"/>
      <c r="WEH554" s="39"/>
      <c r="WEI554" s="39"/>
      <c r="WEJ554" s="39"/>
      <c r="WEK554" s="39"/>
      <c r="WEL554" s="39"/>
      <c r="WEM554" s="39"/>
      <c r="WEN554" s="39"/>
      <c r="WEO554" s="39"/>
      <c r="WEP554" s="39"/>
      <c r="WEQ554" s="39"/>
      <c r="WER554" s="39"/>
      <c r="WES554" s="39"/>
      <c r="WET554" s="39"/>
      <c r="WEU554" s="39"/>
      <c r="WEV554" s="39"/>
      <c r="WEW554" s="39"/>
      <c r="WEX554" s="39"/>
      <c r="WEY554" s="39"/>
      <c r="WEZ554" s="39"/>
      <c r="WFA554" s="39"/>
      <c r="WFB554" s="39"/>
      <c r="WFC554" s="39"/>
      <c r="WFD554" s="39"/>
      <c r="WFE554" s="39"/>
      <c r="WFF554" s="39"/>
      <c r="WFG554" s="39"/>
      <c r="WFH554" s="39"/>
      <c r="WFI554" s="39"/>
      <c r="WFJ554" s="39"/>
      <c r="WFK554" s="39"/>
      <c r="WFL554" s="39"/>
      <c r="WFM554" s="39"/>
      <c r="WFN554" s="39"/>
      <c r="WFO554" s="39"/>
      <c r="WFP554" s="39"/>
      <c r="WFQ554" s="39"/>
      <c r="WFR554" s="39"/>
      <c r="WFS554" s="39"/>
      <c r="WFT554" s="39"/>
      <c r="WFU554" s="39"/>
      <c r="WFV554" s="39"/>
      <c r="WFW554" s="39"/>
      <c r="WFX554" s="39"/>
      <c r="WFY554" s="39"/>
      <c r="WFZ554" s="39"/>
      <c r="WGA554" s="39"/>
      <c r="WGB554" s="39"/>
      <c r="WGC554" s="39"/>
      <c r="WGD554" s="39"/>
      <c r="WGE554" s="39"/>
      <c r="WGF554" s="39"/>
      <c r="WGG554" s="39"/>
      <c r="WGH554" s="39"/>
      <c r="WGI554" s="39"/>
      <c r="WGJ554" s="39"/>
      <c r="WGK554" s="39"/>
      <c r="WGL554" s="39"/>
      <c r="WGM554" s="39"/>
      <c r="WGN554" s="39"/>
      <c r="WGO554" s="39"/>
      <c r="WGP554" s="39"/>
      <c r="WGQ554" s="39"/>
      <c r="WGR554" s="39"/>
      <c r="WGS554" s="39"/>
      <c r="WGT554" s="39"/>
      <c r="WGU554" s="39"/>
      <c r="WGV554" s="39"/>
      <c r="WGW554" s="39"/>
      <c r="WGX554" s="39"/>
      <c r="WGY554" s="39"/>
      <c r="WGZ554" s="39"/>
      <c r="WHA554" s="39"/>
      <c r="WHB554" s="39"/>
      <c r="WHC554" s="39"/>
      <c r="WHD554" s="39"/>
      <c r="WHE554" s="39"/>
      <c r="WHF554" s="39"/>
      <c r="WHG554" s="39"/>
      <c r="WHH554" s="39"/>
      <c r="WHI554" s="39"/>
      <c r="WHJ554" s="39"/>
      <c r="WHK554" s="39"/>
      <c r="WHL554" s="39"/>
      <c r="WHM554" s="39"/>
      <c r="WHN554" s="39"/>
      <c r="WHO554" s="39"/>
      <c r="WHP554" s="39"/>
      <c r="WHQ554" s="39"/>
      <c r="WHR554" s="39"/>
      <c r="WHS554" s="39"/>
      <c r="WHT554" s="39"/>
      <c r="WHU554" s="39"/>
      <c r="WHV554" s="39"/>
      <c r="WHW554" s="39"/>
      <c r="WHX554" s="39"/>
      <c r="WHY554" s="39"/>
      <c r="WHZ554" s="39"/>
      <c r="WIA554" s="39"/>
      <c r="WIB554" s="39"/>
      <c r="WIC554" s="39"/>
      <c r="WID554" s="39"/>
      <c r="WIE554" s="39"/>
      <c r="WIF554" s="39"/>
      <c r="WIG554" s="39"/>
      <c r="WIH554" s="39"/>
      <c r="WII554" s="39"/>
      <c r="WIJ554" s="39"/>
      <c r="WIK554" s="39"/>
      <c r="WIL554" s="39"/>
      <c r="WIM554" s="39"/>
      <c r="WIN554" s="39"/>
      <c r="WIO554" s="39"/>
      <c r="WIP554" s="39"/>
      <c r="WIQ554" s="39"/>
      <c r="WIR554" s="39"/>
      <c r="WIS554" s="39"/>
      <c r="WIT554" s="39"/>
      <c r="WIU554" s="39"/>
      <c r="WIV554" s="39"/>
      <c r="WIW554" s="39"/>
      <c r="WIX554" s="39"/>
      <c r="WIY554" s="39"/>
      <c r="WIZ554" s="39"/>
      <c r="WJA554" s="39"/>
      <c r="WJB554" s="39"/>
      <c r="WJC554" s="39"/>
      <c r="WJD554" s="39"/>
      <c r="WJE554" s="39"/>
      <c r="WJF554" s="39"/>
      <c r="WJG554" s="39"/>
      <c r="WJH554" s="39"/>
      <c r="WJI554" s="39"/>
      <c r="WJJ554" s="39"/>
      <c r="WJK554" s="39"/>
      <c r="WJL554" s="39"/>
      <c r="WJM554" s="39"/>
      <c r="WJN554" s="39"/>
      <c r="WJO554" s="39"/>
      <c r="WJP554" s="39"/>
      <c r="WJQ554" s="39"/>
      <c r="WJR554" s="39"/>
      <c r="WJS554" s="39"/>
      <c r="WJT554" s="39"/>
      <c r="WJU554" s="39"/>
      <c r="WJV554" s="39"/>
      <c r="WJW554" s="39"/>
      <c r="WJX554" s="39"/>
      <c r="WJY554" s="39"/>
      <c r="WJZ554" s="39"/>
      <c r="WKA554" s="39"/>
      <c r="WKB554" s="39"/>
      <c r="WKC554" s="39"/>
      <c r="WKD554" s="39"/>
      <c r="WKE554" s="39"/>
      <c r="WKF554" s="39"/>
      <c r="WKG554" s="39"/>
      <c r="WKH554" s="39"/>
      <c r="WKI554" s="39"/>
      <c r="WKJ554" s="39"/>
      <c r="WKK554" s="39"/>
      <c r="WKL554" s="39"/>
      <c r="WKM554" s="39"/>
      <c r="WKN554" s="39"/>
      <c r="WKO554" s="39"/>
      <c r="WKP554" s="39"/>
      <c r="WKQ554" s="39"/>
      <c r="WKR554" s="39"/>
      <c r="WKS554" s="39"/>
      <c r="WKT554" s="39"/>
      <c r="WKU554" s="39"/>
      <c r="WKV554" s="39"/>
      <c r="WKW554" s="39"/>
      <c r="WKX554" s="39"/>
      <c r="WKY554" s="39"/>
      <c r="WKZ554" s="39"/>
      <c r="WLA554" s="39"/>
      <c r="WLB554" s="39"/>
      <c r="WLC554" s="39"/>
      <c r="WLD554" s="39"/>
      <c r="WLE554" s="39"/>
      <c r="WLF554" s="39"/>
      <c r="WLG554" s="39"/>
      <c r="WLH554" s="39"/>
      <c r="WLI554" s="39"/>
      <c r="WLJ554" s="39"/>
      <c r="WLK554" s="39"/>
      <c r="WLL554" s="39"/>
      <c r="WLM554" s="39"/>
      <c r="WLN554" s="39"/>
      <c r="WLO554" s="39"/>
      <c r="WLP554" s="39"/>
      <c r="WLQ554" s="39"/>
      <c r="WLR554" s="39"/>
      <c r="WLS554" s="39"/>
      <c r="WLT554" s="39"/>
      <c r="WLU554" s="39"/>
      <c r="WLV554" s="39"/>
      <c r="WLW554" s="39"/>
      <c r="WLX554" s="39"/>
      <c r="WLY554" s="39"/>
      <c r="WLZ554" s="39"/>
      <c r="WMA554" s="39"/>
      <c r="WMB554" s="39"/>
      <c r="WMC554" s="39"/>
      <c r="WMD554" s="39"/>
      <c r="WME554" s="39"/>
      <c r="WMF554" s="39"/>
      <c r="WMG554" s="39"/>
      <c r="WMH554" s="39"/>
      <c r="WMI554" s="39"/>
      <c r="WMJ554" s="39"/>
      <c r="WMK554" s="39"/>
      <c r="WML554" s="39"/>
      <c r="WMM554" s="39"/>
      <c r="WMN554" s="39"/>
      <c r="WMO554" s="39"/>
      <c r="WMP554" s="39"/>
      <c r="WMQ554" s="39"/>
      <c r="WMR554" s="39"/>
      <c r="WMS554" s="39"/>
      <c r="WMT554" s="39"/>
      <c r="WMU554" s="39"/>
      <c r="WMV554" s="39"/>
      <c r="WMW554" s="39"/>
      <c r="WMX554" s="39"/>
      <c r="WMY554" s="39"/>
      <c r="WMZ554" s="39"/>
      <c r="WNA554" s="39"/>
      <c r="WNB554" s="39"/>
      <c r="WNC554" s="39"/>
      <c r="WND554" s="39"/>
      <c r="WNE554" s="39"/>
      <c r="WNF554" s="39"/>
      <c r="WNG554" s="39"/>
      <c r="WNH554" s="39"/>
      <c r="WNI554" s="39"/>
      <c r="WNJ554" s="39"/>
      <c r="WNK554" s="39"/>
      <c r="WNL554" s="39"/>
      <c r="WNM554" s="39"/>
      <c r="WNN554" s="39"/>
      <c r="WNO554" s="39"/>
      <c r="WNP554" s="39"/>
      <c r="WNQ554" s="39"/>
      <c r="WNR554" s="39"/>
      <c r="WNS554" s="39"/>
      <c r="WNT554" s="39"/>
      <c r="WNU554" s="39"/>
      <c r="WNV554" s="39"/>
      <c r="WNW554" s="39"/>
      <c r="WNX554" s="39"/>
      <c r="WNY554" s="39"/>
      <c r="WNZ554" s="39"/>
      <c r="WOA554" s="39"/>
      <c r="WOB554" s="39"/>
      <c r="WOC554" s="39"/>
      <c r="WOD554" s="39"/>
      <c r="WOE554" s="39"/>
      <c r="WOF554" s="39"/>
      <c r="WOG554" s="39"/>
      <c r="WOH554" s="39"/>
      <c r="WOI554" s="39"/>
      <c r="WOJ554" s="39"/>
      <c r="WOK554" s="39"/>
      <c r="WOL554" s="39"/>
      <c r="WOM554" s="39"/>
      <c r="WON554" s="39"/>
      <c r="WOO554" s="39"/>
      <c r="WOP554" s="39"/>
      <c r="WOQ554" s="39"/>
      <c r="WOR554" s="39"/>
      <c r="WOS554" s="39"/>
      <c r="WOT554" s="39"/>
      <c r="WOU554" s="39"/>
      <c r="WOV554" s="39"/>
      <c r="WOW554" s="39"/>
      <c r="WOX554" s="39"/>
      <c r="WOY554" s="39"/>
      <c r="WOZ554" s="39"/>
      <c r="WPA554" s="39"/>
      <c r="WPB554" s="39"/>
      <c r="WPC554" s="39"/>
      <c r="WPD554" s="39"/>
      <c r="WPE554" s="39"/>
      <c r="WPF554" s="39"/>
      <c r="WPG554" s="39"/>
      <c r="WPH554" s="39"/>
      <c r="WPI554" s="39"/>
      <c r="WPJ554" s="39"/>
      <c r="WPK554" s="39"/>
      <c r="WPL554" s="39"/>
      <c r="WPM554" s="39"/>
      <c r="WPN554" s="39"/>
      <c r="WPO554" s="39"/>
      <c r="WPP554" s="39"/>
      <c r="WPQ554" s="39"/>
      <c r="WPR554" s="39"/>
      <c r="WPS554" s="39"/>
      <c r="WPT554" s="39"/>
      <c r="WPU554" s="39"/>
      <c r="WPV554" s="39"/>
      <c r="WPW554" s="39"/>
      <c r="WPX554" s="39"/>
      <c r="WPY554" s="39"/>
      <c r="WPZ554" s="39"/>
      <c r="WQA554" s="39"/>
      <c r="WQB554" s="39"/>
      <c r="WQC554" s="39"/>
      <c r="WQD554" s="39"/>
      <c r="WQE554" s="39"/>
      <c r="WQF554" s="39"/>
      <c r="WQG554" s="39"/>
      <c r="WQH554" s="39"/>
      <c r="WQI554" s="39"/>
      <c r="WQJ554" s="39"/>
      <c r="WQK554" s="39"/>
      <c r="WQL554" s="39"/>
      <c r="WQM554" s="39"/>
      <c r="WQN554" s="39"/>
      <c r="WQO554" s="39"/>
      <c r="WQP554" s="39"/>
      <c r="WQQ554" s="39"/>
      <c r="WQR554" s="39"/>
      <c r="WQS554" s="39"/>
      <c r="WQT554" s="39"/>
      <c r="WQU554" s="39"/>
      <c r="WQV554" s="39"/>
      <c r="WQW554" s="39"/>
      <c r="WQX554" s="39"/>
      <c r="WQY554" s="39"/>
      <c r="WQZ554" s="39"/>
      <c r="WRA554" s="39"/>
      <c r="WRB554" s="39"/>
      <c r="WRC554" s="39"/>
      <c r="WRD554" s="39"/>
      <c r="WRE554" s="39"/>
      <c r="WRF554" s="39"/>
      <c r="WRG554" s="39"/>
      <c r="WRH554" s="39"/>
      <c r="WRI554" s="39"/>
      <c r="WRJ554" s="39"/>
      <c r="WRK554" s="39"/>
      <c r="WRL554" s="39"/>
      <c r="WRM554" s="39"/>
      <c r="WRN554" s="39"/>
      <c r="WRO554" s="39"/>
      <c r="WRP554" s="39"/>
      <c r="WRQ554" s="39"/>
      <c r="WRR554" s="39"/>
      <c r="WRS554" s="39"/>
      <c r="WRT554" s="39"/>
      <c r="WRU554" s="39"/>
      <c r="WRV554" s="39"/>
      <c r="WRW554" s="39"/>
      <c r="WRX554" s="39"/>
      <c r="WRY554" s="39"/>
      <c r="WRZ554" s="39"/>
      <c r="WSA554" s="39"/>
      <c r="WSB554" s="39"/>
      <c r="WSC554" s="39"/>
      <c r="WSD554" s="39"/>
      <c r="WSE554" s="39"/>
      <c r="WSF554" s="39"/>
      <c r="WSG554" s="39"/>
      <c r="WSH554" s="39"/>
      <c r="WSI554" s="39"/>
      <c r="WSJ554" s="39"/>
      <c r="WSK554" s="39"/>
      <c r="WSL554" s="39"/>
      <c r="WSM554" s="39"/>
      <c r="WSN554" s="39"/>
      <c r="WSO554" s="39"/>
      <c r="WSP554" s="39"/>
      <c r="WSQ554" s="39"/>
      <c r="WSR554" s="39"/>
      <c r="WSS554" s="39"/>
      <c r="WST554" s="39"/>
      <c r="WSU554" s="39"/>
      <c r="WSV554" s="39"/>
      <c r="WSW554" s="39"/>
      <c r="WSX554" s="39"/>
      <c r="WSY554" s="39"/>
      <c r="WSZ554" s="39"/>
      <c r="WTA554" s="39"/>
      <c r="WTB554" s="39"/>
      <c r="WTC554" s="39"/>
      <c r="WTD554" s="39"/>
      <c r="WTE554" s="39"/>
      <c r="WTF554" s="39"/>
      <c r="WTG554" s="39"/>
      <c r="WTH554" s="39"/>
      <c r="WTI554" s="39"/>
      <c r="WTJ554" s="39"/>
      <c r="WTK554" s="39"/>
      <c r="WTL554" s="39"/>
      <c r="WTM554" s="39"/>
      <c r="WTN554" s="39"/>
      <c r="WTO554" s="39"/>
      <c r="WTP554" s="39"/>
      <c r="WTQ554" s="39"/>
      <c r="WTR554" s="39"/>
      <c r="WTS554" s="39"/>
      <c r="WTT554" s="39"/>
      <c r="WTU554" s="39"/>
      <c r="WTV554" s="39"/>
      <c r="WTW554" s="39"/>
      <c r="WTX554" s="39"/>
      <c r="WTY554" s="39"/>
      <c r="WTZ554" s="39"/>
      <c r="WUA554" s="39"/>
      <c r="WUB554" s="39"/>
      <c r="WUC554" s="39"/>
      <c r="WUD554" s="39"/>
      <c r="WUE554" s="39"/>
      <c r="WUF554" s="39"/>
      <c r="WUG554" s="39"/>
      <c r="WUH554" s="39"/>
      <c r="WUI554" s="39"/>
      <c r="WUJ554" s="39"/>
      <c r="WUK554" s="39"/>
      <c r="WUL554" s="39"/>
      <c r="WUM554" s="39"/>
      <c r="WUN554" s="39"/>
      <c r="WUO554" s="39"/>
      <c r="WUP554" s="39"/>
      <c r="WUQ554" s="39"/>
      <c r="WUR554" s="39"/>
      <c r="WUS554" s="39"/>
      <c r="WUT554" s="39"/>
      <c r="WUU554" s="39"/>
      <c r="WUV554" s="39"/>
      <c r="WUW554" s="39"/>
      <c r="WUX554" s="39"/>
      <c r="WUY554" s="39"/>
      <c r="WUZ554" s="39"/>
      <c r="WVA554" s="39"/>
      <c r="WVB554" s="39"/>
      <c r="WVC554" s="39"/>
      <c r="WVD554" s="39"/>
      <c r="WVE554" s="39"/>
      <c r="WVF554" s="39"/>
      <c r="WVG554" s="39"/>
      <c r="WVH554" s="39"/>
      <c r="WVI554" s="39"/>
      <c r="WVJ554" s="39"/>
      <c r="WVK554" s="39"/>
      <c r="WVL554" s="39"/>
      <c r="WVM554" s="39"/>
      <c r="WVN554" s="39"/>
      <c r="WVO554" s="39"/>
      <c r="WVP554" s="39"/>
      <c r="WVQ554" s="39"/>
      <c r="WVR554" s="39"/>
      <c r="WVS554" s="39"/>
      <c r="WVT554" s="39"/>
      <c r="WVU554" s="39"/>
      <c r="WVV554" s="39"/>
      <c r="WVW554" s="39"/>
      <c r="WVX554" s="39"/>
      <c r="WVY554" s="39"/>
      <c r="WVZ554" s="39"/>
      <c r="WWA554" s="39"/>
      <c r="WWB554" s="39"/>
      <c r="WWC554" s="39"/>
      <c r="WWD554" s="39"/>
      <c r="WWE554" s="39"/>
      <c r="WWF554" s="39"/>
      <c r="WWG554" s="39"/>
      <c r="WWH554" s="39"/>
      <c r="WWI554" s="39"/>
      <c r="WWJ554" s="39"/>
      <c r="WWK554" s="39"/>
      <c r="WWL554" s="39"/>
      <c r="WWM554" s="39"/>
      <c r="WWN554" s="39"/>
      <c r="WWO554" s="39"/>
      <c r="WWP554" s="39"/>
      <c r="WWQ554" s="39"/>
      <c r="WWR554" s="39"/>
      <c r="WWS554" s="39"/>
      <c r="WWT554" s="39"/>
      <c r="WWU554" s="39"/>
      <c r="WWV554" s="39"/>
      <c r="WWW554" s="39"/>
      <c r="WWX554" s="39"/>
      <c r="WWY554" s="39"/>
      <c r="WWZ554" s="39"/>
      <c r="WXA554" s="39"/>
      <c r="WXB554" s="39"/>
      <c r="WXC554" s="39"/>
      <c r="WXD554" s="39"/>
      <c r="WXE554" s="39"/>
      <c r="WXF554" s="39"/>
      <c r="WXG554" s="39"/>
      <c r="WXH554" s="39"/>
      <c r="WXI554" s="39"/>
      <c r="WXJ554" s="39"/>
      <c r="WXK554" s="39"/>
      <c r="WXL554" s="39"/>
      <c r="WXM554" s="39"/>
      <c r="WXN554" s="39"/>
      <c r="WXO554" s="39"/>
      <c r="WXP554" s="39"/>
      <c r="WXQ554" s="39"/>
      <c r="WXR554" s="39"/>
      <c r="WXS554" s="39"/>
      <c r="WXT554" s="39"/>
      <c r="WXU554" s="39"/>
      <c r="WXV554" s="39"/>
      <c r="WXW554" s="39"/>
      <c r="WXX554" s="39"/>
      <c r="WXY554" s="39"/>
      <c r="WXZ554" s="39"/>
      <c r="WYA554" s="39"/>
      <c r="WYB554" s="39"/>
      <c r="WYC554" s="39"/>
      <c r="WYD554" s="39"/>
      <c r="WYE554" s="39"/>
      <c r="WYF554" s="39"/>
      <c r="WYG554" s="39"/>
      <c r="WYH554" s="39"/>
      <c r="WYI554" s="39"/>
      <c r="WYJ554" s="39"/>
      <c r="WYK554" s="39"/>
      <c r="WYL554" s="39"/>
      <c r="WYM554" s="39"/>
      <c r="WYN554" s="39"/>
      <c r="WYO554" s="39"/>
      <c r="WYP554" s="39"/>
      <c r="WYQ554" s="39"/>
      <c r="WYR554" s="39"/>
      <c r="WYS554" s="39"/>
      <c r="WYT554" s="39"/>
      <c r="WYU554" s="39"/>
      <c r="WYV554" s="39"/>
      <c r="WYW554" s="39"/>
      <c r="WYX554" s="39"/>
      <c r="WYY554" s="39"/>
      <c r="WYZ554" s="39"/>
      <c r="WZA554" s="39"/>
      <c r="WZB554" s="39"/>
      <c r="WZC554" s="39"/>
      <c r="WZD554" s="39"/>
      <c r="WZE554" s="39"/>
      <c r="WZF554" s="39"/>
      <c r="WZG554" s="39"/>
      <c r="WZH554" s="39"/>
      <c r="WZI554" s="39"/>
      <c r="WZJ554" s="39"/>
      <c r="WZK554" s="39"/>
      <c r="WZL554" s="39"/>
      <c r="WZM554" s="39"/>
      <c r="WZN554" s="39"/>
      <c r="WZO554" s="39"/>
      <c r="WZP554" s="39"/>
      <c r="WZQ554" s="39"/>
      <c r="WZR554" s="39"/>
      <c r="WZS554" s="39"/>
      <c r="WZT554" s="39"/>
      <c r="WZU554" s="39"/>
      <c r="WZV554" s="39"/>
      <c r="WZW554" s="39"/>
      <c r="WZX554" s="39"/>
      <c r="WZY554" s="39"/>
      <c r="WZZ554" s="39"/>
      <c r="XAA554" s="39"/>
      <c r="XAB554" s="39"/>
      <c r="XAC554" s="39"/>
      <c r="XAD554" s="39"/>
      <c r="XAE554" s="39"/>
      <c r="XAF554" s="39"/>
      <c r="XAG554" s="39"/>
      <c r="XAH554" s="39"/>
      <c r="XAI554" s="39"/>
      <c r="XAJ554" s="39"/>
      <c r="XAK554" s="39"/>
      <c r="XAL554" s="39"/>
      <c r="XAM554" s="39"/>
      <c r="XAN554" s="39"/>
      <c r="XAO554" s="39"/>
      <c r="XAP554" s="39"/>
      <c r="XAQ554" s="39"/>
      <c r="XAR554" s="39"/>
      <c r="XAS554" s="39"/>
      <c r="XAT554" s="39"/>
      <c r="XAU554" s="39"/>
      <c r="XAV554" s="39"/>
      <c r="XAW554" s="39"/>
      <c r="XAX554" s="39"/>
      <c r="XAY554" s="39"/>
      <c r="XAZ554" s="39"/>
      <c r="XBA554" s="39"/>
      <c r="XBB554" s="39"/>
      <c r="XBC554" s="39"/>
      <c r="XBD554" s="39"/>
      <c r="XBE554" s="39"/>
      <c r="XBF554" s="39"/>
      <c r="XBG554" s="39"/>
      <c r="XBH554" s="39"/>
      <c r="XBI554" s="39"/>
      <c r="XBJ554" s="39"/>
      <c r="XBK554" s="39"/>
      <c r="XBL554" s="39"/>
      <c r="XBM554" s="39"/>
      <c r="XBN554" s="39"/>
      <c r="XBO554" s="39"/>
      <c r="XBP554" s="39"/>
      <c r="XBQ554" s="39"/>
      <c r="XBR554" s="39"/>
      <c r="XBS554" s="39"/>
      <c r="XBT554" s="39"/>
      <c r="XBU554" s="39"/>
      <c r="XBV554" s="39"/>
      <c r="XBW554" s="39"/>
      <c r="XBX554" s="39"/>
      <c r="XBY554" s="39"/>
      <c r="XBZ554" s="39"/>
      <c r="XCA554" s="39"/>
      <c r="XCB554" s="39"/>
      <c r="XCC554" s="39"/>
      <c r="XCD554" s="39"/>
      <c r="XCE554" s="39"/>
      <c r="XCF554" s="39"/>
      <c r="XCG554" s="39"/>
      <c r="XCH554" s="39"/>
      <c r="XCI554" s="39"/>
      <c r="XCJ554" s="39"/>
      <c r="XCK554" s="39"/>
      <c r="XCL554" s="39"/>
      <c r="XCM554" s="39"/>
      <c r="XCN554" s="39"/>
      <c r="XCO554" s="39"/>
      <c r="XCP554" s="39"/>
    </row>
    <row r="555" spans="1:16318" s="142" customFormat="1" ht="110.25" customHeight="1" x14ac:dyDescent="0.2">
      <c r="A555" s="139" t="s">
        <v>873</v>
      </c>
      <c r="B555" s="65" t="s">
        <v>863</v>
      </c>
      <c r="C555" s="65"/>
      <c r="D555" s="156">
        <f>D556</f>
        <v>1141473.78</v>
      </c>
      <c r="E555" s="66">
        <f t="shared" ref="E555:E557" si="143">E556</f>
        <v>1019501.6822</v>
      </c>
      <c r="F555" s="279">
        <f t="shared" si="137"/>
        <v>89.314507267963705</v>
      </c>
    </row>
    <row r="556" spans="1:16318" s="142" customFormat="1" ht="31.5" customHeight="1" x14ac:dyDescent="0.2">
      <c r="A556" s="123" t="s">
        <v>503</v>
      </c>
      <c r="B556" s="50" t="s">
        <v>863</v>
      </c>
      <c r="C556" s="155" t="s">
        <v>35</v>
      </c>
      <c r="D556" s="157">
        <f>D557</f>
        <v>1141473.78</v>
      </c>
      <c r="E556" s="78">
        <f t="shared" si="143"/>
        <v>1019501.6822</v>
      </c>
      <c r="F556" s="279">
        <f t="shared" si="137"/>
        <v>89.314507267963705</v>
      </c>
    </row>
    <row r="557" spans="1:16318" s="142" customFormat="1" ht="15.75" customHeight="1" x14ac:dyDescent="0.2">
      <c r="A557" s="123" t="s">
        <v>34</v>
      </c>
      <c r="B557" s="50" t="s">
        <v>863</v>
      </c>
      <c r="C557" s="155" t="s">
        <v>134</v>
      </c>
      <c r="D557" s="157">
        <f>D558</f>
        <v>1141473.78</v>
      </c>
      <c r="E557" s="78">
        <f t="shared" si="143"/>
        <v>1019501.6822</v>
      </c>
      <c r="F557" s="279">
        <f t="shared" si="137"/>
        <v>89.314507267963705</v>
      </c>
    </row>
    <row r="558" spans="1:16318" s="142" customFormat="1" ht="31.5" hidden="1" customHeight="1" x14ac:dyDescent="0.2">
      <c r="A558" s="123" t="s">
        <v>87</v>
      </c>
      <c r="B558" s="50" t="s">
        <v>863</v>
      </c>
      <c r="C558" s="155" t="s">
        <v>88</v>
      </c>
      <c r="D558" s="157">
        <f>194193+421678.78-12066-194193+632841-4750+8459+31181+64130</f>
        <v>1141473.78</v>
      </c>
      <c r="E558" s="78">
        <v>1019501.6822</v>
      </c>
      <c r="F558" s="279">
        <f t="shared" si="137"/>
        <v>89.314507267963705</v>
      </c>
    </row>
    <row r="559" spans="1:16318" s="142" customFormat="1" ht="31.5" customHeight="1" x14ac:dyDescent="0.25">
      <c r="A559" s="40" t="s">
        <v>583</v>
      </c>
      <c r="B559" s="41" t="s">
        <v>584</v>
      </c>
      <c r="C559" s="50"/>
      <c r="D559" s="127">
        <f>D560</f>
        <v>1212854.1380400001</v>
      </c>
      <c r="E559" s="127">
        <f>E560</f>
        <v>1176745.7959699999</v>
      </c>
      <c r="F559" s="279">
        <f t="shared" si="137"/>
        <v>97.022861947080287</v>
      </c>
    </row>
    <row r="560" spans="1:16318" s="142" customFormat="1" ht="31.5" customHeight="1" x14ac:dyDescent="0.25">
      <c r="A560" s="40" t="s">
        <v>586</v>
      </c>
      <c r="B560" s="41" t="s">
        <v>585</v>
      </c>
      <c r="C560" s="50"/>
      <c r="D560" s="127">
        <f>D561+D565+D569+D573+D577+D581+D585+D589+D594+D598+D602+D606+D610+D614+D618</f>
        <v>1212854.1380400001</v>
      </c>
      <c r="E560" s="127">
        <f>E561+E565+E569+E573+E577+E581+E585+E589+E594+E598+E602+E606+E610+E614+E618</f>
        <v>1176745.7959699999</v>
      </c>
      <c r="F560" s="279">
        <f t="shared" si="137"/>
        <v>97.022861947080287</v>
      </c>
    </row>
    <row r="561" spans="1:6" s="142" customFormat="1" ht="15.75" customHeight="1" x14ac:dyDescent="0.25">
      <c r="A561" s="87" t="s">
        <v>587</v>
      </c>
      <c r="B561" s="65" t="s">
        <v>588</v>
      </c>
      <c r="C561" s="65"/>
      <c r="D561" s="130">
        <f>D562</f>
        <v>9053.7999999999993</v>
      </c>
      <c r="E561" s="130">
        <f t="shared" ref="E561:E563" si="144">E562</f>
        <v>9053.4614199999996</v>
      </c>
      <c r="F561" s="279">
        <f t="shared" si="137"/>
        <v>99.996260354768168</v>
      </c>
    </row>
    <row r="562" spans="1:6" s="142" customFormat="1" ht="31.5" customHeight="1" x14ac:dyDescent="0.2">
      <c r="A562" s="52" t="s">
        <v>439</v>
      </c>
      <c r="B562" s="50" t="s">
        <v>588</v>
      </c>
      <c r="C562" s="50" t="s">
        <v>15</v>
      </c>
      <c r="D562" s="100">
        <f>D563</f>
        <v>9053.7999999999993</v>
      </c>
      <c r="E562" s="100">
        <f t="shared" si="144"/>
        <v>9053.4614199999996</v>
      </c>
      <c r="F562" s="279">
        <f t="shared" si="137"/>
        <v>99.996260354768168</v>
      </c>
    </row>
    <row r="563" spans="1:6" s="142" customFormat="1" ht="31.5" customHeight="1" x14ac:dyDescent="0.25">
      <c r="A563" s="69" t="s">
        <v>17</v>
      </c>
      <c r="B563" s="50" t="s">
        <v>588</v>
      </c>
      <c r="C563" s="50" t="s">
        <v>16</v>
      </c>
      <c r="D563" s="100">
        <f>D564</f>
        <v>9053.7999999999993</v>
      </c>
      <c r="E563" s="100">
        <f t="shared" si="144"/>
        <v>9053.4614199999996</v>
      </c>
      <c r="F563" s="279">
        <f t="shared" si="137"/>
        <v>99.996260354768168</v>
      </c>
    </row>
    <row r="564" spans="1:6" s="142" customFormat="1" ht="15.75" hidden="1" customHeight="1" x14ac:dyDescent="0.25">
      <c r="A564" s="69" t="s">
        <v>559</v>
      </c>
      <c r="B564" s="50" t="s">
        <v>588</v>
      </c>
      <c r="C564" s="50" t="s">
        <v>70</v>
      </c>
      <c r="D564" s="100">
        <f>6000+1896+1157.8</f>
        <v>9053.7999999999993</v>
      </c>
      <c r="E564" s="100">
        <v>9053.4614199999996</v>
      </c>
      <c r="F564" s="279">
        <f t="shared" si="137"/>
        <v>99.996260354768168</v>
      </c>
    </row>
    <row r="565" spans="1:6" s="142" customFormat="1" ht="47.25" customHeight="1" x14ac:dyDescent="0.2">
      <c r="A565" s="61" t="s">
        <v>939</v>
      </c>
      <c r="B565" s="65" t="s">
        <v>940</v>
      </c>
      <c r="C565" s="65"/>
      <c r="D565" s="164">
        <f>D566</f>
        <v>37771</v>
      </c>
      <c r="E565" s="162">
        <f>E566</f>
        <v>37770.251300000004</v>
      </c>
      <c r="F565" s="279">
        <f t="shared" si="137"/>
        <v>99.998017791427301</v>
      </c>
    </row>
    <row r="566" spans="1:6" s="142" customFormat="1" ht="31.5" customHeight="1" x14ac:dyDescent="0.2">
      <c r="A566" s="76" t="s">
        <v>503</v>
      </c>
      <c r="B566" s="50" t="s">
        <v>940</v>
      </c>
      <c r="C566" s="155" t="s">
        <v>35</v>
      </c>
      <c r="D566" s="121">
        <f>D567</f>
        <v>37771</v>
      </c>
      <c r="E566" s="133">
        <f t="shared" ref="E566:E567" si="145">E567</f>
        <v>37770.251300000004</v>
      </c>
      <c r="F566" s="279">
        <f t="shared" si="137"/>
        <v>99.998017791427301</v>
      </c>
    </row>
    <row r="567" spans="1:6" s="142" customFormat="1" ht="15.75" customHeight="1" x14ac:dyDescent="0.2">
      <c r="A567" s="76" t="s">
        <v>34</v>
      </c>
      <c r="B567" s="50" t="s">
        <v>940</v>
      </c>
      <c r="C567" s="155" t="s">
        <v>134</v>
      </c>
      <c r="D567" s="121">
        <f>D568</f>
        <v>37771</v>
      </c>
      <c r="E567" s="133">
        <f t="shared" si="145"/>
        <v>37770.251300000004</v>
      </c>
      <c r="F567" s="279">
        <f t="shared" si="137"/>
        <v>99.998017791427301</v>
      </c>
    </row>
    <row r="568" spans="1:6" s="142" customFormat="1" ht="31.5" hidden="1" customHeight="1" x14ac:dyDescent="0.2">
      <c r="A568" s="76" t="s">
        <v>87</v>
      </c>
      <c r="B568" s="50" t="s">
        <v>940</v>
      </c>
      <c r="C568" s="155" t="s">
        <v>88</v>
      </c>
      <c r="D568" s="121">
        <f>23357+2957+6343+5114</f>
        <v>37771</v>
      </c>
      <c r="E568" s="133">
        <v>37770.251300000004</v>
      </c>
      <c r="F568" s="279">
        <f t="shared" si="137"/>
        <v>99.998017791427301</v>
      </c>
    </row>
    <row r="569" spans="1:6" s="142" customFormat="1" ht="31.5" customHeight="1" x14ac:dyDescent="0.25">
      <c r="A569" s="87" t="s">
        <v>606</v>
      </c>
      <c r="B569" s="65" t="s">
        <v>607</v>
      </c>
      <c r="C569" s="65"/>
      <c r="D569" s="130">
        <f>D570</f>
        <v>4805</v>
      </c>
      <c r="E569" s="130">
        <f t="shared" ref="E569:E571" si="146">E570</f>
        <v>4805</v>
      </c>
      <c r="F569" s="279">
        <f t="shared" si="137"/>
        <v>100</v>
      </c>
    </row>
    <row r="570" spans="1:6" s="142" customFormat="1" ht="31.5" customHeight="1" x14ac:dyDescent="0.25">
      <c r="A570" s="69" t="s">
        <v>503</v>
      </c>
      <c r="B570" s="50" t="s">
        <v>607</v>
      </c>
      <c r="C570" s="132" t="s">
        <v>35</v>
      </c>
      <c r="D570" s="100">
        <f>D571</f>
        <v>4805</v>
      </c>
      <c r="E570" s="100">
        <f t="shared" si="146"/>
        <v>4805</v>
      </c>
      <c r="F570" s="279">
        <f t="shared" si="137"/>
        <v>100</v>
      </c>
    </row>
    <row r="571" spans="1:6" s="142" customFormat="1" ht="15.75" customHeight="1" x14ac:dyDescent="0.25">
      <c r="A571" s="69" t="s">
        <v>34</v>
      </c>
      <c r="B571" s="50" t="s">
        <v>607</v>
      </c>
      <c r="C571" s="132" t="s">
        <v>134</v>
      </c>
      <c r="D571" s="100">
        <f>D572</f>
        <v>4805</v>
      </c>
      <c r="E571" s="100">
        <f t="shared" si="146"/>
        <v>4805</v>
      </c>
      <c r="F571" s="279">
        <f t="shared" si="137"/>
        <v>100</v>
      </c>
    </row>
    <row r="572" spans="1:6" s="142" customFormat="1" ht="31.5" hidden="1" customHeight="1" x14ac:dyDescent="0.25">
      <c r="A572" s="69" t="s">
        <v>87</v>
      </c>
      <c r="B572" s="50" t="s">
        <v>607</v>
      </c>
      <c r="C572" s="132" t="s">
        <v>88</v>
      </c>
      <c r="D572" s="100">
        <f>5000+4505-4700</f>
        <v>4805</v>
      </c>
      <c r="E572" s="100">
        <v>4805</v>
      </c>
      <c r="F572" s="279">
        <f t="shared" si="137"/>
        <v>100</v>
      </c>
    </row>
    <row r="573" spans="1:6" s="142" customFormat="1" ht="24.75" customHeight="1" x14ac:dyDescent="0.25">
      <c r="A573" s="87" t="s">
        <v>1069</v>
      </c>
      <c r="B573" s="49" t="s">
        <v>1041</v>
      </c>
      <c r="C573" s="158"/>
      <c r="D573" s="130">
        <f>D574</f>
        <v>920</v>
      </c>
      <c r="E573" s="130">
        <f>E574</f>
        <v>562</v>
      </c>
      <c r="F573" s="279">
        <f t="shared" si="137"/>
        <v>61.086956521739133</v>
      </c>
    </row>
    <row r="574" spans="1:6" s="142" customFormat="1" ht="31.5" customHeight="1" x14ac:dyDescent="0.25">
      <c r="A574" s="69" t="s">
        <v>439</v>
      </c>
      <c r="B574" s="53" t="s">
        <v>1041</v>
      </c>
      <c r="C574" s="132" t="s">
        <v>15</v>
      </c>
      <c r="D574" s="100">
        <f>D575</f>
        <v>920</v>
      </c>
      <c r="E574" s="100">
        <f t="shared" ref="E574:E575" si="147">E575</f>
        <v>562</v>
      </c>
      <c r="F574" s="279">
        <f t="shared" si="137"/>
        <v>61.086956521739133</v>
      </c>
    </row>
    <row r="575" spans="1:6" s="142" customFormat="1" ht="31.5" customHeight="1" x14ac:dyDescent="0.25">
      <c r="A575" s="69" t="s">
        <v>17</v>
      </c>
      <c r="B575" s="53" t="s">
        <v>1041</v>
      </c>
      <c r="C575" s="132" t="s">
        <v>16</v>
      </c>
      <c r="D575" s="100">
        <f>D576</f>
        <v>920</v>
      </c>
      <c r="E575" s="100">
        <f t="shared" si="147"/>
        <v>562</v>
      </c>
      <c r="F575" s="279">
        <f t="shared" si="137"/>
        <v>61.086956521739133</v>
      </c>
    </row>
    <row r="576" spans="1:6" s="142" customFormat="1" ht="31.5" hidden="1" customHeight="1" x14ac:dyDescent="0.25">
      <c r="A576" s="69" t="s">
        <v>512</v>
      </c>
      <c r="B576" s="53" t="s">
        <v>1041</v>
      </c>
      <c r="C576" s="132" t="s">
        <v>70</v>
      </c>
      <c r="D576" s="100">
        <f>0+2646-2646+600+320</f>
        <v>920</v>
      </c>
      <c r="E576" s="100">
        <v>562</v>
      </c>
      <c r="F576" s="279">
        <f t="shared" si="137"/>
        <v>61.086956521739133</v>
      </c>
    </row>
    <row r="577" spans="1:6" s="142" customFormat="1" ht="31.5" customHeight="1" x14ac:dyDescent="0.25">
      <c r="A577" s="87" t="s">
        <v>874</v>
      </c>
      <c r="B577" s="65" t="s">
        <v>835</v>
      </c>
      <c r="C577" s="65"/>
      <c r="D577" s="162">
        <f>D578</f>
        <v>374</v>
      </c>
      <c r="E577" s="162">
        <f t="shared" ref="E577:E579" si="148">E578</f>
        <v>373.81518999999997</v>
      </c>
      <c r="F577" s="279">
        <f t="shared" si="137"/>
        <v>99.95058556149732</v>
      </c>
    </row>
    <row r="578" spans="1:6" s="142" customFormat="1" ht="31.5" customHeight="1" x14ac:dyDescent="0.25">
      <c r="A578" s="69" t="s">
        <v>503</v>
      </c>
      <c r="B578" s="50" t="s">
        <v>835</v>
      </c>
      <c r="C578" s="132" t="s">
        <v>35</v>
      </c>
      <c r="D578" s="133">
        <f>D579</f>
        <v>374</v>
      </c>
      <c r="E578" s="133">
        <f t="shared" si="148"/>
        <v>373.81518999999997</v>
      </c>
      <c r="F578" s="279">
        <f t="shared" si="137"/>
        <v>99.95058556149732</v>
      </c>
    </row>
    <row r="579" spans="1:6" s="142" customFormat="1" ht="15.75" customHeight="1" x14ac:dyDescent="0.25">
      <c r="A579" s="69" t="s">
        <v>34</v>
      </c>
      <c r="B579" s="50" t="s">
        <v>835</v>
      </c>
      <c r="C579" s="132" t="s">
        <v>134</v>
      </c>
      <c r="D579" s="133">
        <f>D580</f>
        <v>374</v>
      </c>
      <c r="E579" s="133">
        <f t="shared" si="148"/>
        <v>373.81518999999997</v>
      </c>
      <c r="F579" s="279">
        <f t="shared" si="137"/>
        <v>99.95058556149732</v>
      </c>
    </row>
    <row r="580" spans="1:6" s="142" customFormat="1" ht="31.5" hidden="1" customHeight="1" x14ac:dyDescent="0.25">
      <c r="A580" s="69" t="s">
        <v>87</v>
      </c>
      <c r="B580" s="50" t="s">
        <v>835</v>
      </c>
      <c r="C580" s="132" t="s">
        <v>88</v>
      </c>
      <c r="D580" s="133">
        <f>1311-699-238</f>
        <v>374</v>
      </c>
      <c r="E580" s="133">
        <v>373.81518999999997</v>
      </c>
      <c r="F580" s="279">
        <f t="shared" si="137"/>
        <v>99.95058556149732</v>
      </c>
    </row>
    <row r="581" spans="1:6" s="160" customFormat="1" ht="31.5" customHeight="1" x14ac:dyDescent="0.2">
      <c r="A581" s="61" t="s">
        <v>790</v>
      </c>
      <c r="B581" s="65" t="s">
        <v>631</v>
      </c>
      <c r="C581" s="158"/>
      <c r="D581" s="51">
        <f>D582</f>
        <v>8009.9931800000004</v>
      </c>
      <c r="E581" s="51">
        <f t="shared" ref="E581:E583" si="149">E582</f>
        <v>8009.9931800000004</v>
      </c>
      <c r="F581" s="279">
        <f t="shared" si="137"/>
        <v>100</v>
      </c>
    </row>
    <row r="582" spans="1:6" s="142" customFormat="1" ht="31.5" customHeight="1" x14ac:dyDescent="0.2">
      <c r="A582" s="52" t="s">
        <v>503</v>
      </c>
      <c r="B582" s="50" t="s">
        <v>631</v>
      </c>
      <c r="C582" s="132" t="s">
        <v>35</v>
      </c>
      <c r="D582" s="70">
        <f>D583</f>
        <v>8009.9931800000004</v>
      </c>
      <c r="E582" s="70">
        <f t="shared" si="149"/>
        <v>8009.9931800000004</v>
      </c>
      <c r="F582" s="279">
        <f t="shared" si="137"/>
        <v>100</v>
      </c>
    </row>
    <row r="583" spans="1:6" s="142" customFormat="1" ht="15.75" customHeight="1" x14ac:dyDescent="0.2">
      <c r="A583" s="52" t="s">
        <v>34</v>
      </c>
      <c r="B583" s="50" t="s">
        <v>631</v>
      </c>
      <c r="C583" s="132" t="s">
        <v>134</v>
      </c>
      <c r="D583" s="70">
        <f>D584</f>
        <v>8009.9931800000004</v>
      </c>
      <c r="E583" s="70">
        <f t="shared" si="149"/>
        <v>8009.9931800000004</v>
      </c>
      <c r="F583" s="279">
        <f t="shared" si="137"/>
        <v>100</v>
      </c>
    </row>
    <row r="584" spans="1:6" s="142" customFormat="1" ht="31.5" hidden="1" customHeight="1" x14ac:dyDescent="0.2">
      <c r="A584" s="52" t="s">
        <v>87</v>
      </c>
      <c r="B584" s="50" t="s">
        <v>631</v>
      </c>
      <c r="C584" s="132" t="s">
        <v>88</v>
      </c>
      <c r="D584" s="70">
        <f>9000-989-1.00682</f>
        <v>8009.9931800000004</v>
      </c>
      <c r="E584" s="70">
        <v>8009.9931800000004</v>
      </c>
      <c r="F584" s="279">
        <f t="shared" si="137"/>
        <v>100</v>
      </c>
    </row>
    <row r="585" spans="1:6" s="142" customFormat="1" ht="31.5" customHeight="1" x14ac:dyDescent="0.25">
      <c r="A585" s="163" t="s">
        <v>951</v>
      </c>
      <c r="B585" s="65" t="s">
        <v>941</v>
      </c>
      <c r="C585" s="65"/>
      <c r="D585" s="164">
        <f>D586</f>
        <v>61.5</v>
      </c>
      <c r="E585" s="162">
        <f t="shared" ref="E585:E587" si="150">E586</f>
        <v>61.37724</v>
      </c>
      <c r="F585" s="279">
        <f t="shared" si="137"/>
        <v>99.800390243902442</v>
      </c>
    </row>
    <row r="586" spans="1:6" s="142" customFormat="1" ht="31.5" customHeight="1" x14ac:dyDescent="0.2">
      <c r="A586" s="52" t="s">
        <v>439</v>
      </c>
      <c r="B586" s="50" t="s">
        <v>941</v>
      </c>
      <c r="C586" s="132" t="s">
        <v>15</v>
      </c>
      <c r="D586" s="121">
        <f>D587</f>
        <v>61.5</v>
      </c>
      <c r="E586" s="133">
        <f t="shared" si="150"/>
        <v>61.37724</v>
      </c>
      <c r="F586" s="279">
        <f t="shared" si="137"/>
        <v>99.800390243902442</v>
      </c>
    </row>
    <row r="587" spans="1:6" s="142" customFormat="1" ht="31.5" customHeight="1" x14ac:dyDescent="0.25">
      <c r="A587" s="69" t="s">
        <v>17</v>
      </c>
      <c r="B587" s="50" t="s">
        <v>941</v>
      </c>
      <c r="C587" s="132" t="s">
        <v>16</v>
      </c>
      <c r="D587" s="121">
        <f>D588</f>
        <v>61.5</v>
      </c>
      <c r="E587" s="133">
        <f t="shared" si="150"/>
        <v>61.37724</v>
      </c>
      <c r="F587" s="279">
        <f t="shared" ref="F587:F650" si="151">E587/D587*100</f>
        <v>99.800390243902442</v>
      </c>
    </row>
    <row r="588" spans="1:6" s="142" customFormat="1" ht="15.75" hidden="1" customHeight="1" x14ac:dyDescent="0.25">
      <c r="A588" s="69" t="s">
        <v>559</v>
      </c>
      <c r="B588" s="50" t="s">
        <v>941</v>
      </c>
      <c r="C588" s="132" t="s">
        <v>70</v>
      </c>
      <c r="D588" s="121">
        <v>61.5</v>
      </c>
      <c r="E588" s="15">
        <v>61.37724</v>
      </c>
      <c r="F588" s="279">
        <f t="shared" si="151"/>
        <v>99.800390243902442</v>
      </c>
    </row>
    <row r="589" spans="1:6" s="142" customFormat="1" ht="31.5" customHeight="1" x14ac:dyDescent="0.2">
      <c r="A589" s="61" t="s">
        <v>1005</v>
      </c>
      <c r="B589" s="65" t="s">
        <v>1004</v>
      </c>
      <c r="C589" s="65"/>
      <c r="D589" s="164">
        <f t="shared" ref="D589:E590" si="152">D590</f>
        <v>110198</v>
      </c>
      <c r="E589" s="164">
        <f t="shared" si="152"/>
        <v>110198</v>
      </c>
      <c r="F589" s="279">
        <f t="shared" si="151"/>
        <v>100</v>
      </c>
    </row>
    <row r="590" spans="1:6" s="142" customFormat="1" ht="15.75" customHeight="1" x14ac:dyDescent="0.25">
      <c r="A590" s="69" t="s">
        <v>13</v>
      </c>
      <c r="B590" s="50" t="s">
        <v>1004</v>
      </c>
      <c r="C590" s="132" t="s">
        <v>14</v>
      </c>
      <c r="D590" s="121">
        <f t="shared" si="152"/>
        <v>110198</v>
      </c>
      <c r="E590" s="121">
        <f t="shared" si="152"/>
        <v>110198</v>
      </c>
      <c r="F590" s="279">
        <f t="shared" si="151"/>
        <v>100</v>
      </c>
    </row>
    <row r="591" spans="1:6" s="142" customFormat="1" ht="47.25" customHeight="1" x14ac:dyDescent="0.25">
      <c r="A591" s="57" t="s">
        <v>306</v>
      </c>
      <c r="B591" s="50" t="s">
        <v>1004</v>
      </c>
      <c r="C591" s="132" t="s">
        <v>12</v>
      </c>
      <c r="D591" s="121">
        <f>D593+D592</f>
        <v>110198</v>
      </c>
      <c r="E591" s="121">
        <f>E593+E592</f>
        <v>110198</v>
      </c>
      <c r="F591" s="279">
        <f t="shared" si="151"/>
        <v>100</v>
      </c>
    </row>
    <row r="592" spans="1:6" s="142" customFormat="1" ht="47.25" hidden="1" customHeight="1" x14ac:dyDescent="0.25">
      <c r="A592" s="161" t="s">
        <v>677</v>
      </c>
      <c r="B592" s="50" t="s">
        <v>1004</v>
      </c>
      <c r="C592" s="132" t="s">
        <v>483</v>
      </c>
      <c r="D592" s="121">
        <v>10198</v>
      </c>
      <c r="E592" s="15">
        <v>10198</v>
      </c>
      <c r="F592" s="279">
        <f t="shared" si="151"/>
        <v>100</v>
      </c>
    </row>
    <row r="593" spans="1:6" s="142" customFormat="1" ht="47.25" hidden="1" customHeight="1" x14ac:dyDescent="0.25">
      <c r="A593" s="161" t="s">
        <v>677</v>
      </c>
      <c r="B593" s="50" t="s">
        <v>1004</v>
      </c>
      <c r="C593" s="132" t="s">
        <v>1076</v>
      </c>
      <c r="D593" s="121">
        <v>100000</v>
      </c>
      <c r="E593" s="15">
        <v>100000</v>
      </c>
      <c r="F593" s="279">
        <f t="shared" si="151"/>
        <v>100</v>
      </c>
    </row>
    <row r="594" spans="1:6" s="142" customFormat="1" ht="31.5" customHeight="1" x14ac:dyDescent="0.2">
      <c r="A594" s="61" t="s">
        <v>1056</v>
      </c>
      <c r="B594" s="65" t="s">
        <v>1057</v>
      </c>
      <c r="C594" s="158"/>
      <c r="D594" s="164">
        <f>D595</f>
        <v>46909</v>
      </c>
      <c r="E594" s="162">
        <f>E595</f>
        <v>46909</v>
      </c>
      <c r="F594" s="279">
        <f t="shared" si="151"/>
        <v>100</v>
      </c>
    </row>
    <row r="595" spans="1:6" s="142" customFormat="1" ht="15.75" customHeight="1" x14ac:dyDescent="0.25">
      <c r="A595" s="69" t="s">
        <v>13</v>
      </c>
      <c r="B595" s="50" t="s">
        <v>1057</v>
      </c>
      <c r="C595" s="132" t="s">
        <v>14</v>
      </c>
      <c r="D595" s="121">
        <f>D596</f>
        <v>46909</v>
      </c>
      <c r="E595" s="133">
        <f>E596</f>
        <v>46909</v>
      </c>
      <c r="F595" s="279">
        <f t="shared" si="151"/>
        <v>100</v>
      </c>
    </row>
    <row r="596" spans="1:6" s="142" customFormat="1" ht="47.25" x14ac:dyDescent="0.25">
      <c r="A596" s="57" t="s">
        <v>306</v>
      </c>
      <c r="B596" s="50" t="s">
        <v>1057</v>
      </c>
      <c r="C596" s="132" t="s">
        <v>12</v>
      </c>
      <c r="D596" s="121">
        <f>D597</f>
        <v>46909</v>
      </c>
      <c r="E596" s="133">
        <f t="shared" ref="E596" si="153">E597</f>
        <v>46909</v>
      </c>
      <c r="F596" s="279">
        <f t="shared" si="151"/>
        <v>100</v>
      </c>
    </row>
    <row r="597" spans="1:6" s="142" customFormat="1" ht="47.25" hidden="1" customHeight="1" x14ac:dyDescent="0.25">
      <c r="A597" s="4" t="s">
        <v>480</v>
      </c>
      <c r="B597" s="50" t="s">
        <v>1057</v>
      </c>
      <c r="C597" s="132" t="s">
        <v>483</v>
      </c>
      <c r="D597" s="121">
        <f>34810+12099</f>
        <v>46909</v>
      </c>
      <c r="E597" s="15">
        <v>46909</v>
      </c>
      <c r="F597" s="279">
        <f t="shared" si="151"/>
        <v>100</v>
      </c>
    </row>
    <row r="598" spans="1:6" s="160" customFormat="1" ht="63" customHeight="1" x14ac:dyDescent="0.25">
      <c r="A598" s="87" t="s">
        <v>1016</v>
      </c>
      <c r="B598" s="65" t="s">
        <v>977</v>
      </c>
      <c r="C598" s="158"/>
      <c r="D598" s="164">
        <f t="shared" ref="D598:E600" si="154">D599</f>
        <v>40469.645860000004</v>
      </c>
      <c r="E598" s="162">
        <f t="shared" si="154"/>
        <v>35264.585599999999</v>
      </c>
      <c r="F598" s="279">
        <f t="shared" si="151"/>
        <v>87.13835975237761</v>
      </c>
    </row>
    <row r="599" spans="1:6" s="160" customFormat="1" ht="15.75" customHeight="1" x14ac:dyDescent="0.2">
      <c r="A599" s="76" t="s">
        <v>903</v>
      </c>
      <c r="B599" s="50" t="s">
        <v>977</v>
      </c>
      <c r="C599" s="54" t="s">
        <v>15</v>
      </c>
      <c r="D599" s="121">
        <f t="shared" si="154"/>
        <v>40469.645860000004</v>
      </c>
      <c r="E599" s="133">
        <f t="shared" si="154"/>
        <v>35264.585599999999</v>
      </c>
      <c r="F599" s="279">
        <f t="shared" si="151"/>
        <v>87.13835975237761</v>
      </c>
    </row>
    <row r="600" spans="1:6" s="160" customFormat="1" ht="31.5" customHeight="1" x14ac:dyDescent="0.2">
      <c r="A600" s="76" t="s">
        <v>17</v>
      </c>
      <c r="B600" s="50" t="s">
        <v>977</v>
      </c>
      <c r="C600" s="54" t="s">
        <v>16</v>
      </c>
      <c r="D600" s="121">
        <f t="shared" si="154"/>
        <v>40469.645860000004</v>
      </c>
      <c r="E600" s="133">
        <f t="shared" si="154"/>
        <v>35264.585599999999</v>
      </c>
      <c r="F600" s="279">
        <f t="shared" si="151"/>
        <v>87.13835975237761</v>
      </c>
    </row>
    <row r="601" spans="1:6" s="160" customFormat="1" ht="31.5" hidden="1" customHeight="1" x14ac:dyDescent="0.2">
      <c r="A601" s="76" t="s">
        <v>512</v>
      </c>
      <c r="B601" s="50" t="s">
        <v>977</v>
      </c>
      <c r="C601" s="54" t="s">
        <v>461</v>
      </c>
      <c r="D601" s="121">
        <f>405.211+40116-0.001-51.56414</f>
        <v>40469.645860000004</v>
      </c>
      <c r="E601" s="100">
        <v>35264.585599999999</v>
      </c>
      <c r="F601" s="279">
        <f t="shared" si="151"/>
        <v>87.13835975237761</v>
      </c>
    </row>
    <row r="602" spans="1:6" s="160" customFormat="1" ht="78.75" customHeight="1" x14ac:dyDescent="0.2">
      <c r="A602" s="139" t="s">
        <v>875</v>
      </c>
      <c r="B602" s="65" t="s">
        <v>821</v>
      </c>
      <c r="C602" s="65"/>
      <c r="D602" s="130">
        <f t="shared" ref="D602:E612" si="155">D603</f>
        <v>25633.331170000001</v>
      </c>
      <c r="E602" s="130">
        <f t="shared" si="155"/>
        <v>20979.28239</v>
      </c>
      <c r="F602" s="279">
        <f t="shared" si="151"/>
        <v>81.843761354564521</v>
      </c>
    </row>
    <row r="603" spans="1:6" s="160" customFormat="1" ht="31.5" customHeight="1" x14ac:dyDescent="0.25">
      <c r="A603" s="69" t="s">
        <v>503</v>
      </c>
      <c r="B603" s="50" t="s">
        <v>821</v>
      </c>
      <c r="C603" s="132" t="s">
        <v>35</v>
      </c>
      <c r="D603" s="100">
        <f t="shared" si="155"/>
        <v>25633.331170000001</v>
      </c>
      <c r="E603" s="100">
        <f t="shared" si="155"/>
        <v>20979.28239</v>
      </c>
      <c r="F603" s="279">
        <f t="shared" si="151"/>
        <v>81.843761354564521</v>
      </c>
    </row>
    <row r="604" spans="1:6" s="160" customFormat="1" ht="15.75" customHeight="1" x14ac:dyDescent="0.25">
      <c r="A604" s="69" t="s">
        <v>34</v>
      </c>
      <c r="B604" s="50" t="s">
        <v>821</v>
      </c>
      <c r="C604" s="132" t="s">
        <v>134</v>
      </c>
      <c r="D604" s="100">
        <f t="shared" si="155"/>
        <v>25633.331170000001</v>
      </c>
      <c r="E604" s="100">
        <f t="shared" si="155"/>
        <v>20979.28239</v>
      </c>
      <c r="F604" s="279">
        <f t="shared" si="151"/>
        <v>81.843761354564521</v>
      </c>
    </row>
    <row r="605" spans="1:6" s="160" customFormat="1" ht="31.5" hidden="1" customHeight="1" x14ac:dyDescent="0.25">
      <c r="A605" s="69" t="s">
        <v>87</v>
      </c>
      <c r="B605" s="50" t="s">
        <v>821</v>
      </c>
      <c r="C605" s="132" t="s">
        <v>88</v>
      </c>
      <c r="D605" s="100">
        <f>522.27+25377-265.93883</f>
        <v>25633.331170000001</v>
      </c>
      <c r="E605" s="100">
        <v>20979.28239</v>
      </c>
      <c r="F605" s="279">
        <f t="shared" si="151"/>
        <v>81.843761354564521</v>
      </c>
    </row>
    <row r="606" spans="1:6" s="160" customFormat="1" ht="63" customHeight="1" x14ac:dyDescent="0.2">
      <c r="A606" s="139" t="s">
        <v>822</v>
      </c>
      <c r="B606" s="65" t="s">
        <v>823</v>
      </c>
      <c r="C606" s="65"/>
      <c r="D606" s="130">
        <f t="shared" si="155"/>
        <v>547958.50630000001</v>
      </c>
      <c r="E606" s="130">
        <f t="shared" si="155"/>
        <v>542756.83432999998</v>
      </c>
      <c r="F606" s="279">
        <f t="shared" si="151"/>
        <v>99.050717908346115</v>
      </c>
    </row>
    <row r="607" spans="1:6" s="160" customFormat="1" ht="31.5" customHeight="1" x14ac:dyDescent="0.25">
      <c r="A607" s="69" t="s">
        <v>503</v>
      </c>
      <c r="B607" s="50" t="s">
        <v>823</v>
      </c>
      <c r="C607" s="132" t="s">
        <v>35</v>
      </c>
      <c r="D607" s="100">
        <f t="shared" si="155"/>
        <v>547958.50630000001</v>
      </c>
      <c r="E607" s="100">
        <f t="shared" si="155"/>
        <v>542756.83432999998</v>
      </c>
      <c r="F607" s="279">
        <f t="shared" si="151"/>
        <v>99.050717908346115</v>
      </c>
    </row>
    <row r="608" spans="1:6" s="160" customFormat="1" ht="15.75" customHeight="1" x14ac:dyDescent="0.25">
      <c r="A608" s="69" t="s">
        <v>34</v>
      </c>
      <c r="B608" s="50" t="s">
        <v>823</v>
      </c>
      <c r="C608" s="132" t="s">
        <v>134</v>
      </c>
      <c r="D608" s="100">
        <f t="shared" si="155"/>
        <v>547958.50630000001</v>
      </c>
      <c r="E608" s="100">
        <f t="shared" si="155"/>
        <v>542756.83432999998</v>
      </c>
      <c r="F608" s="279">
        <f t="shared" si="151"/>
        <v>99.050717908346115</v>
      </c>
    </row>
    <row r="609" spans="1:6" s="160" customFormat="1" ht="31.5" hidden="1" customHeight="1" x14ac:dyDescent="0.25">
      <c r="A609" s="69" t="s">
        <v>87</v>
      </c>
      <c r="B609" s="50" t="s">
        <v>823</v>
      </c>
      <c r="C609" s="132" t="s">
        <v>88</v>
      </c>
      <c r="D609" s="100">
        <f>4996.93+494728+972-945+6275+63.44+418.5763+41449.56</f>
        <v>547958.50630000001</v>
      </c>
      <c r="E609" s="100">
        <v>542756.83432999998</v>
      </c>
      <c r="F609" s="279">
        <f t="shared" si="151"/>
        <v>99.050717908346115</v>
      </c>
    </row>
    <row r="610" spans="1:6" s="160" customFormat="1" ht="63" customHeight="1" x14ac:dyDescent="0.2">
      <c r="A610" s="139" t="s">
        <v>876</v>
      </c>
      <c r="B610" s="65" t="s">
        <v>824</v>
      </c>
      <c r="C610" s="65"/>
      <c r="D610" s="130">
        <f t="shared" si="155"/>
        <v>81049.373139999996</v>
      </c>
      <c r="E610" s="130">
        <f t="shared" si="155"/>
        <v>74697.086030000006</v>
      </c>
      <c r="F610" s="279">
        <f t="shared" si="151"/>
        <v>92.162447574977023</v>
      </c>
    </row>
    <row r="611" spans="1:6" s="160" customFormat="1" ht="31.5" customHeight="1" x14ac:dyDescent="0.25">
      <c r="A611" s="69" t="s">
        <v>503</v>
      </c>
      <c r="B611" s="50" t="s">
        <v>824</v>
      </c>
      <c r="C611" s="132" t="s">
        <v>35</v>
      </c>
      <c r="D611" s="100">
        <f t="shared" si="155"/>
        <v>81049.373139999996</v>
      </c>
      <c r="E611" s="100">
        <f t="shared" si="155"/>
        <v>74697.086030000006</v>
      </c>
      <c r="F611" s="279">
        <f t="shared" si="151"/>
        <v>92.162447574977023</v>
      </c>
    </row>
    <row r="612" spans="1:6" s="160" customFormat="1" ht="15.75" customHeight="1" x14ac:dyDescent="0.25">
      <c r="A612" s="69" t="s">
        <v>34</v>
      </c>
      <c r="B612" s="50" t="s">
        <v>824</v>
      </c>
      <c r="C612" s="132" t="s">
        <v>134</v>
      </c>
      <c r="D612" s="100">
        <f t="shared" si="155"/>
        <v>81049.373139999996</v>
      </c>
      <c r="E612" s="100">
        <f t="shared" si="155"/>
        <v>74697.086030000006</v>
      </c>
      <c r="F612" s="279">
        <f t="shared" si="151"/>
        <v>92.162447574977023</v>
      </c>
    </row>
    <row r="613" spans="1:6" s="160" customFormat="1" ht="31.5" hidden="1" customHeight="1" x14ac:dyDescent="0.25">
      <c r="A613" s="69" t="s">
        <v>87</v>
      </c>
      <c r="B613" s="50" t="s">
        <v>824</v>
      </c>
      <c r="C613" s="132" t="s">
        <v>88</v>
      </c>
      <c r="D613" s="100">
        <f>850.56+84205+163-4064-136.18686+31</f>
        <v>81049.373139999996</v>
      </c>
      <c r="E613" s="100">
        <v>74697.086030000006</v>
      </c>
      <c r="F613" s="279">
        <f t="shared" si="151"/>
        <v>92.162447574977023</v>
      </c>
    </row>
    <row r="614" spans="1:6" s="160" customFormat="1" ht="63" customHeight="1" x14ac:dyDescent="0.2">
      <c r="A614" s="139" t="s">
        <v>877</v>
      </c>
      <c r="B614" s="65" t="s">
        <v>825</v>
      </c>
      <c r="C614" s="65"/>
      <c r="D614" s="130">
        <f t="shared" ref="D614:E616" si="156">D615</f>
        <v>242640.98839000001</v>
      </c>
      <c r="E614" s="130">
        <f t="shared" si="156"/>
        <v>228305.10928999999</v>
      </c>
      <c r="F614" s="279">
        <f t="shared" si="151"/>
        <v>94.091732318136707</v>
      </c>
    </row>
    <row r="615" spans="1:6" s="160" customFormat="1" ht="31.5" customHeight="1" x14ac:dyDescent="0.25">
      <c r="A615" s="69" t="s">
        <v>503</v>
      </c>
      <c r="B615" s="50" t="s">
        <v>825</v>
      </c>
      <c r="C615" s="132" t="s">
        <v>35</v>
      </c>
      <c r="D615" s="100">
        <f t="shared" si="156"/>
        <v>242640.98839000001</v>
      </c>
      <c r="E615" s="100">
        <f t="shared" si="156"/>
        <v>228305.10928999999</v>
      </c>
      <c r="F615" s="279">
        <f t="shared" si="151"/>
        <v>94.091732318136707</v>
      </c>
    </row>
    <row r="616" spans="1:6" s="160" customFormat="1" ht="15.75" customHeight="1" x14ac:dyDescent="0.25">
      <c r="A616" s="69" t="s">
        <v>34</v>
      </c>
      <c r="B616" s="50" t="s">
        <v>825</v>
      </c>
      <c r="C616" s="132" t="s">
        <v>134</v>
      </c>
      <c r="D616" s="100">
        <f t="shared" si="156"/>
        <v>242640.98839000001</v>
      </c>
      <c r="E616" s="100">
        <f t="shared" si="156"/>
        <v>228305.10928999999</v>
      </c>
      <c r="F616" s="279">
        <f t="shared" si="151"/>
        <v>94.091732318136707</v>
      </c>
    </row>
    <row r="617" spans="1:6" s="160" customFormat="1" ht="31.5" hidden="1" customHeight="1" x14ac:dyDescent="0.25">
      <c r="A617" s="69" t="s">
        <v>87</v>
      </c>
      <c r="B617" s="50" t="s">
        <v>825</v>
      </c>
      <c r="C617" s="132" t="s">
        <v>88</v>
      </c>
      <c r="D617" s="100">
        <f>2312.56+228952+441-9314+108.98839+20140.44</f>
        <v>242640.98839000001</v>
      </c>
      <c r="E617" s="100">
        <v>228305.10928999999</v>
      </c>
      <c r="F617" s="279">
        <f t="shared" si="151"/>
        <v>94.091732318136707</v>
      </c>
    </row>
    <row r="618" spans="1:6" s="160" customFormat="1" ht="31.5" customHeight="1" x14ac:dyDescent="0.25">
      <c r="A618" s="87" t="s">
        <v>1052</v>
      </c>
      <c r="B618" s="65" t="s">
        <v>1051</v>
      </c>
      <c r="C618" s="158"/>
      <c r="D618" s="130">
        <f>D619</f>
        <v>57000</v>
      </c>
      <c r="E618" s="130">
        <f t="shared" ref="E618:E620" si="157">E619</f>
        <v>57000</v>
      </c>
      <c r="F618" s="279">
        <f t="shared" si="151"/>
        <v>100</v>
      </c>
    </row>
    <row r="619" spans="1:6" s="160" customFormat="1" ht="15.75" customHeight="1" x14ac:dyDescent="0.25">
      <c r="A619" s="69" t="s">
        <v>13</v>
      </c>
      <c r="B619" s="50" t="s">
        <v>1051</v>
      </c>
      <c r="C619" s="132" t="s">
        <v>14</v>
      </c>
      <c r="D619" s="100">
        <f>D620</f>
        <v>57000</v>
      </c>
      <c r="E619" s="100">
        <f t="shared" si="157"/>
        <v>57000</v>
      </c>
      <c r="F619" s="279">
        <f t="shared" si="151"/>
        <v>100</v>
      </c>
    </row>
    <row r="620" spans="1:6" s="160" customFormat="1" ht="47.25" customHeight="1" x14ac:dyDescent="0.25">
      <c r="A620" s="57" t="s">
        <v>306</v>
      </c>
      <c r="B620" s="50" t="s">
        <v>1051</v>
      </c>
      <c r="C620" s="132" t="s">
        <v>12</v>
      </c>
      <c r="D620" s="100">
        <f>D621</f>
        <v>57000</v>
      </c>
      <c r="E620" s="100">
        <f t="shared" si="157"/>
        <v>57000</v>
      </c>
      <c r="F620" s="279">
        <f t="shared" si="151"/>
        <v>100</v>
      </c>
    </row>
    <row r="621" spans="1:6" s="160" customFormat="1" ht="47.25" hidden="1" customHeight="1" x14ac:dyDescent="0.25">
      <c r="A621" s="4" t="s">
        <v>480</v>
      </c>
      <c r="B621" s="50" t="s">
        <v>1051</v>
      </c>
      <c r="C621" s="132" t="s">
        <v>483</v>
      </c>
      <c r="D621" s="100">
        <v>57000</v>
      </c>
      <c r="E621" s="100">
        <v>57000</v>
      </c>
      <c r="F621" s="279">
        <f t="shared" si="151"/>
        <v>100</v>
      </c>
    </row>
    <row r="622" spans="1:6" s="142" customFormat="1" ht="31.5" customHeight="1" x14ac:dyDescent="0.25">
      <c r="A622" s="40" t="s">
        <v>623</v>
      </c>
      <c r="B622" s="41" t="s">
        <v>590</v>
      </c>
      <c r="C622" s="50"/>
      <c r="D622" s="127">
        <f>D623</f>
        <v>33485.49149</v>
      </c>
      <c r="E622" s="127">
        <f t="shared" ref="E622" si="158">E623</f>
        <v>33436.731119999997</v>
      </c>
      <c r="F622" s="279">
        <f t="shared" si="151"/>
        <v>99.854383591727881</v>
      </c>
    </row>
    <row r="623" spans="1:6" s="142" customFormat="1" ht="31.5" customHeight="1" x14ac:dyDescent="0.25">
      <c r="A623" s="40" t="s">
        <v>624</v>
      </c>
      <c r="B623" s="41" t="s">
        <v>591</v>
      </c>
      <c r="C623" s="50"/>
      <c r="D623" s="127">
        <f>D624+D630+D639+D643</f>
        <v>33485.49149</v>
      </c>
      <c r="E623" s="127">
        <f t="shared" ref="E623" si="159">E624+E630+E639+E643</f>
        <v>33436.731119999997</v>
      </c>
      <c r="F623" s="279">
        <f t="shared" si="151"/>
        <v>99.854383591727881</v>
      </c>
    </row>
    <row r="624" spans="1:6" s="142" customFormat="1" ht="31.5" customHeight="1" x14ac:dyDescent="0.2">
      <c r="A624" s="139" t="s">
        <v>593</v>
      </c>
      <c r="B624" s="49" t="s">
        <v>592</v>
      </c>
      <c r="C624" s="65"/>
      <c r="D624" s="130">
        <f>D625</f>
        <v>8085</v>
      </c>
      <c r="E624" s="130">
        <f t="shared" ref="E624" si="160">E625</f>
        <v>8065.4938999999995</v>
      </c>
      <c r="F624" s="279">
        <f t="shared" si="151"/>
        <v>99.758737167594305</v>
      </c>
    </row>
    <row r="625" spans="1:6" s="160" customFormat="1" ht="31.5" customHeight="1" x14ac:dyDescent="0.25">
      <c r="A625" s="69" t="s">
        <v>18</v>
      </c>
      <c r="B625" s="53" t="s">
        <v>592</v>
      </c>
      <c r="C625" s="50" t="s">
        <v>20</v>
      </c>
      <c r="D625" s="100">
        <f>D626+D628</f>
        <v>8085</v>
      </c>
      <c r="E625" s="100">
        <f t="shared" ref="E625" si="161">E626+E628</f>
        <v>8065.4938999999995</v>
      </c>
      <c r="F625" s="279">
        <f t="shared" si="151"/>
        <v>99.758737167594305</v>
      </c>
    </row>
    <row r="626" spans="1:6" s="142" customFormat="1" ht="15.75" customHeight="1" x14ac:dyDescent="0.25">
      <c r="A626" s="69" t="s">
        <v>24</v>
      </c>
      <c r="B626" s="53" t="s">
        <v>592</v>
      </c>
      <c r="C626" s="50" t="s">
        <v>25</v>
      </c>
      <c r="D626" s="100">
        <f>D627</f>
        <v>4069</v>
      </c>
      <c r="E626" s="100">
        <f t="shared" ref="E626" si="162">E627</f>
        <v>4051.2424000000001</v>
      </c>
      <c r="F626" s="279">
        <f t="shared" si="151"/>
        <v>99.563588105185545</v>
      </c>
    </row>
    <row r="627" spans="1:6" s="142" customFormat="1" ht="15.75" hidden="1" customHeight="1" x14ac:dyDescent="0.25">
      <c r="A627" s="69" t="s">
        <v>75</v>
      </c>
      <c r="B627" s="53" t="s">
        <v>592</v>
      </c>
      <c r="C627" s="50" t="s">
        <v>76</v>
      </c>
      <c r="D627" s="100">
        <v>4069</v>
      </c>
      <c r="E627" s="100">
        <v>4051.2424000000001</v>
      </c>
      <c r="F627" s="279">
        <f t="shared" si="151"/>
        <v>99.563588105185545</v>
      </c>
    </row>
    <row r="628" spans="1:6" s="142" customFormat="1" ht="15.75" customHeight="1" x14ac:dyDescent="0.25">
      <c r="A628" s="69" t="s">
        <v>19</v>
      </c>
      <c r="B628" s="53" t="s">
        <v>592</v>
      </c>
      <c r="C628" s="50" t="s">
        <v>21</v>
      </c>
      <c r="D628" s="100">
        <f>D629</f>
        <v>4016</v>
      </c>
      <c r="E628" s="100">
        <f t="shared" ref="E628" si="163">E629</f>
        <v>4014.2514999999999</v>
      </c>
      <c r="F628" s="279">
        <f t="shared" si="151"/>
        <v>99.956461653386455</v>
      </c>
    </row>
    <row r="629" spans="1:6" s="160" customFormat="1" ht="15.75" hidden="1" customHeight="1" x14ac:dyDescent="0.25">
      <c r="A629" s="69" t="s">
        <v>77</v>
      </c>
      <c r="B629" s="53" t="s">
        <v>592</v>
      </c>
      <c r="C629" s="50" t="s">
        <v>78</v>
      </c>
      <c r="D629" s="100">
        <f>4500-273-211</f>
        <v>4016</v>
      </c>
      <c r="E629" s="100">
        <v>4014.2514999999999</v>
      </c>
      <c r="F629" s="279">
        <f t="shared" si="151"/>
        <v>99.956461653386455</v>
      </c>
    </row>
    <row r="630" spans="1:6" s="142" customFormat="1" ht="47.25" customHeight="1" x14ac:dyDescent="0.25">
      <c r="A630" s="87" t="s">
        <v>597</v>
      </c>
      <c r="B630" s="65" t="s">
        <v>594</v>
      </c>
      <c r="C630" s="65"/>
      <c r="D630" s="130">
        <f>D634+D631</f>
        <v>8169.4914900000003</v>
      </c>
      <c r="E630" s="130">
        <f t="shared" ref="E630" si="164">E634+E631</f>
        <v>8168.89149</v>
      </c>
      <c r="F630" s="279">
        <f t="shared" si="151"/>
        <v>99.992655601627902</v>
      </c>
    </row>
    <row r="631" spans="1:6" s="142" customFormat="1" ht="31.5" customHeight="1" x14ac:dyDescent="0.2">
      <c r="A631" s="52" t="s">
        <v>439</v>
      </c>
      <c r="B631" s="50" t="s">
        <v>594</v>
      </c>
      <c r="C631" s="50" t="s">
        <v>15</v>
      </c>
      <c r="D631" s="130">
        <f>D632</f>
        <v>962.49149000000011</v>
      </c>
      <c r="E631" s="130">
        <f t="shared" ref="E631:E632" si="165">E632</f>
        <v>962.49149000000011</v>
      </c>
      <c r="F631" s="279">
        <f t="shared" si="151"/>
        <v>100</v>
      </c>
    </row>
    <row r="632" spans="1:6" s="142" customFormat="1" ht="31.5" customHeight="1" x14ac:dyDescent="0.25">
      <c r="A632" s="69" t="s">
        <v>17</v>
      </c>
      <c r="B632" s="50" t="s">
        <v>594</v>
      </c>
      <c r="C632" s="50" t="s">
        <v>16</v>
      </c>
      <c r="D632" s="130">
        <f>D633</f>
        <v>962.49149000000011</v>
      </c>
      <c r="E632" s="130">
        <f t="shared" si="165"/>
        <v>962.49149000000011</v>
      </c>
      <c r="F632" s="279">
        <f t="shared" si="151"/>
        <v>100</v>
      </c>
    </row>
    <row r="633" spans="1:6" s="160" customFormat="1" ht="15.75" hidden="1" customHeight="1" x14ac:dyDescent="0.25">
      <c r="A633" s="69" t="s">
        <v>559</v>
      </c>
      <c r="B633" s="50" t="s">
        <v>594</v>
      </c>
      <c r="C633" s="50" t="s">
        <v>70</v>
      </c>
      <c r="D633" s="130">
        <f>2000-1037.50851</f>
        <v>962.49149000000011</v>
      </c>
      <c r="E633" s="130">
        <f>D633</f>
        <v>962.49149000000011</v>
      </c>
      <c r="F633" s="279">
        <f t="shared" si="151"/>
        <v>100</v>
      </c>
    </row>
    <row r="634" spans="1:6" s="142" customFormat="1" ht="31.5" customHeight="1" x14ac:dyDescent="0.25">
      <c r="A634" s="69" t="s">
        <v>18</v>
      </c>
      <c r="B634" s="50" t="s">
        <v>594</v>
      </c>
      <c r="C634" s="50" t="s">
        <v>20</v>
      </c>
      <c r="D634" s="100">
        <f>D635+D637</f>
        <v>7207</v>
      </c>
      <c r="E634" s="100">
        <f t="shared" ref="E634" si="166">E635+E637</f>
        <v>7206.4</v>
      </c>
      <c r="F634" s="279">
        <f t="shared" si="151"/>
        <v>99.99167476064936</v>
      </c>
    </row>
    <row r="635" spans="1:6" s="142" customFormat="1" ht="15.75" customHeight="1" x14ac:dyDescent="0.25">
      <c r="A635" s="69" t="s">
        <v>24</v>
      </c>
      <c r="B635" s="50" t="s">
        <v>594</v>
      </c>
      <c r="C635" s="50" t="s">
        <v>25</v>
      </c>
      <c r="D635" s="100">
        <f>D636</f>
        <v>7167</v>
      </c>
      <c r="E635" s="100">
        <f t="shared" ref="E635" si="167">E636</f>
        <v>7167</v>
      </c>
      <c r="F635" s="279">
        <f t="shared" si="151"/>
        <v>100</v>
      </c>
    </row>
    <row r="636" spans="1:6" s="142" customFormat="1" ht="15.75" hidden="1" customHeight="1" x14ac:dyDescent="0.25">
      <c r="A636" s="69" t="s">
        <v>75</v>
      </c>
      <c r="B636" s="50" t="s">
        <v>594</v>
      </c>
      <c r="C636" s="50" t="s">
        <v>76</v>
      </c>
      <c r="D636" s="100">
        <f>7177-10</f>
        <v>7167</v>
      </c>
      <c r="E636" s="100">
        <v>7167</v>
      </c>
      <c r="F636" s="279">
        <f t="shared" si="151"/>
        <v>100</v>
      </c>
    </row>
    <row r="637" spans="1:6" s="160" customFormat="1" ht="15.75" customHeight="1" x14ac:dyDescent="0.25">
      <c r="A637" s="69" t="s">
        <v>19</v>
      </c>
      <c r="B637" s="50" t="s">
        <v>594</v>
      </c>
      <c r="C637" s="50" t="s">
        <v>21</v>
      </c>
      <c r="D637" s="100">
        <f>D638</f>
        <v>40</v>
      </c>
      <c r="E637" s="100">
        <f t="shared" ref="E637" si="168">E638</f>
        <v>39.4</v>
      </c>
      <c r="F637" s="279">
        <f t="shared" si="151"/>
        <v>98.5</v>
      </c>
    </row>
    <row r="638" spans="1:6" s="142" customFormat="1" ht="15.75" hidden="1" customHeight="1" x14ac:dyDescent="0.25">
      <c r="A638" s="69" t="s">
        <v>77</v>
      </c>
      <c r="B638" s="50" t="s">
        <v>594</v>
      </c>
      <c r="C638" s="50" t="s">
        <v>78</v>
      </c>
      <c r="D638" s="100">
        <v>40</v>
      </c>
      <c r="E638" s="100">
        <v>39.4</v>
      </c>
      <c r="F638" s="279">
        <f t="shared" si="151"/>
        <v>98.5</v>
      </c>
    </row>
    <row r="639" spans="1:6" s="142" customFormat="1" ht="15.75" customHeight="1" x14ac:dyDescent="0.25">
      <c r="A639" s="87" t="s">
        <v>595</v>
      </c>
      <c r="B639" s="65" t="s">
        <v>596</v>
      </c>
      <c r="C639" s="65"/>
      <c r="D639" s="130">
        <f>D640</f>
        <v>17000</v>
      </c>
      <c r="E639" s="130">
        <f t="shared" ref="E639:E641" si="169">E640</f>
        <v>16971.995729999999</v>
      </c>
      <c r="F639" s="279">
        <f t="shared" si="151"/>
        <v>99.835268999999997</v>
      </c>
    </row>
    <row r="640" spans="1:6" s="142" customFormat="1" ht="31.5" customHeight="1" x14ac:dyDescent="0.25">
      <c r="A640" s="69" t="s">
        <v>18</v>
      </c>
      <c r="B640" s="50" t="s">
        <v>596</v>
      </c>
      <c r="C640" s="50" t="s">
        <v>20</v>
      </c>
      <c r="D640" s="100">
        <f>D641</f>
        <v>17000</v>
      </c>
      <c r="E640" s="100">
        <f t="shared" si="169"/>
        <v>16971.995729999999</v>
      </c>
      <c r="F640" s="279">
        <f t="shared" si="151"/>
        <v>99.835268999999997</v>
      </c>
    </row>
    <row r="641" spans="1:16317" s="160" customFormat="1" ht="15.75" customHeight="1" x14ac:dyDescent="0.25">
      <c r="A641" s="69" t="s">
        <v>24</v>
      </c>
      <c r="B641" s="50" t="s">
        <v>596</v>
      </c>
      <c r="C641" s="50" t="s">
        <v>25</v>
      </c>
      <c r="D641" s="100">
        <f>D642</f>
        <v>17000</v>
      </c>
      <c r="E641" s="100">
        <f t="shared" si="169"/>
        <v>16971.995729999999</v>
      </c>
      <c r="F641" s="279">
        <f t="shared" si="151"/>
        <v>99.835268999999997</v>
      </c>
    </row>
    <row r="642" spans="1:16317" s="142" customFormat="1" ht="15.75" hidden="1" customHeight="1" x14ac:dyDescent="0.25">
      <c r="A642" s="69" t="s">
        <v>75</v>
      </c>
      <c r="B642" s="50" t="s">
        <v>596</v>
      </c>
      <c r="C642" s="50" t="s">
        <v>76</v>
      </c>
      <c r="D642" s="100">
        <v>17000</v>
      </c>
      <c r="E642" s="100">
        <v>16971.995729999999</v>
      </c>
      <c r="F642" s="279">
        <f t="shared" si="151"/>
        <v>99.835268999999997</v>
      </c>
    </row>
    <row r="643" spans="1:16317" s="142" customFormat="1" ht="15.75" customHeight="1" x14ac:dyDescent="0.25">
      <c r="A643" s="87" t="s">
        <v>737</v>
      </c>
      <c r="B643" s="65" t="s">
        <v>738</v>
      </c>
      <c r="C643" s="65"/>
      <c r="D643" s="130">
        <f>D644</f>
        <v>231</v>
      </c>
      <c r="E643" s="130">
        <f t="shared" ref="E643" si="170">E644</f>
        <v>230.35</v>
      </c>
      <c r="F643" s="279">
        <f t="shared" si="151"/>
        <v>99.718614718614717</v>
      </c>
    </row>
    <row r="644" spans="1:16317" s="142" customFormat="1" ht="31.5" customHeight="1" x14ac:dyDescent="0.25">
      <c r="A644" s="69" t="s">
        <v>18</v>
      </c>
      <c r="B644" s="50" t="s">
        <v>738</v>
      </c>
      <c r="C644" s="50" t="s">
        <v>20</v>
      </c>
      <c r="D644" s="100">
        <f>D645+D647</f>
        <v>231</v>
      </c>
      <c r="E644" s="100">
        <f t="shared" ref="E644" si="171">E645+E647</f>
        <v>230.35</v>
      </c>
      <c r="F644" s="279">
        <f t="shared" si="151"/>
        <v>99.718614718614717</v>
      </c>
    </row>
    <row r="645" spans="1:16317" s="142" customFormat="1" ht="15.75" customHeight="1" x14ac:dyDescent="0.25">
      <c r="A645" s="69" t="s">
        <v>24</v>
      </c>
      <c r="B645" s="50" t="s">
        <v>738</v>
      </c>
      <c r="C645" s="50" t="s">
        <v>25</v>
      </c>
      <c r="D645" s="100">
        <f>D646</f>
        <v>24</v>
      </c>
      <c r="E645" s="100">
        <f t="shared" ref="E645" si="172">E646</f>
        <v>23.47</v>
      </c>
      <c r="F645" s="279">
        <f t="shared" si="151"/>
        <v>97.791666666666671</v>
      </c>
    </row>
    <row r="646" spans="1:16317" s="142" customFormat="1" ht="15.75" hidden="1" customHeight="1" x14ac:dyDescent="0.25">
      <c r="A646" s="69" t="s">
        <v>75</v>
      </c>
      <c r="B646" s="50" t="s">
        <v>738</v>
      </c>
      <c r="C646" s="50" t="s">
        <v>76</v>
      </c>
      <c r="D646" s="100">
        <f>280-125-131</f>
        <v>24</v>
      </c>
      <c r="E646" s="100">
        <v>23.47</v>
      </c>
      <c r="F646" s="279">
        <f t="shared" si="151"/>
        <v>97.791666666666671</v>
      </c>
    </row>
    <row r="647" spans="1:16317" s="142" customFormat="1" ht="15.75" customHeight="1" x14ac:dyDescent="0.25">
      <c r="A647" s="69" t="s">
        <v>19</v>
      </c>
      <c r="B647" s="50" t="s">
        <v>738</v>
      </c>
      <c r="C647" s="50" t="s">
        <v>21</v>
      </c>
      <c r="D647" s="100">
        <f>D648</f>
        <v>207</v>
      </c>
      <c r="E647" s="100">
        <f t="shared" ref="E647" si="173">E648</f>
        <v>206.88</v>
      </c>
      <c r="F647" s="279">
        <f t="shared" si="151"/>
        <v>99.94202898550725</v>
      </c>
    </row>
    <row r="648" spans="1:16317" s="142" customFormat="1" ht="15.75" hidden="1" customHeight="1" x14ac:dyDescent="0.25">
      <c r="A648" s="69" t="s">
        <v>77</v>
      </c>
      <c r="B648" s="50" t="s">
        <v>738</v>
      </c>
      <c r="C648" s="50" t="s">
        <v>78</v>
      </c>
      <c r="D648" s="100">
        <f>300-73-20</f>
        <v>207</v>
      </c>
      <c r="E648" s="100">
        <v>206.88</v>
      </c>
      <c r="F648" s="279">
        <f t="shared" si="151"/>
        <v>99.94202898550725</v>
      </c>
    </row>
    <row r="649" spans="1:16317" s="142" customFormat="1" ht="37.5" customHeight="1" x14ac:dyDescent="0.2">
      <c r="A649" s="145" t="s">
        <v>923</v>
      </c>
      <c r="B649" s="146" t="s">
        <v>184</v>
      </c>
      <c r="C649" s="147"/>
      <c r="D649" s="148">
        <f>D650+D735+D752</f>
        <v>136081.20000000001</v>
      </c>
      <c r="E649" s="148">
        <f>E650+E735+E752</f>
        <v>127182.11209000001</v>
      </c>
      <c r="F649" s="279">
        <f t="shared" si="151"/>
        <v>93.460457498905072</v>
      </c>
      <c r="G649" s="304">
        <f>136081.2-D649</f>
        <v>0</v>
      </c>
      <c r="H649" s="277">
        <f>E649-127182.11209</f>
        <v>0</v>
      </c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39"/>
      <c r="X649" s="39"/>
      <c r="Y649" s="39"/>
      <c r="Z649" s="39"/>
      <c r="AA649" s="39"/>
      <c r="AB649" s="39"/>
      <c r="AC649" s="39"/>
      <c r="AD649" s="39"/>
      <c r="AE649" s="39"/>
      <c r="AF649" s="39"/>
      <c r="AG649" s="39"/>
      <c r="AH649" s="39"/>
      <c r="AI649" s="39"/>
      <c r="AJ649" s="39"/>
      <c r="AK649" s="39"/>
      <c r="AL649" s="39"/>
      <c r="AM649" s="39"/>
      <c r="AN649" s="39"/>
      <c r="AO649" s="39"/>
      <c r="AP649" s="39"/>
      <c r="AQ649" s="39"/>
      <c r="AR649" s="39"/>
      <c r="AS649" s="39"/>
      <c r="AT649" s="39"/>
      <c r="AU649" s="39"/>
      <c r="AV649" s="39"/>
      <c r="AW649" s="39"/>
      <c r="AX649" s="39"/>
      <c r="AY649" s="39"/>
      <c r="AZ649" s="39"/>
      <c r="BA649" s="39"/>
      <c r="BB649" s="39"/>
      <c r="BC649" s="39"/>
      <c r="BD649" s="39"/>
      <c r="BE649" s="39"/>
      <c r="BF649" s="39"/>
      <c r="BG649" s="39"/>
      <c r="BH649" s="39"/>
      <c r="BI649" s="39"/>
      <c r="BJ649" s="39"/>
      <c r="BK649" s="39"/>
      <c r="BL649" s="39"/>
      <c r="BM649" s="39"/>
      <c r="BN649" s="39"/>
      <c r="BO649" s="39"/>
      <c r="BP649" s="39"/>
      <c r="BQ649" s="39"/>
      <c r="BR649" s="39"/>
      <c r="BS649" s="39"/>
      <c r="BT649" s="39"/>
      <c r="BU649" s="39"/>
      <c r="BV649" s="39"/>
      <c r="BW649" s="39"/>
      <c r="BX649" s="39"/>
      <c r="BY649" s="39"/>
      <c r="BZ649" s="39"/>
      <c r="CA649" s="39"/>
      <c r="CB649" s="39"/>
      <c r="CC649" s="39"/>
      <c r="CD649" s="39"/>
      <c r="CE649" s="39"/>
      <c r="CF649" s="39"/>
      <c r="CG649" s="39"/>
      <c r="CH649" s="39"/>
      <c r="CI649" s="39"/>
      <c r="CJ649" s="39"/>
      <c r="CK649" s="39"/>
      <c r="CL649" s="39"/>
      <c r="CM649" s="39"/>
      <c r="CN649" s="39"/>
      <c r="CO649" s="39"/>
      <c r="CP649" s="39"/>
      <c r="CQ649" s="39"/>
      <c r="CR649" s="39"/>
      <c r="CS649" s="39"/>
      <c r="CT649" s="39"/>
      <c r="CU649" s="39"/>
      <c r="CV649" s="39"/>
      <c r="CW649" s="39"/>
      <c r="CX649" s="39"/>
      <c r="CY649" s="39"/>
      <c r="CZ649" s="39"/>
      <c r="DA649" s="39"/>
      <c r="DB649" s="39"/>
      <c r="DC649" s="39"/>
      <c r="DD649" s="39"/>
      <c r="DE649" s="39"/>
      <c r="DF649" s="39"/>
      <c r="DG649" s="39"/>
      <c r="DH649" s="39"/>
      <c r="DI649" s="39"/>
      <c r="DJ649" s="39"/>
      <c r="DK649" s="39"/>
      <c r="DL649" s="39"/>
      <c r="DM649" s="39"/>
      <c r="DN649" s="39"/>
      <c r="DO649" s="39"/>
      <c r="DP649" s="39"/>
      <c r="DQ649" s="39"/>
      <c r="DR649" s="39"/>
      <c r="DS649" s="39"/>
      <c r="DT649" s="39"/>
      <c r="DU649" s="39"/>
      <c r="DV649" s="39"/>
      <c r="DW649" s="39"/>
      <c r="DX649" s="39"/>
      <c r="DY649" s="39"/>
      <c r="DZ649" s="39"/>
      <c r="EA649" s="39"/>
      <c r="EB649" s="39"/>
      <c r="EC649" s="39"/>
      <c r="ED649" s="39"/>
      <c r="EE649" s="39"/>
      <c r="EF649" s="39"/>
      <c r="EG649" s="39"/>
      <c r="EH649" s="39"/>
      <c r="EI649" s="39"/>
      <c r="EJ649" s="39"/>
      <c r="EK649" s="39"/>
      <c r="EL649" s="39"/>
      <c r="EM649" s="39"/>
      <c r="EN649" s="39"/>
      <c r="EO649" s="39"/>
      <c r="EP649" s="39"/>
      <c r="EQ649" s="39"/>
      <c r="ER649" s="39"/>
      <c r="ES649" s="39"/>
      <c r="ET649" s="39"/>
      <c r="EU649" s="39"/>
      <c r="EV649" s="39"/>
      <c r="EW649" s="39"/>
      <c r="EX649" s="39"/>
      <c r="EY649" s="39"/>
      <c r="EZ649" s="39"/>
      <c r="FA649" s="39"/>
      <c r="FB649" s="39"/>
      <c r="FC649" s="39"/>
      <c r="FD649" s="39"/>
      <c r="FE649" s="39"/>
      <c r="FF649" s="39"/>
      <c r="FG649" s="39"/>
      <c r="FH649" s="39"/>
      <c r="FI649" s="39"/>
      <c r="FJ649" s="39"/>
      <c r="FK649" s="39"/>
      <c r="FL649" s="39"/>
      <c r="FM649" s="39"/>
      <c r="FN649" s="39"/>
      <c r="FO649" s="39"/>
      <c r="FP649" s="39"/>
      <c r="FQ649" s="39"/>
      <c r="FR649" s="39"/>
      <c r="FS649" s="39"/>
      <c r="FT649" s="39"/>
      <c r="FU649" s="39"/>
      <c r="FV649" s="39"/>
      <c r="FW649" s="39"/>
      <c r="FX649" s="39"/>
      <c r="FY649" s="39"/>
      <c r="FZ649" s="39"/>
      <c r="GA649" s="39"/>
      <c r="GB649" s="39"/>
      <c r="GC649" s="39"/>
      <c r="GD649" s="39"/>
      <c r="GE649" s="39"/>
      <c r="GF649" s="39"/>
      <c r="GG649" s="39"/>
      <c r="GH649" s="39"/>
      <c r="GI649" s="39"/>
      <c r="GJ649" s="39"/>
      <c r="GK649" s="39"/>
      <c r="GL649" s="39"/>
      <c r="GM649" s="39"/>
      <c r="GN649" s="39"/>
      <c r="GO649" s="39"/>
      <c r="GP649" s="39"/>
      <c r="GQ649" s="39"/>
      <c r="GR649" s="39"/>
      <c r="GS649" s="39"/>
      <c r="GT649" s="39"/>
      <c r="GU649" s="39"/>
      <c r="GV649" s="39"/>
      <c r="GW649" s="39"/>
      <c r="GX649" s="39"/>
      <c r="GY649" s="39"/>
      <c r="GZ649" s="39"/>
      <c r="HA649" s="39"/>
      <c r="HB649" s="39"/>
      <c r="HC649" s="39"/>
      <c r="HD649" s="39"/>
      <c r="HE649" s="39"/>
      <c r="HF649" s="39"/>
      <c r="HG649" s="39"/>
      <c r="HH649" s="39"/>
      <c r="HI649" s="39"/>
      <c r="HJ649" s="39"/>
      <c r="HK649" s="39"/>
      <c r="HL649" s="39"/>
      <c r="HM649" s="39"/>
      <c r="HN649" s="39"/>
      <c r="HO649" s="39"/>
      <c r="HP649" s="39"/>
      <c r="HQ649" s="39"/>
      <c r="HR649" s="39"/>
      <c r="HS649" s="39"/>
      <c r="HT649" s="39"/>
      <c r="HU649" s="39"/>
      <c r="HV649" s="39"/>
      <c r="HW649" s="39"/>
      <c r="HX649" s="39"/>
      <c r="HY649" s="39"/>
      <c r="HZ649" s="39"/>
      <c r="IA649" s="39"/>
      <c r="IB649" s="39"/>
      <c r="IC649" s="39"/>
      <c r="ID649" s="39"/>
      <c r="IE649" s="39"/>
      <c r="IF649" s="39"/>
      <c r="IG649" s="39"/>
      <c r="IH649" s="39"/>
      <c r="II649" s="39"/>
      <c r="IJ649" s="39"/>
      <c r="IK649" s="39"/>
      <c r="IL649" s="39"/>
      <c r="IM649" s="39"/>
      <c r="IN649" s="39"/>
      <c r="IO649" s="39"/>
      <c r="IP649" s="39"/>
      <c r="IQ649" s="39"/>
      <c r="IR649" s="39"/>
      <c r="IS649" s="39"/>
      <c r="IT649" s="39"/>
      <c r="IU649" s="39"/>
      <c r="IV649" s="39"/>
      <c r="IW649" s="39"/>
      <c r="IX649" s="39"/>
      <c r="IY649" s="39"/>
      <c r="IZ649" s="39"/>
      <c r="JA649" s="39"/>
      <c r="JB649" s="39"/>
      <c r="JC649" s="39"/>
      <c r="JD649" s="39"/>
      <c r="JE649" s="39"/>
      <c r="JF649" s="39"/>
      <c r="JG649" s="39"/>
      <c r="JH649" s="39"/>
      <c r="JI649" s="39"/>
      <c r="JJ649" s="39"/>
      <c r="JK649" s="39"/>
      <c r="JL649" s="39"/>
      <c r="JM649" s="39"/>
      <c r="JN649" s="39"/>
      <c r="JO649" s="39"/>
      <c r="JP649" s="39"/>
      <c r="JQ649" s="39"/>
      <c r="JR649" s="39"/>
      <c r="JS649" s="39"/>
      <c r="JT649" s="39"/>
      <c r="JU649" s="39"/>
      <c r="JV649" s="39"/>
      <c r="JW649" s="39"/>
      <c r="JX649" s="39"/>
      <c r="JY649" s="39"/>
      <c r="JZ649" s="39"/>
      <c r="KA649" s="39"/>
      <c r="KB649" s="39"/>
      <c r="KC649" s="39"/>
      <c r="KD649" s="39"/>
      <c r="KE649" s="39"/>
      <c r="KF649" s="39"/>
      <c r="KG649" s="39"/>
      <c r="KH649" s="39"/>
      <c r="KI649" s="39"/>
      <c r="KJ649" s="39"/>
      <c r="KK649" s="39"/>
      <c r="KL649" s="39"/>
      <c r="KM649" s="39"/>
      <c r="KN649" s="39"/>
      <c r="KO649" s="39"/>
      <c r="KP649" s="39"/>
      <c r="KQ649" s="39"/>
      <c r="KR649" s="39"/>
      <c r="KS649" s="39"/>
      <c r="KT649" s="39"/>
      <c r="KU649" s="39"/>
      <c r="KV649" s="39"/>
      <c r="KW649" s="39"/>
      <c r="KX649" s="39"/>
      <c r="KY649" s="39"/>
      <c r="KZ649" s="39"/>
      <c r="LA649" s="39"/>
      <c r="LB649" s="39"/>
      <c r="LC649" s="39"/>
      <c r="LD649" s="39"/>
      <c r="LE649" s="39"/>
      <c r="LF649" s="39"/>
      <c r="LG649" s="39"/>
      <c r="LH649" s="39"/>
      <c r="LI649" s="39"/>
      <c r="LJ649" s="39"/>
      <c r="LK649" s="39"/>
      <c r="LL649" s="39"/>
      <c r="LM649" s="39"/>
      <c r="LN649" s="39"/>
      <c r="LO649" s="39"/>
      <c r="LP649" s="39"/>
      <c r="LQ649" s="39"/>
      <c r="LR649" s="39"/>
      <c r="LS649" s="39"/>
      <c r="LT649" s="39"/>
      <c r="LU649" s="39"/>
      <c r="LV649" s="39"/>
      <c r="LW649" s="39"/>
      <c r="LX649" s="39"/>
      <c r="LY649" s="39"/>
      <c r="LZ649" s="39"/>
      <c r="MA649" s="39"/>
      <c r="MB649" s="39"/>
      <c r="MC649" s="39"/>
      <c r="MD649" s="39"/>
      <c r="ME649" s="39"/>
      <c r="MF649" s="39"/>
      <c r="MG649" s="39"/>
      <c r="MH649" s="39"/>
      <c r="MI649" s="39"/>
      <c r="MJ649" s="39"/>
      <c r="MK649" s="39"/>
      <c r="ML649" s="39"/>
      <c r="MM649" s="39"/>
      <c r="MN649" s="39"/>
      <c r="MO649" s="39"/>
      <c r="MP649" s="39"/>
      <c r="MQ649" s="39"/>
      <c r="MR649" s="39"/>
      <c r="MS649" s="39"/>
      <c r="MT649" s="39"/>
      <c r="MU649" s="39"/>
      <c r="MV649" s="39"/>
      <c r="MW649" s="39"/>
      <c r="MX649" s="39"/>
      <c r="MY649" s="39"/>
      <c r="MZ649" s="39"/>
      <c r="NA649" s="39"/>
      <c r="NB649" s="39"/>
      <c r="NC649" s="39"/>
      <c r="ND649" s="39"/>
      <c r="NE649" s="39"/>
      <c r="NF649" s="39"/>
      <c r="NG649" s="39"/>
      <c r="NH649" s="39"/>
      <c r="NI649" s="39"/>
      <c r="NJ649" s="39"/>
      <c r="NK649" s="39"/>
      <c r="NL649" s="39"/>
      <c r="NM649" s="39"/>
      <c r="NN649" s="39"/>
      <c r="NO649" s="39"/>
      <c r="NP649" s="39"/>
      <c r="NQ649" s="39"/>
      <c r="NR649" s="39"/>
      <c r="NS649" s="39"/>
      <c r="NT649" s="39"/>
      <c r="NU649" s="39"/>
      <c r="NV649" s="39"/>
      <c r="NW649" s="39"/>
      <c r="NX649" s="39"/>
      <c r="NY649" s="39"/>
      <c r="NZ649" s="39"/>
      <c r="OA649" s="39"/>
      <c r="OB649" s="39"/>
      <c r="OC649" s="39"/>
      <c r="OD649" s="39"/>
      <c r="OE649" s="39"/>
      <c r="OF649" s="39"/>
      <c r="OG649" s="39"/>
      <c r="OH649" s="39"/>
      <c r="OI649" s="39"/>
      <c r="OJ649" s="39"/>
      <c r="OK649" s="39"/>
      <c r="OL649" s="39"/>
      <c r="OM649" s="39"/>
      <c r="ON649" s="39"/>
      <c r="OO649" s="39"/>
      <c r="OP649" s="39"/>
      <c r="OQ649" s="39"/>
      <c r="OR649" s="39"/>
      <c r="OS649" s="39"/>
      <c r="OT649" s="39"/>
      <c r="OU649" s="39"/>
      <c r="OV649" s="39"/>
      <c r="OW649" s="39"/>
      <c r="OX649" s="39"/>
      <c r="OY649" s="39"/>
      <c r="OZ649" s="39"/>
      <c r="PA649" s="39"/>
      <c r="PB649" s="39"/>
      <c r="PC649" s="39"/>
      <c r="PD649" s="39"/>
      <c r="PE649" s="39"/>
      <c r="PF649" s="39"/>
      <c r="PG649" s="39"/>
      <c r="PH649" s="39"/>
      <c r="PI649" s="39"/>
      <c r="PJ649" s="39"/>
      <c r="PK649" s="39"/>
      <c r="PL649" s="39"/>
      <c r="PM649" s="39"/>
      <c r="PN649" s="39"/>
      <c r="PO649" s="39"/>
      <c r="PP649" s="39"/>
      <c r="PQ649" s="39"/>
      <c r="PR649" s="39"/>
      <c r="PS649" s="39"/>
      <c r="PT649" s="39"/>
      <c r="PU649" s="39"/>
      <c r="PV649" s="39"/>
      <c r="PW649" s="39"/>
      <c r="PX649" s="39"/>
      <c r="PY649" s="39"/>
      <c r="PZ649" s="39"/>
      <c r="QA649" s="39"/>
      <c r="QB649" s="39"/>
      <c r="QC649" s="39"/>
      <c r="QD649" s="39"/>
      <c r="QE649" s="39"/>
      <c r="QF649" s="39"/>
      <c r="QG649" s="39"/>
      <c r="QH649" s="39"/>
      <c r="QI649" s="39"/>
      <c r="QJ649" s="39"/>
      <c r="QK649" s="39"/>
      <c r="QL649" s="39"/>
      <c r="QM649" s="39"/>
      <c r="QN649" s="39"/>
      <c r="QO649" s="39"/>
      <c r="QP649" s="39"/>
      <c r="QQ649" s="39"/>
      <c r="QR649" s="39"/>
      <c r="QS649" s="39"/>
      <c r="QT649" s="39"/>
      <c r="QU649" s="39"/>
      <c r="QV649" s="39"/>
      <c r="QW649" s="39"/>
      <c r="QX649" s="39"/>
      <c r="QY649" s="39"/>
      <c r="QZ649" s="39"/>
      <c r="RA649" s="39"/>
      <c r="RB649" s="39"/>
      <c r="RC649" s="39"/>
      <c r="RD649" s="39"/>
      <c r="RE649" s="39"/>
      <c r="RF649" s="39"/>
      <c r="RG649" s="39"/>
      <c r="RH649" s="39"/>
      <c r="RI649" s="39"/>
      <c r="RJ649" s="39"/>
      <c r="RK649" s="39"/>
      <c r="RL649" s="39"/>
      <c r="RM649" s="39"/>
      <c r="RN649" s="39"/>
      <c r="RO649" s="39"/>
      <c r="RP649" s="39"/>
      <c r="RQ649" s="39"/>
      <c r="RR649" s="39"/>
      <c r="RS649" s="39"/>
      <c r="RT649" s="39"/>
      <c r="RU649" s="39"/>
      <c r="RV649" s="39"/>
      <c r="RW649" s="39"/>
      <c r="RX649" s="39"/>
      <c r="RY649" s="39"/>
      <c r="RZ649" s="39"/>
      <c r="SA649" s="39"/>
      <c r="SB649" s="39"/>
      <c r="SC649" s="39"/>
      <c r="SD649" s="39"/>
      <c r="SE649" s="39"/>
      <c r="SF649" s="39"/>
      <c r="SG649" s="39"/>
      <c r="SH649" s="39"/>
      <c r="SI649" s="39"/>
      <c r="SJ649" s="39"/>
      <c r="SK649" s="39"/>
      <c r="SL649" s="39"/>
      <c r="SM649" s="39"/>
      <c r="SN649" s="39"/>
      <c r="SO649" s="39"/>
      <c r="SP649" s="39"/>
      <c r="SQ649" s="39"/>
      <c r="SR649" s="39"/>
      <c r="SS649" s="39"/>
      <c r="ST649" s="39"/>
      <c r="SU649" s="39"/>
      <c r="SV649" s="39"/>
      <c r="SW649" s="39"/>
      <c r="SX649" s="39"/>
      <c r="SY649" s="39"/>
      <c r="SZ649" s="39"/>
      <c r="TA649" s="39"/>
      <c r="TB649" s="39"/>
      <c r="TC649" s="39"/>
      <c r="TD649" s="39"/>
      <c r="TE649" s="39"/>
      <c r="TF649" s="39"/>
      <c r="TG649" s="39"/>
      <c r="TH649" s="39"/>
      <c r="TI649" s="39"/>
      <c r="TJ649" s="39"/>
      <c r="TK649" s="39"/>
      <c r="TL649" s="39"/>
      <c r="TM649" s="39"/>
      <c r="TN649" s="39"/>
      <c r="TO649" s="39"/>
      <c r="TP649" s="39"/>
      <c r="TQ649" s="39"/>
      <c r="TR649" s="39"/>
      <c r="TS649" s="39"/>
      <c r="TT649" s="39"/>
      <c r="TU649" s="39"/>
      <c r="TV649" s="39"/>
      <c r="TW649" s="39"/>
      <c r="TX649" s="39"/>
      <c r="TY649" s="39"/>
      <c r="TZ649" s="39"/>
      <c r="UA649" s="39"/>
      <c r="UB649" s="39"/>
      <c r="UC649" s="39"/>
      <c r="UD649" s="39"/>
      <c r="UE649" s="39"/>
      <c r="UF649" s="39"/>
      <c r="UG649" s="39"/>
      <c r="UH649" s="39"/>
      <c r="UI649" s="39"/>
      <c r="UJ649" s="39"/>
      <c r="UK649" s="39"/>
      <c r="UL649" s="39"/>
      <c r="UM649" s="39"/>
      <c r="UN649" s="39"/>
      <c r="UO649" s="39"/>
      <c r="UP649" s="39"/>
      <c r="UQ649" s="39"/>
      <c r="UR649" s="39"/>
      <c r="US649" s="39"/>
      <c r="UT649" s="39"/>
      <c r="UU649" s="39"/>
      <c r="UV649" s="39"/>
      <c r="UW649" s="39"/>
      <c r="UX649" s="39"/>
      <c r="UY649" s="39"/>
      <c r="UZ649" s="39"/>
      <c r="VA649" s="39"/>
      <c r="VB649" s="39"/>
      <c r="VC649" s="39"/>
      <c r="VD649" s="39"/>
      <c r="VE649" s="39"/>
      <c r="VF649" s="39"/>
      <c r="VG649" s="39"/>
      <c r="VH649" s="39"/>
      <c r="VI649" s="39"/>
      <c r="VJ649" s="39"/>
      <c r="VK649" s="39"/>
      <c r="VL649" s="39"/>
      <c r="VM649" s="39"/>
      <c r="VN649" s="39"/>
      <c r="VO649" s="39"/>
      <c r="VP649" s="39"/>
      <c r="VQ649" s="39"/>
      <c r="VR649" s="39"/>
      <c r="VS649" s="39"/>
      <c r="VT649" s="39"/>
      <c r="VU649" s="39"/>
      <c r="VV649" s="39"/>
      <c r="VW649" s="39"/>
      <c r="VX649" s="39"/>
      <c r="VY649" s="39"/>
      <c r="VZ649" s="39"/>
      <c r="WA649" s="39"/>
      <c r="WB649" s="39"/>
      <c r="WC649" s="39"/>
      <c r="WD649" s="39"/>
      <c r="WE649" s="39"/>
      <c r="WF649" s="39"/>
      <c r="WG649" s="39"/>
      <c r="WH649" s="39"/>
      <c r="WI649" s="39"/>
      <c r="WJ649" s="39"/>
      <c r="WK649" s="39"/>
      <c r="WL649" s="39"/>
      <c r="WM649" s="39"/>
      <c r="WN649" s="39"/>
      <c r="WO649" s="39"/>
      <c r="WP649" s="39"/>
      <c r="WQ649" s="39"/>
      <c r="WR649" s="39"/>
      <c r="WS649" s="39"/>
      <c r="WT649" s="39"/>
      <c r="WU649" s="39"/>
      <c r="WV649" s="39"/>
      <c r="WW649" s="39"/>
      <c r="WX649" s="39"/>
      <c r="WY649" s="39"/>
      <c r="WZ649" s="39"/>
      <c r="XA649" s="39"/>
      <c r="XB649" s="39"/>
      <c r="XC649" s="39"/>
      <c r="XD649" s="39"/>
      <c r="XE649" s="39"/>
      <c r="XF649" s="39"/>
      <c r="XG649" s="39"/>
      <c r="XH649" s="39"/>
      <c r="XI649" s="39"/>
      <c r="XJ649" s="39"/>
      <c r="XK649" s="39"/>
      <c r="XL649" s="39"/>
      <c r="XM649" s="39"/>
      <c r="XN649" s="39"/>
      <c r="XO649" s="39"/>
      <c r="XP649" s="39"/>
      <c r="XQ649" s="39"/>
      <c r="XR649" s="39"/>
      <c r="XS649" s="39"/>
      <c r="XT649" s="39"/>
      <c r="XU649" s="39"/>
      <c r="XV649" s="39"/>
      <c r="XW649" s="39"/>
      <c r="XX649" s="39"/>
      <c r="XY649" s="39"/>
      <c r="XZ649" s="39"/>
      <c r="YA649" s="39"/>
      <c r="YB649" s="39"/>
      <c r="YC649" s="39"/>
      <c r="YD649" s="39"/>
      <c r="YE649" s="39"/>
      <c r="YF649" s="39"/>
      <c r="YG649" s="39"/>
      <c r="YH649" s="39"/>
      <c r="YI649" s="39"/>
      <c r="YJ649" s="39"/>
      <c r="YK649" s="39"/>
      <c r="YL649" s="39"/>
      <c r="YM649" s="39"/>
      <c r="YN649" s="39"/>
      <c r="YO649" s="39"/>
      <c r="YP649" s="39"/>
      <c r="YQ649" s="39"/>
      <c r="YR649" s="39"/>
      <c r="YS649" s="39"/>
      <c r="YT649" s="39"/>
      <c r="YU649" s="39"/>
      <c r="YV649" s="39"/>
      <c r="YW649" s="39"/>
      <c r="YX649" s="39"/>
      <c r="YY649" s="39"/>
      <c r="YZ649" s="39"/>
      <c r="ZA649" s="39"/>
      <c r="ZB649" s="39"/>
      <c r="ZC649" s="39"/>
      <c r="ZD649" s="39"/>
      <c r="ZE649" s="39"/>
      <c r="ZF649" s="39"/>
      <c r="ZG649" s="39"/>
      <c r="ZH649" s="39"/>
      <c r="ZI649" s="39"/>
      <c r="ZJ649" s="39"/>
      <c r="ZK649" s="39"/>
      <c r="ZL649" s="39"/>
      <c r="ZM649" s="39"/>
      <c r="ZN649" s="39"/>
      <c r="ZO649" s="39"/>
      <c r="ZP649" s="39"/>
      <c r="ZQ649" s="39"/>
      <c r="ZR649" s="39"/>
      <c r="ZS649" s="39"/>
      <c r="ZT649" s="39"/>
      <c r="ZU649" s="39"/>
      <c r="ZV649" s="39"/>
      <c r="ZW649" s="39"/>
      <c r="ZX649" s="39"/>
      <c r="ZY649" s="39"/>
      <c r="ZZ649" s="39"/>
      <c r="AAA649" s="39"/>
      <c r="AAB649" s="39"/>
      <c r="AAC649" s="39"/>
      <c r="AAD649" s="39"/>
      <c r="AAE649" s="39"/>
      <c r="AAF649" s="39"/>
      <c r="AAG649" s="39"/>
      <c r="AAH649" s="39"/>
      <c r="AAI649" s="39"/>
      <c r="AAJ649" s="39"/>
      <c r="AAK649" s="39"/>
      <c r="AAL649" s="39"/>
      <c r="AAM649" s="39"/>
      <c r="AAN649" s="39"/>
      <c r="AAO649" s="39"/>
      <c r="AAP649" s="39"/>
      <c r="AAQ649" s="39"/>
      <c r="AAR649" s="39"/>
      <c r="AAS649" s="39"/>
      <c r="AAT649" s="39"/>
      <c r="AAU649" s="39"/>
      <c r="AAV649" s="39"/>
      <c r="AAW649" s="39"/>
      <c r="AAX649" s="39"/>
      <c r="AAY649" s="39"/>
      <c r="AAZ649" s="39"/>
      <c r="ABA649" s="39"/>
      <c r="ABB649" s="39"/>
      <c r="ABC649" s="39"/>
      <c r="ABD649" s="39"/>
      <c r="ABE649" s="39"/>
      <c r="ABF649" s="39"/>
      <c r="ABG649" s="39"/>
      <c r="ABH649" s="39"/>
      <c r="ABI649" s="39"/>
      <c r="ABJ649" s="39"/>
      <c r="ABK649" s="39"/>
      <c r="ABL649" s="39"/>
      <c r="ABM649" s="39"/>
      <c r="ABN649" s="39"/>
      <c r="ABO649" s="39"/>
      <c r="ABP649" s="39"/>
      <c r="ABQ649" s="39"/>
      <c r="ABR649" s="39"/>
      <c r="ABS649" s="39"/>
      <c r="ABT649" s="39"/>
      <c r="ABU649" s="39"/>
      <c r="ABV649" s="39"/>
      <c r="ABW649" s="39"/>
      <c r="ABX649" s="39"/>
      <c r="ABY649" s="39"/>
      <c r="ABZ649" s="39"/>
      <c r="ACA649" s="39"/>
      <c r="ACB649" s="39"/>
      <c r="ACC649" s="39"/>
      <c r="ACD649" s="39"/>
      <c r="ACE649" s="39"/>
      <c r="ACF649" s="39"/>
      <c r="ACG649" s="39"/>
      <c r="ACH649" s="39"/>
      <c r="ACI649" s="39"/>
      <c r="ACJ649" s="39"/>
      <c r="ACK649" s="39"/>
      <c r="ACL649" s="39"/>
      <c r="ACM649" s="39"/>
      <c r="ACN649" s="39"/>
      <c r="ACO649" s="39"/>
      <c r="ACP649" s="39"/>
      <c r="ACQ649" s="39"/>
      <c r="ACR649" s="39"/>
      <c r="ACS649" s="39"/>
      <c r="ACT649" s="39"/>
      <c r="ACU649" s="39"/>
      <c r="ACV649" s="39"/>
      <c r="ACW649" s="39"/>
      <c r="ACX649" s="39"/>
      <c r="ACY649" s="39"/>
      <c r="ACZ649" s="39"/>
      <c r="ADA649" s="39"/>
      <c r="ADB649" s="39"/>
      <c r="ADC649" s="39"/>
      <c r="ADD649" s="39"/>
      <c r="ADE649" s="39"/>
      <c r="ADF649" s="39"/>
      <c r="ADG649" s="39"/>
      <c r="ADH649" s="39"/>
      <c r="ADI649" s="39"/>
      <c r="ADJ649" s="39"/>
      <c r="ADK649" s="39"/>
      <c r="ADL649" s="39"/>
      <c r="ADM649" s="39"/>
      <c r="ADN649" s="39"/>
      <c r="ADO649" s="39"/>
      <c r="ADP649" s="39"/>
      <c r="ADQ649" s="39"/>
      <c r="ADR649" s="39"/>
      <c r="ADS649" s="39"/>
      <c r="ADT649" s="39"/>
      <c r="ADU649" s="39"/>
      <c r="ADV649" s="39"/>
      <c r="ADW649" s="39"/>
      <c r="ADX649" s="39"/>
      <c r="ADY649" s="39"/>
      <c r="ADZ649" s="39"/>
      <c r="AEA649" s="39"/>
      <c r="AEB649" s="39"/>
      <c r="AEC649" s="39"/>
      <c r="AED649" s="39"/>
      <c r="AEE649" s="39"/>
      <c r="AEF649" s="39"/>
      <c r="AEG649" s="39"/>
      <c r="AEH649" s="39"/>
      <c r="AEI649" s="39"/>
      <c r="AEJ649" s="39"/>
      <c r="AEK649" s="39"/>
      <c r="AEL649" s="39"/>
      <c r="AEM649" s="39"/>
      <c r="AEN649" s="39"/>
      <c r="AEO649" s="39"/>
      <c r="AEP649" s="39"/>
      <c r="AEQ649" s="39"/>
      <c r="AER649" s="39"/>
      <c r="AES649" s="39"/>
      <c r="AET649" s="39"/>
      <c r="AEU649" s="39"/>
      <c r="AEV649" s="39"/>
      <c r="AEW649" s="39"/>
      <c r="AEX649" s="39"/>
      <c r="AEY649" s="39"/>
      <c r="AEZ649" s="39"/>
      <c r="AFA649" s="39"/>
      <c r="AFB649" s="39"/>
      <c r="AFC649" s="39"/>
      <c r="AFD649" s="39"/>
      <c r="AFE649" s="39"/>
      <c r="AFF649" s="39"/>
      <c r="AFG649" s="39"/>
      <c r="AFH649" s="39"/>
      <c r="AFI649" s="39"/>
      <c r="AFJ649" s="39"/>
      <c r="AFK649" s="39"/>
      <c r="AFL649" s="39"/>
      <c r="AFM649" s="39"/>
      <c r="AFN649" s="39"/>
      <c r="AFO649" s="39"/>
      <c r="AFP649" s="39"/>
      <c r="AFQ649" s="39"/>
      <c r="AFR649" s="39"/>
      <c r="AFS649" s="39"/>
      <c r="AFT649" s="39"/>
      <c r="AFU649" s="39"/>
      <c r="AFV649" s="39"/>
      <c r="AFW649" s="39"/>
      <c r="AFX649" s="39"/>
      <c r="AFY649" s="39"/>
      <c r="AFZ649" s="39"/>
      <c r="AGA649" s="39"/>
      <c r="AGB649" s="39"/>
      <c r="AGC649" s="39"/>
      <c r="AGD649" s="39"/>
      <c r="AGE649" s="39"/>
      <c r="AGF649" s="39"/>
      <c r="AGG649" s="39"/>
      <c r="AGH649" s="39"/>
      <c r="AGI649" s="39"/>
      <c r="AGJ649" s="39"/>
      <c r="AGK649" s="39"/>
      <c r="AGL649" s="39"/>
      <c r="AGM649" s="39"/>
      <c r="AGN649" s="39"/>
      <c r="AGO649" s="39"/>
      <c r="AGP649" s="39"/>
      <c r="AGQ649" s="39"/>
      <c r="AGR649" s="39"/>
      <c r="AGS649" s="39"/>
      <c r="AGT649" s="39"/>
      <c r="AGU649" s="39"/>
      <c r="AGV649" s="39"/>
      <c r="AGW649" s="39"/>
      <c r="AGX649" s="39"/>
      <c r="AGY649" s="39"/>
      <c r="AGZ649" s="39"/>
      <c r="AHA649" s="39"/>
      <c r="AHB649" s="39"/>
      <c r="AHC649" s="39"/>
      <c r="AHD649" s="39"/>
      <c r="AHE649" s="39"/>
      <c r="AHF649" s="39"/>
      <c r="AHG649" s="39"/>
      <c r="AHH649" s="39"/>
      <c r="AHI649" s="39"/>
      <c r="AHJ649" s="39"/>
      <c r="AHK649" s="39"/>
      <c r="AHL649" s="39"/>
      <c r="AHM649" s="39"/>
      <c r="AHN649" s="39"/>
      <c r="AHO649" s="39"/>
      <c r="AHP649" s="39"/>
      <c r="AHQ649" s="39"/>
      <c r="AHR649" s="39"/>
      <c r="AHS649" s="39"/>
      <c r="AHT649" s="39"/>
      <c r="AHU649" s="39"/>
      <c r="AHV649" s="39"/>
      <c r="AHW649" s="39"/>
      <c r="AHX649" s="39"/>
      <c r="AHY649" s="39"/>
      <c r="AHZ649" s="39"/>
      <c r="AIA649" s="39"/>
      <c r="AIB649" s="39"/>
      <c r="AIC649" s="39"/>
      <c r="AID649" s="39"/>
      <c r="AIE649" s="39"/>
      <c r="AIF649" s="39"/>
      <c r="AIG649" s="39"/>
      <c r="AIH649" s="39"/>
      <c r="AII649" s="39"/>
      <c r="AIJ649" s="39"/>
      <c r="AIK649" s="39"/>
      <c r="AIL649" s="39"/>
      <c r="AIM649" s="39"/>
      <c r="AIN649" s="39"/>
      <c r="AIO649" s="39"/>
      <c r="AIP649" s="39"/>
      <c r="AIQ649" s="39"/>
      <c r="AIR649" s="39"/>
      <c r="AIS649" s="39"/>
      <c r="AIT649" s="39"/>
      <c r="AIU649" s="39"/>
      <c r="AIV649" s="39"/>
      <c r="AIW649" s="39"/>
      <c r="AIX649" s="39"/>
      <c r="AIY649" s="39"/>
      <c r="AIZ649" s="39"/>
      <c r="AJA649" s="39"/>
      <c r="AJB649" s="39"/>
      <c r="AJC649" s="39"/>
      <c r="AJD649" s="39"/>
      <c r="AJE649" s="39"/>
      <c r="AJF649" s="39"/>
      <c r="AJG649" s="39"/>
      <c r="AJH649" s="39"/>
      <c r="AJI649" s="39"/>
      <c r="AJJ649" s="39"/>
      <c r="AJK649" s="39"/>
      <c r="AJL649" s="39"/>
      <c r="AJM649" s="39"/>
      <c r="AJN649" s="39"/>
      <c r="AJO649" s="39"/>
      <c r="AJP649" s="39"/>
      <c r="AJQ649" s="39"/>
      <c r="AJR649" s="39"/>
      <c r="AJS649" s="39"/>
      <c r="AJT649" s="39"/>
      <c r="AJU649" s="39"/>
      <c r="AJV649" s="39"/>
      <c r="AJW649" s="39"/>
      <c r="AJX649" s="39"/>
      <c r="AJY649" s="39"/>
      <c r="AJZ649" s="39"/>
      <c r="AKA649" s="39"/>
      <c r="AKB649" s="39"/>
      <c r="AKC649" s="39"/>
      <c r="AKD649" s="39"/>
      <c r="AKE649" s="39"/>
      <c r="AKF649" s="39"/>
      <c r="AKG649" s="39"/>
      <c r="AKH649" s="39"/>
      <c r="AKI649" s="39"/>
      <c r="AKJ649" s="39"/>
      <c r="AKK649" s="39"/>
      <c r="AKL649" s="39"/>
      <c r="AKM649" s="39"/>
      <c r="AKN649" s="39"/>
      <c r="AKO649" s="39"/>
      <c r="AKP649" s="39"/>
      <c r="AKQ649" s="39"/>
      <c r="AKR649" s="39"/>
      <c r="AKS649" s="39"/>
      <c r="AKT649" s="39"/>
      <c r="AKU649" s="39"/>
      <c r="AKV649" s="39"/>
      <c r="AKW649" s="39"/>
      <c r="AKX649" s="39"/>
      <c r="AKY649" s="39"/>
      <c r="AKZ649" s="39"/>
      <c r="ALA649" s="39"/>
      <c r="ALB649" s="39"/>
      <c r="ALC649" s="39"/>
      <c r="ALD649" s="39"/>
      <c r="ALE649" s="39"/>
      <c r="ALF649" s="39"/>
      <c r="ALG649" s="39"/>
      <c r="ALH649" s="39"/>
      <c r="ALI649" s="39"/>
      <c r="ALJ649" s="39"/>
      <c r="ALK649" s="39"/>
      <c r="ALL649" s="39"/>
      <c r="ALM649" s="39"/>
      <c r="ALN649" s="39"/>
      <c r="ALO649" s="39"/>
      <c r="ALP649" s="39"/>
      <c r="ALQ649" s="39"/>
      <c r="ALR649" s="39"/>
      <c r="ALS649" s="39"/>
      <c r="ALT649" s="39"/>
      <c r="ALU649" s="39"/>
      <c r="ALV649" s="39"/>
      <c r="ALW649" s="39"/>
      <c r="ALX649" s="39"/>
      <c r="ALY649" s="39"/>
      <c r="ALZ649" s="39"/>
      <c r="AMA649" s="39"/>
      <c r="AMB649" s="39"/>
      <c r="AMC649" s="39"/>
      <c r="AMD649" s="39"/>
      <c r="AME649" s="39"/>
      <c r="AMF649" s="39"/>
      <c r="AMG649" s="39"/>
      <c r="AMH649" s="39"/>
      <c r="AMI649" s="39"/>
      <c r="AMJ649" s="39"/>
      <c r="AMK649" s="39"/>
      <c r="AML649" s="39"/>
      <c r="AMM649" s="39"/>
      <c r="AMN649" s="39"/>
      <c r="AMO649" s="39"/>
      <c r="AMP649" s="39"/>
      <c r="AMQ649" s="39"/>
      <c r="AMR649" s="39"/>
      <c r="AMS649" s="39"/>
      <c r="AMT649" s="39"/>
      <c r="AMU649" s="39"/>
      <c r="AMV649" s="39"/>
      <c r="AMW649" s="39"/>
      <c r="AMX649" s="39"/>
      <c r="AMY649" s="39"/>
      <c r="AMZ649" s="39"/>
      <c r="ANA649" s="39"/>
      <c r="ANB649" s="39"/>
      <c r="ANC649" s="39"/>
      <c r="AND649" s="39"/>
      <c r="ANE649" s="39"/>
      <c r="ANF649" s="39"/>
      <c r="ANG649" s="39"/>
      <c r="ANH649" s="39"/>
      <c r="ANI649" s="39"/>
      <c r="ANJ649" s="39"/>
      <c r="ANK649" s="39"/>
      <c r="ANL649" s="39"/>
      <c r="ANM649" s="39"/>
      <c r="ANN649" s="39"/>
      <c r="ANO649" s="39"/>
      <c r="ANP649" s="39"/>
      <c r="ANQ649" s="39"/>
      <c r="ANR649" s="39"/>
      <c r="ANS649" s="39"/>
      <c r="ANT649" s="39"/>
      <c r="ANU649" s="39"/>
      <c r="ANV649" s="39"/>
      <c r="ANW649" s="39"/>
      <c r="ANX649" s="39"/>
      <c r="ANY649" s="39"/>
      <c r="ANZ649" s="39"/>
      <c r="AOA649" s="39"/>
      <c r="AOB649" s="39"/>
      <c r="AOC649" s="39"/>
      <c r="AOD649" s="39"/>
      <c r="AOE649" s="39"/>
      <c r="AOF649" s="39"/>
      <c r="AOG649" s="39"/>
      <c r="AOH649" s="39"/>
      <c r="AOI649" s="39"/>
      <c r="AOJ649" s="39"/>
      <c r="AOK649" s="39"/>
      <c r="AOL649" s="39"/>
      <c r="AOM649" s="39"/>
      <c r="AON649" s="39"/>
      <c r="AOO649" s="39"/>
      <c r="AOP649" s="39"/>
      <c r="AOQ649" s="39"/>
      <c r="AOR649" s="39"/>
      <c r="AOS649" s="39"/>
      <c r="AOT649" s="39"/>
      <c r="AOU649" s="39"/>
      <c r="AOV649" s="39"/>
      <c r="AOW649" s="39"/>
      <c r="AOX649" s="39"/>
      <c r="AOY649" s="39"/>
      <c r="AOZ649" s="39"/>
      <c r="APA649" s="39"/>
      <c r="APB649" s="39"/>
      <c r="APC649" s="39"/>
      <c r="APD649" s="39"/>
      <c r="APE649" s="39"/>
      <c r="APF649" s="39"/>
      <c r="APG649" s="39"/>
      <c r="APH649" s="39"/>
      <c r="API649" s="39"/>
      <c r="APJ649" s="39"/>
      <c r="APK649" s="39"/>
      <c r="APL649" s="39"/>
      <c r="APM649" s="39"/>
      <c r="APN649" s="39"/>
      <c r="APO649" s="39"/>
      <c r="APP649" s="39"/>
      <c r="APQ649" s="39"/>
      <c r="APR649" s="39"/>
      <c r="APS649" s="39"/>
      <c r="APT649" s="39"/>
      <c r="APU649" s="39"/>
      <c r="APV649" s="39"/>
      <c r="APW649" s="39"/>
      <c r="APX649" s="39"/>
      <c r="APY649" s="39"/>
      <c r="APZ649" s="39"/>
      <c r="AQA649" s="39"/>
      <c r="AQB649" s="39"/>
      <c r="AQC649" s="39"/>
      <c r="AQD649" s="39"/>
      <c r="AQE649" s="39"/>
      <c r="AQF649" s="39"/>
      <c r="AQG649" s="39"/>
      <c r="AQH649" s="39"/>
      <c r="AQI649" s="39"/>
      <c r="AQJ649" s="39"/>
      <c r="AQK649" s="39"/>
      <c r="AQL649" s="39"/>
      <c r="AQM649" s="39"/>
      <c r="AQN649" s="39"/>
      <c r="AQO649" s="39"/>
      <c r="AQP649" s="39"/>
      <c r="AQQ649" s="39"/>
      <c r="AQR649" s="39"/>
      <c r="AQS649" s="39"/>
      <c r="AQT649" s="39"/>
      <c r="AQU649" s="39"/>
      <c r="AQV649" s="39"/>
      <c r="AQW649" s="39"/>
      <c r="AQX649" s="39"/>
      <c r="AQY649" s="39"/>
      <c r="AQZ649" s="39"/>
      <c r="ARA649" s="39"/>
      <c r="ARB649" s="39"/>
      <c r="ARC649" s="39"/>
      <c r="ARD649" s="39"/>
      <c r="ARE649" s="39"/>
      <c r="ARF649" s="39"/>
      <c r="ARG649" s="39"/>
      <c r="ARH649" s="39"/>
      <c r="ARI649" s="39"/>
      <c r="ARJ649" s="39"/>
      <c r="ARK649" s="39"/>
      <c r="ARL649" s="39"/>
      <c r="ARM649" s="39"/>
      <c r="ARN649" s="39"/>
      <c r="ARO649" s="39"/>
      <c r="ARP649" s="39"/>
      <c r="ARQ649" s="39"/>
      <c r="ARR649" s="39"/>
      <c r="ARS649" s="39"/>
      <c r="ART649" s="39"/>
      <c r="ARU649" s="39"/>
      <c r="ARV649" s="39"/>
      <c r="ARW649" s="39"/>
      <c r="ARX649" s="39"/>
      <c r="ARY649" s="39"/>
      <c r="ARZ649" s="39"/>
      <c r="ASA649" s="39"/>
      <c r="ASB649" s="39"/>
      <c r="ASC649" s="39"/>
      <c r="ASD649" s="39"/>
      <c r="ASE649" s="39"/>
      <c r="ASF649" s="39"/>
      <c r="ASG649" s="39"/>
      <c r="ASH649" s="39"/>
      <c r="ASI649" s="39"/>
      <c r="ASJ649" s="39"/>
      <c r="ASK649" s="39"/>
      <c r="ASL649" s="39"/>
      <c r="ASM649" s="39"/>
      <c r="ASN649" s="39"/>
      <c r="ASO649" s="39"/>
      <c r="ASP649" s="39"/>
      <c r="ASQ649" s="39"/>
      <c r="ASR649" s="39"/>
      <c r="ASS649" s="39"/>
      <c r="AST649" s="39"/>
      <c r="ASU649" s="39"/>
      <c r="ASV649" s="39"/>
      <c r="ASW649" s="39"/>
      <c r="ASX649" s="39"/>
      <c r="ASY649" s="39"/>
      <c r="ASZ649" s="39"/>
      <c r="ATA649" s="39"/>
      <c r="ATB649" s="39"/>
      <c r="ATC649" s="39"/>
      <c r="ATD649" s="39"/>
      <c r="ATE649" s="39"/>
      <c r="ATF649" s="39"/>
      <c r="ATG649" s="39"/>
      <c r="ATH649" s="39"/>
      <c r="ATI649" s="39"/>
      <c r="ATJ649" s="39"/>
      <c r="ATK649" s="39"/>
      <c r="ATL649" s="39"/>
      <c r="ATM649" s="39"/>
      <c r="ATN649" s="39"/>
      <c r="ATO649" s="39"/>
      <c r="ATP649" s="39"/>
      <c r="ATQ649" s="39"/>
      <c r="ATR649" s="39"/>
      <c r="ATS649" s="39"/>
      <c r="ATT649" s="39"/>
      <c r="ATU649" s="39"/>
      <c r="ATV649" s="39"/>
      <c r="ATW649" s="39"/>
      <c r="ATX649" s="39"/>
      <c r="ATY649" s="39"/>
      <c r="ATZ649" s="39"/>
      <c r="AUA649" s="39"/>
      <c r="AUB649" s="39"/>
      <c r="AUC649" s="39"/>
      <c r="AUD649" s="39"/>
      <c r="AUE649" s="39"/>
      <c r="AUF649" s="39"/>
      <c r="AUG649" s="39"/>
      <c r="AUH649" s="39"/>
      <c r="AUI649" s="39"/>
      <c r="AUJ649" s="39"/>
      <c r="AUK649" s="39"/>
      <c r="AUL649" s="39"/>
      <c r="AUM649" s="39"/>
      <c r="AUN649" s="39"/>
      <c r="AUO649" s="39"/>
      <c r="AUP649" s="39"/>
      <c r="AUQ649" s="39"/>
      <c r="AUR649" s="39"/>
      <c r="AUS649" s="39"/>
      <c r="AUT649" s="39"/>
      <c r="AUU649" s="39"/>
      <c r="AUV649" s="39"/>
      <c r="AUW649" s="39"/>
      <c r="AUX649" s="39"/>
      <c r="AUY649" s="39"/>
      <c r="AUZ649" s="39"/>
      <c r="AVA649" s="39"/>
      <c r="AVB649" s="39"/>
      <c r="AVC649" s="39"/>
      <c r="AVD649" s="39"/>
      <c r="AVE649" s="39"/>
      <c r="AVF649" s="39"/>
      <c r="AVG649" s="39"/>
      <c r="AVH649" s="39"/>
      <c r="AVI649" s="39"/>
      <c r="AVJ649" s="39"/>
      <c r="AVK649" s="39"/>
      <c r="AVL649" s="39"/>
      <c r="AVM649" s="39"/>
      <c r="AVN649" s="39"/>
      <c r="AVO649" s="39"/>
      <c r="AVP649" s="39"/>
      <c r="AVQ649" s="39"/>
      <c r="AVR649" s="39"/>
      <c r="AVS649" s="39"/>
      <c r="AVT649" s="39"/>
      <c r="AVU649" s="39"/>
      <c r="AVV649" s="39"/>
      <c r="AVW649" s="39"/>
      <c r="AVX649" s="39"/>
      <c r="AVY649" s="39"/>
      <c r="AVZ649" s="39"/>
      <c r="AWA649" s="39"/>
      <c r="AWB649" s="39"/>
      <c r="AWC649" s="39"/>
      <c r="AWD649" s="39"/>
      <c r="AWE649" s="39"/>
      <c r="AWF649" s="39"/>
      <c r="AWG649" s="39"/>
      <c r="AWH649" s="39"/>
      <c r="AWI649" s="39"/>
      <c r="AWJ649" s="39"/>
      <c r="AWK649" s="39"/>
      <c r="AWL649" s="39"/>
      <c r="AWM649" s="39"/>
      <c r="AWN649" s="39"/>
      <c r="AWO649" s="39"/>
      <c r="AWP649" s="39"/>
      <c r="AWQ649" s="39"/>
      <c r="AWR649" s="39"/>
      <c r="AWS649" s="39"/>
      <c r="AWT649" s="39"/>
      <c r="AWU649" s="39"/>
      <c r="AWV649" s="39"/>
      <c r="AWW649" s="39"/>
      <c r="AWX649" s="39"/>
      <c r="AWY649" s="39"/>
      <c r="AWZ649" s="39"/>
      <c r="AXA649" s="39"/>
      <c r="AXB649" s="39"/>
      <c r="AXC649" s="39"/>
      <c r="AXD649" s="39"/>
      <c r="AXE649" s="39"/>
      <c r="AXF649" s="39"/>
      <c r="AXG649" s="39"/>
      <c r="AXH649" s="39"/>
      <c r="AXI649" s="39"/>
      <c r="AXJ649" s="39"/>
      <c r="AXK649" s="39"/>
      <c r="AXL649" s="39"/>
      <c r="AXM649" s="39"/>
      <c r="AXN649" s="39"/>
      <c r="AXO649" s="39"/>
      <c r="AXP649" s="39"/>
      <c r="AXQ649" s="39"/>
      <c r="AXR649" s="39"/>
      <c r="AXS649" s="39"/>
      <c r="AXT649" s="39"/>
      <c r="AXU649" s="39"/>
      <c r="AXV649" s="39"/>
      <c r="AXW649" s="39"/>
      <c r="AXX649" s="39"/>
      <c r="AXY649" s="39"/>
      <c r="AXZ649" s="39"/>
      <c r="AYA649" s="39"/>
      <c r="AYB649" s="39"/>
      <c r="AYC649" s="39"/>
      <c r="AYD649" s="39"/>
      <c r="AYE649" s="39"/>
      <c r="AYF649" s="39"/>
      <c r="AYG649" s="39"/>
      <c r="AYH649" s="39"/>
      <c r="AYI649" s="39"/>
      <c r="AYJ649" s="39"/>
      <c r="AYK649" s="39"/>
      <c r="AYL649" s="39"/>
      <c r="AYM649" s="39"/>
      <c r="AYN649" s="39"/>
      <c r="AYO649" s="39"/>
      <c r="AYP649" s="39"/>
      <c r="AYQ649" s="39"/>
      <c r="AYR649" s="39"/>
      <c r="AYS649" s="39"/>
      <c r="AYT649" s="39"/>
      <c r="AYU649" s="39"/>
      <c r="AYV649" s="39"/>
      <c r="AYW649" s="39"/>
      <c r="AYX649" s="39"/>
      <c r="AYY649" s="39"/>
      <c r="AYZ649" s="39"/>
      <c r="AZA649" s="39"/>
      <c r="AZB649" s="39"/>
      <c r="AZC649" s="39"/>
      <c r="AZD649" s="39"/>
      <c r="AZE649" s="39"/>
      <c r="AZF649" s="39"/>
      <c r="AZG649" s="39"/>
      <c r="AZH649" s="39"/>
      <c r="AZI649" s="39"/>
      <c r="AZJ649" s="39"/>
      <c r="AZK649" s="39"/>
      <c r="AZL649" s="39"/>
      <c r="AZM649" s="39"/>
      <c r="AZN649" s="39"/>
      <c r="AZO649" s="39"/>
      <c r="AZP649" s="39"/>
      <c r="AZQ649" s="39"/>
      <c r="AZR649" s="39"/>
      <c r="AZS649" s="39"/>
      <c r="AZT649" s="39"/>
      <c r="AZU649" s="39"/>
      <c r="AZV649" s="39"/>
      <c r="AZW649" s="39"/>
      <c r="AZX649" s="39"/>
      <c r="AZY649" s="39"/>
      <c r="AZZ649" s="39"/>
      <c r="BAA649" s="39"/>
      <c r="BAB649" s="39"/>
      <c r="BAC649" s="39"/>
      <c r="BAD649" s="39"/>
      <c r="BAE649" s="39"/>
      <c r="BAF649" s="39"/>
      <c r="BAG649" s="39"/>
      <c r="BAH649" s="39"/>
      <c r="BAI649" s="39"/>
      <c r="BAJ649" s="39"/>
      <c r="BAK649" s="39"/>
      <c r="BAL649" s="39"/>
      <c r="BAM649" s="39"/>
      <c r="BAN649" s="39"/>
      <c r="BAO649" s="39"/>
      <c r="BAP649" s="39"/>
      <c r="BAQ649" s="39"/>
      <c r="BAR649" s="39"/>
      <c r="BAS649" s="39"/>
      <c r="BAT649" s="39"/>
      <c r="BAU649" s="39"/>
      <c r="BAV649" s="39"/>
      <c r="BAW649" s="39"/>
      <c r="BAX649" s="39"/>
      <c r="BAY649" s="39"/>
      <c r="BAZ649" s="39"/>
      <c r="BBA649" s="39"/>
      <c r="BBB649" s="39"/>
      <c r="BBC649" s="39"/>
      <c r="BBD649" s="39"/>
      <c r="BBE649" s="39"/>
      <c r="BBF649" s="39"/>
      <c r="BBG649" s="39"/>
      <c r="BBH649" s="39"/>
      <c r="BBI649" s="39"/>
      <c r="BBJ649" s="39"/>
      <c r="BBK649" s="39"/>
      <c r="BBL649" s="39"/>
      <c r="BBM649" s="39"/>
      <c r="BBN649" s="39"/>
      <c r="BBO649" s="39"/>
      <c r="BBP649" s="39"/>
      <c r="BBQ649" s="39"/>
      <c r="BBR649" s="39"/>
      <c r="BBS649" s="39"/>
      <c r="BBT649" s="39"/>
      <c r="BBU649" s="39"/>
      <c r="BBV649" s="39"/>
      <c r="BBW649" s="39"/>
      <c r="BBX649" s="39"/>
      <c r="BBY649" s="39"/>
      <c r="BBZ649" s="39"/>
      <c r="BCA649" s="39"/>
      <c r="BCB649" s="39"/>
      <c r="BCC649" s="39"/>
      <c r="BCD649" s="39"/>
      <c r="BCE649" s="39"/>
      <c r="BCF649" s="39"/>
      <c r="BCG649" s="39"/>
      <c r="BCH649" s="39"/>
      <c r="BCI649" s="39"/>
      <c r="BCJ649" s="39"/>
      <c r="BCK649" s="39"/>
      <c r="BCL649" s="39"/>
      <c r="BCM649" s="39"/>
      <c r="BCN649" s="39"/>
      <c r="BCO649" s="39"/>
      <c r="BCP649" s="39"/>
      <c r="BCQ649" s="39"/>
      <c r="BCR649" s="39"/>
      <c r="BCS649" s="39"/>
      <c r="BCT649" s="39"/>
      <c r="BCU649" s="39"/>
      <c r="BCV649" s="39"/>
      <c r="BCW649" s="39"/>
      <c r="BCX649" s="39"/>
      <c r="BCY649" s="39"/>
      <c r="BCZ649" s="39"/>
      <c r="BDA649" s="39"/>
      <c r="BDB649" s="39"/>
      <c r="BDC649" s="39"/>
      <c r="BDD649" s="39"/>
      <c r="BDE649" s="39"/>
      <c r="BDF649" s="39"/>
      <c r="BDG649" s="39"/>
      <c r="BDH649" s="39"/>
      <c r="BDI649" s="39"/>
      <c r="BDJ649" s="39"/>
      <c r="BDK649" s="39"/>
      <c r="BDL649" s="39"/>
      <c r="BDM649" s="39"/>
      <c r="BDN649" s="39"/>
      <c r="BDO649" s="39"/>
      <c r="BDP649" s="39"/>
      <c r="BDQ649" s="39"/>
      <c r="BDR649" s="39"/>
      <c r="BDS649" s="39"/>
      <c r="BDT649" s="39"/>
      <c r="BDU649" s="39"/>
      <c r="BDV649" s="39"/>
      <c r="BDW649" s="39"/>
      <c r="BDX649" s="39"/>
      <c r="BDY649" s="39"/>
      <c r="BDZ649" s="39"/>
      <c r="BEA649" s="39"/>
      <c r="BEB649" s="39"/>
      <c r="BEC649" s="39"/>
      <c r="BED649" s="39"/>
      <c r="BEE649" s="39"/>
      <c r="BEF649" s="39"/>
      <c r="BEG649" s="39"/>
      <c r="BEH649" s="39"/>
      <c r="BEI649" s="39"/>
      <c r="BEJ649" s="39"/>
      <c r="BEK649" s="39"/>
      <c r="BEL649" s="39"/>
      <c r="BEM649" s="39"/>
      <c r="BEN649" s="39"/>
      <c r="BEO649" s="39"/>
      <c r="BEP649" s="39"/>
      <c r="BEQ649" s="39"/>
      <c r="BER649" s="39"/>
      <c r="BES649" s="39"/>
      <c r="BET649" s="39"/>
      <c r="BEU649" s="39"/>
      <c r="BEV649" s="39"/>
      <c r="BEW649" s="39"/>
      <c r="BEX649" s="39"/>
      <c r="BEY649" s="39"/>
      <c r="BEZ649" s="39"/>
      <c r="BFA649" s="39"/>
      <c r="BFB649" s="39"/>
      <c r="BFC649" s="39"/>
      <c r="BFD649" s="39"/>
      <c r="BFE649" s="39"/>
      <c r="BFF649" s="39"/>
      <c r="BFG649" s="39"/>
      <c r="BFH649" s="39"/>
      <c r="BFI649" s="39"/>
      <c r="BFJ649" s="39"/>
      <c r="BFK649" s="39"/>
      <c r="BFL649" s="39"/>
      <c r="BFM649" s="39"/>
      <c r="BFN649" s="39"/>
      <c r="BFO649" s="39"/>
      <c r="BFP649" s="39"/>
      <c r="BFQ649" s="39"/>
      <c r="BFR649" s="39"/>
      <c r="BFS649" s="39"/>
      <c r="BFT649" s="39"/>
      <c r="BFU649" s="39"/>
      <c r="BFV649" s="39"/>
      <c r="BFW649" s="39"/>
      <c r="BFX649" s="39"/>
      <c r="BFY649" s="39"/>
      <c r="BFZ649" s="39"/>
      <c r="BGA649" s="39"/>
      <c r="BGB649" s="39"/>
      <c r="BGC649" s="39"/>
      <c r="BGD649" s="39"/>
      <c r="BGE649" s="39"/>
      <c r="BGF649" s="39"/>
      <c r="BGG649" s="39"/>
      <c r="BGH649" s="39"/>
      <c r="BGI649" s="39"/>
      <c r="BGJ649" s="39"/>
      <c r="BGK649" s="39"/>
      <c r="BGL649" s="39"/>
      <c r="BGM649" s="39"/>
      <c r="BGN649" s="39"/>
      <c r="BGO649" s="39"/>
      <c r="BGP649" s="39"/>
      <c r="BGQ649" s="39"/>
      <c r="BGR649" s="39"/>
      <c r="BGS649" s="39"/>
      <c r="BGT649" s="39"/>
      <c r="BGU649" s="39"/>
      <c r="BGV649" s="39"/>
      <c r="BGW649" s="39"/>
      <c r="BGX649" s="39"/>
      <c r="BGY649" s="39"/>
      <c r="BGZ649" s="39"/>
      <c r="BHA649" s="39"/>
      <c r="BHB649" s="39"/>
      <c r="BHC649" s="39"/>
      <c r="BHD649" s="39"/>
      <c r="BHE649" s="39"/>
      <c r="BHF649" s="39"/>
      <c r="BHG649" s="39"/>
      <c r="BHH649" s="39"/>
      <c r="BHI649" s="39"/>
      <c r="BHJ649" s="39"/>
      <c r="BHK649" s="39"/>
      <c r="BHL649" s="39"/>
      <c r="BHM649" s="39"/>
      <c r="BHN649" s="39"/>
      <c r="BHO649" s="39"/>
      <c r="BHP649" s="39"/>
      <c r="BHQ649" s="39"/>
      <c r="BHR649" s="39"/>
      <c r="BHS649" s="39"/>
      <c r="BHT649" s="39"/>
      <c r="BHU649" s="39"/>
      <c r="BHV649" s="39"/>
      <c r="BHW649" s="39"/>
      <c r="BHX649" s="39"/>
      <c r="BHY649" s="39"/>
      <c r="BHZ649" s="39"/>
      <c r="BIA649" s="39"/>
      <c r="BIB649" s="39"/>
      <c r="BIC649" s="39"/>
      <c r="BID649" s="39"/>
      <c r="BIE649" s="39"/>
      <c r="BIF649" s="39"/>
      <c r="BIG649" s="39"/>
      <c r="BIH649" s="39"/>
      <c r="BII649" s="39"/>
      <c r="BIJ649" s="39"/>
      <c r="BIK649" s="39"/>
      <c r="BIL649" s="39"/>
      <c r="BIM649" s="39"/>
      <c r="BIN649" s="39"/>
      <c r="BIO649" s="39"/>
      <c r="BIP649" s="39"/>
      <c r="BIQ649" s="39"/>
      <c r="BIR649" s="39"/>
      <c r="BIS649" s="39"/>
      <c r="BIT649" s="39"/>
      <c r="BIU649" s="39"/>
      <c r="BIV649" s="39"/>
      <c r="BIW649" s="39"/>
      <c r="BIX649" s="39"/>
      <c r="BIY649" s="39"/>
      <c r="BIZ649" s="39"/>
      <c r="BJA649" s="39"/>
      <c r="BJB649" s="39"/>
      <c r="BJC649" s="39"/>
      <c r="BJD649" s="39"/>
      <c r="BJE649" s="39"/>
      <c r="BJF649" s="39"/>
      <c r="BJG649" s="39"/>
      <c r="BJH649" s="39"/>
      <c r="BJI649" s="39"/>
      <c r="BJJ649" s="39"/>
      <c r="BJK649" s="39"/>
      <c r="BJL649" s="39"/>
      <c r="BJM649" s="39"/>
      <c r="BJN649" s="39"/>
      <c r="BJO649" s="39"/>
      <c r="BJP649" s="39"/>
      <c r="BJQ649" s="39"/>
      <c r="BJR649" s="39"/>
      <c r="BJS649" s="39"/>
      <c r="BJT649" s="39"/>
      <c r="BJU649" s="39"/>
      <c r="BJV649" s="39"/>
      <c r="BJW649" s="39"/>
      <c r="BJX649" s="39"/>
      <c r="BJY649" s="39"/>
      <c r="BJZ649" s="39"/>
      <c r="BKA649" s="39"/>
      <c r="BKB649" s="39"/>
      <c r="BKC649" s="39"/>
      <c r="BKD649" s="39"/>
      <c r="BKE649" s="39"/>
      <c r="BKF649" s="39"/>
      <c r="BKG649" s="39"/>
      <c r="BKH649" s="39"/>
      <c r="BKI649" s="39"/>
      <c r="BKJ649" s="39"/>
      <c r="BKK649" s="39"/>
      <c r="BKL649" s="39"/>
      <c r="BKM649" s="39"/>
      <c r="BKN649" s="39"/>
      <c r="BKO649" s="39"/>
      <c r="BKP649" s="39"/>
      <c r="BKQ649" s="39"/>
      <c r="BKR649" s="39"/>
      <c r="BKS649" s="39"/>
      <c r="BKT649" s="39"/>
      <c r="BKU649" s="39"/>
      <c r="BKV649" s="39"/>
      <c r="BKW649" s="39"/>
      <c r="BKX649" s="39"/>
      <c r="BKY649" s="39"/>
      <c r="BKZ649" s="39"/>
      <c r="BLA649" s="39"/>
      <c r="BLB649" s="39"/>
      <c r="BLC649" s="39"/>
      <c r="BLD649" s="39"/>
      <c r="BLE649" s="39"/>
      <c r="BLF649" s="39"/>
      <c r="BLG649" s="39"/>
      <c r="BLH649" s="39"/>
      <c r="BLI649" s="39"/>
      <c r="BLJ649" s="39"/>
      <c r="BLK649" s="39"/>
      <c r="BLL649" s="39"/>
      <c r="BLM649" s="39"/>
      <c r="BLN649" s="39"/>
      <c r="BLO649" s="39"/>
      <c r="BLP649" s="39"/>
      <c r="BLQ649" s="39"/>
      <c r="BLR649" s="39"/>
      <c r="BLS649" s="39"/>
      <c r="BLT649" s="39"/>
      <c r="BLU649" s="39"/>
      <c r="BLV649" s="39"/>
      <c r="BLW649" s="39"/>
      <c r="BLX649" s="39"/>
      <c r="BLY649" s="39"/>
      <c r="BLZ649" s="39"/>
      <c r="BMA649" s="39"/>
      <c r="BMB649" s="39"/>
      <c r="BMC649" s="39"/>
      <c r="BMD649" s="39"/>
      <c r="BME649" s="39"/>
      <c r="BMF649" s="39"/>
      <c r="BMG649" s="39"/>
      <c r="BMH649" s="39"/>
      <c r="BMI649" s="39"/>
      <c r="BMJ649" s="39"/>
      <c r="BMK649" s="39"/>
      <c r="BML649" s="39"/>
      <c r="BMM649" s="39"/>
      <c r="BMN649" s="39"/>
      <c r="BMO649" s="39"/>
      <c r="BMP649" s="39"/>
      <c r="BMQ649" s="39"/>
      <c r="BMR649" s="39"/>
      <c r="BMS649" s="39"/>
      <c r="BMT649" s="39"/>
      <c r="BMU649" s="39"/>
      <c r="BMV649" s="39"/>
      <c r="BMW649" s="39"/>
      <c r="BMX649" s="39"/>
      <c r="BMY649" s="39"/>
      <c r="BMZ649" s="39"/>
      <c r="BNA649" s="39"/>
      <c r="BNB649" s="39"/>
      <c r="BNC649" s="39"/>
      <c r="BND649" s="39"/>
      <c r="BNE649" s="39"/>
      <c r="BNF649" s="39"/>
      <c r="BNG649" s="39"/>
      <c r="BNH649" s="39"/>
      <c r="BNI649" s="39"/>
      <c r="BNJ649" s="39"/>
      <c r="BNK649" s="39"/>
      <c r="BNL649" s="39"/>
      <c r="BNM649" s="39"/>
      <c r="BNN649" s="39"/>
      <c r="BNO649" s="39"/>
      <c r="BNP649" s="39"/>
      <c r="BNQ649" s="39"/>
      <c r="BNR649" s="39"/>
      <c r="BNS649" s="39"/>
      <c r="BNT649" s="39"/>
      <c r="BNU649" s="39"/>
      <c r="BNV649" s="39"/>
      <c r="BNW649" s="39"/>
      <c r="BNX649" s="39"/>
      <c r="BNY649" s="39"/>
      <c r="BNZ649" s="39"/>
      <c r="BOA649" s="39"/>
      <c r="BOB649" s="39"/>
      <c r="BOC649" s="39"/>
      <c r="BOD649" s="39"/>
      <c r="BOE649" s="39"/>
      <c r="BOF649" s="39"/>
      <c r="BOG649" s="39"/>
      <c r="BOH649" s="39"/>
      <c r="BOI649" s="39"/>
      <c r="BOJ649" s="39"/>
      <c r="BOK649" s="39"/>
      <c r="BOL649" s="39"/>
      <c r="BOM649" s="39"/>
      <c r="BON649" s="39"/>
      <c r="BOO649" s="39"/>
      <c r="BOP649" s="39"/>
      <c r="BOQ649" s="39"/>
      <c r="BOR649" s="39"/>
      <c r="BOS649" s="39"/>
      <c r="BOT649" s="39"/>
      <c r="BOU649" s="39"/>
      <c r="BOV649" s="39"/>
      <c r="BOW649" s="39"/>
      <c r="BOX649" s="39"/>
      <c r="BOY649" s="39"/>
      <c r="BOZ649" s="39"/>
      <c r="BPA649" s="39"/>
      <c r="BPB649" s="39"/>
      <c r="BPC649" s="39"/>
      <c r="BPD649" s="39"/>
      <c r="BPE649" s="39"/>
      <c r="BPF649" s="39"/>
      <c r="BPG649" s="39"/>
      <c r="BPH649" s="39"/>
      <c r="BPI649" s="39"/>
      <c r="BPJ649" s="39"/>
      <c r="BPK649" s="39"/>
      <c r="BPL649" s="39"/>
      <c r="BPM649" s="39"/>
      <c r="BPN649" s="39"/>
      <c r="BPO649" s="39"/>
      <c r="BPP649" s="39"/>
      <c r="BPQ649" s="39"/>
      <c r="BPR649" s="39"/>
      <c r="BPS649" s="39"/>
      <c r="BPT649" s="39"/>
      <c r="BPU649" s="39"/>
      <c r="BPV649" s="39"/>
      <c r="BPW649" s="39"/>
      <c r="BPX649" s="39"/>
      <c r="BPY649" s="39"/>
      <c r="BPZ649" s="39"/>
      <c r="BQA649" s="39"/>
      <c r="BQB649" s="39"/>
      <c r="BQC649" s="39"/>
      <c r="BQD649" s="39"/>
      <c r="BQE649" s="39"/>
      <c r="BQF649" s="39"/>
      <c r="BQG649" s="39"/>
      <c r="BQH649" s="39"/>
      <c r="BQI649" s="39"/>
      <c r="BQJ649" s="39"/>
      <c r="BQK649" s="39"/>
      <c r="BQL649" s="39"/>
      <c r="BQM649" s="39"/>
      <c r="BQN649" s="39"/>
      <c r="BQO649" s="39"/>
      <c r="BQP649" s="39"/>
      <c r="BQQ649" s="39"/>
      <c r="BQR649" s="39"/>
      <c r="BQS649" s="39"/>
      <c r="BQT649" s="39"/>
      <c r="BQU649" s="39"/>
      <c r="BQV649" s="39"/>
      <c r="BQW649" s="39"/>
      <c r="BQX649" s="39"/>
      <c r="BQY649" s="39"/>
      <c r="BQZ649" s="39"/>
      <c r="BRA649" s="39"/>
      <c r="BRB649" s="39"/>
      <c r="BRC649" s="39"/>
      <c r="BRD649" s="39"/>
      <c r="BRE649" s="39"/>
      <c r="BRF649" s="39"/>
      <c r="BRG649" s="39"/>
      <c r="BRH649" s="39"/>
      <c r="BRI649" s="39"/>
      <c r="BRJ649" s="39"/>
      <c r="BRK649" s="39"/>
      <c r="BRL649" s="39"/>
      <c r="BRM649" s="39"/>
      <c r="BRN649" s="39"/>
      <c r="BRO649" s="39"/>
      <c r="BRP649" s="39"/>
      <c r="BRQ649" s="39"/>
      <c r="BRR649" s="39"/>
      <c r="BRS649" s="39"/>
      <c r="BRT649" s="39"/>
      <c r="BRU649" s="39"/>
      <c r="BRV649" s="39"/>
      <c r="BRW649" s="39"/>
      <c r="BRX649" s="39"/>
      <c r="BRY649" s="39"/>
      <c r="BRZ649" s="39"/>
      <c r="BSA649" s="39"/>
      <c r="BSB649" s="39"/>
      <c r="BSC649" s="39"/>
      <c r="BSD649" s="39"/>
      <c r="BSE649" s="39"/>
      <c r="BSF649" s="39"/>
      <c r="BSG649" s="39"/>
      <c r="BSH649" s="39"/>
      <c r="BSI649" s="39"/>
      <c r="BSJ649" s="39"/>
      <c r="BSK649" s="39"/>
      <c r="BSL649" s="39"/>
      <c r="BSM649" s="39"/>
      <c r="BSN649" s="39"/>
      <c r="BSO649" s="39"/>
      <c r="BSP649" s="39"/>
      <c r="BSQ649" s="39"/>
      <c r="BSR649" s="39"/>
      <c r="BSS649" s="39"/>
      <c r="BST649" s="39"/>
      <c r="BSU649" s="39"/>
      <c r="BSV649" s="39"/>
      <c r="BSW649" s="39"/>
      <c r="BSX649" s="39"/>
      <c r="BSY649" s="39"/>
      <c r="BSZ649" s="39"/>
      <c r="BTA649" s="39"/>
      <c r="BTB649" s="39"/>
      <c r="BTC649" s="39"/>
      <c r="BTD649" s="39"/>
      <c r="BTE649" s="39"/>
      <c r="BTF649" s="39"/>
      <c r="BTG649" s="39"/>
      <c r="BTH649" s="39"/>
      <c r="BTI649" s="39"/>
      <c r="BTJ649" s="39"/>
      <c r="BTK649" s="39"/>
      <c r="BTL649" s="39"/>
      <c r="BTM649" s="39"/>
      <c r="BTN649" s="39"/>
      <c r="BTO649" s="39"/>
      <c r="BTP649" s="39"/>
      <c r="BTQ649" s="39"/>
      <c r="BTR649" s="39"/>
      <c r="BTS649" s="39"/>
      <c r="BTT649" s="39"/>
      <c r="BTU649" s="39"/>
      <c r="BTV649" s="39"/>
      <c r="BTW649" s="39"/>
      <c r="BTX649" s="39"/>
      <c r="BTY649" s="39"/>
      <c r="BTZ649" s="39"/>
      <c r="BUA649" s="39"/>
      <c r="BUB649" s="39"/>
      <c r="BUC649" s="39"/>
      <c r="BUD649" s="39"/>
      <c r="BUE649" s="39"/>
      <c r="BUF649" s="39"/>
      <c r="BUG649" s="39"/>
      <c r="BUH649" s="39"/>
      <c r="BUI649" s="39"/>
      <c r="BUJ649" s="39"/>
      <c r="BUK649" s="39"/>
      <c r="BUL649" s="39"/>
      <c r="BUM649" s="39"/>
      <c r="BUN649" s="39"/>
      <c r="BUO649" s="39"/>
      <c r="BUP649" s="39"/>
      <c r="BUQ649" s="39"/>
      <c r="BUR649" s="39"/>
      <c r="BUS649" s="39"/>
      <c r="BUT649" s="39"/>
      <c r="BUU649" s="39"/>
      <c r="BUV649" s="39"/>
      <c r="BUW649" s="39"/>
      <c r="BUX649" s="39"/>
      <c r="BUY649" s="39"/>
      <c r="BUZ649" s="39"/>
      <c r="BVA649" s="39"/>
      <c r="BVB649" s="39"/>
      <c r="BVC649" s="39"/>
      <c r="BVD649" s="39"/>
      <c r="BVE649" s="39"/>
      <c r="BVF649" s="39"/>
      <c r="BVG649" s="39"/>
      <c r="BVH649" s="39"/>
      <c r="BVI649" s="39"/>
      <c r="BVJ649" s="39"/>
      <c r="BVK649" s="39"/>
      <c r="BVL649" s="39"/>
      <c r="BVM649" s="39"/>
      <c r="BVN649" s="39"/>
      <c r="BVO649" s="39"/>
      <c r="BVP649" s="39"/>
      <c r="BVQ649" s="39"/>
      <c r="BVR649" s="39"/>
      <c r="BVS649" s="39"/>
      <c r="BVT649" s="39"/>
      <c r="BVU649" s="39"/>
      <c r="BVV649" s="39"/>
      <c r="BVW649" s="39"/>
      <c r="BVX649" s="39"/>
      <c r="BVY649" s="39"/>
      <c r="BVZ649" s="39"/>
      <c r="BWA649" s="39"/>
      <c r="BWB649" s="39"/>
      <c r="BWC649" s="39"/>
      <c r="BWD649" s="39"/>
      <c r="BWE649" s="39"/>
      <c r="BWF649" s="39"/>
      <c r="BWG649" s="39"/>
      <c r="BWH649" s="39"/>
      <c r="BWI649" s="39"/>
      <c r="BWJ649" s="39"/>
      <c r="BWK649" s="39"/>
      <c r="BWL649" s="39"/>
      <c r="BWM649" s="39"/>
      <c r="BWN649" s="39"/>
      <c r="BWO649" s="39"/>
      <c r="BWP649" s="39"/>
      <c r="BWQ649" s="39"/>
      <c r="BWR649" s="39"/>
      <c r="BWS649" s="39"/>
      <c r="BWT649" s="39"/>
      <c r="BWU649" s="39"/>
      <c r="BWV649" s="39"/>
      <c r="BWW649" s="39"/>
      <c r="BWX649" s="39"/>
      <c r="BWY649" s="39"/>
      <c r="BWZ649" s="39"/>
      <c r="BXA649" s="39"/>
      <c r="BXB649" s="39"/>
      <c r="BXC649" s="39"/>
      <c r="BXD649" s="39"/>
      <c r="BXE649" s="39"/>
      <c r="BXF649" s="39"/>
      <c r="BXG649" s="39"/>
      <c r="BXH649" s="39"/>
      <c r="BXI649" s="39"/>
      <c r="BXJ649" s="39"/>
      <c r="BXK649" s="39"/>
      <c r="BXL649" s="39"/>
      <c r="BXM649" s="39"/>
      <c r="BXN649" s="39"/>
      <c r="BXO649" s="39"/>
      <c r="BXP649" s="39"/>
      <c r="BXQ649" s="39"/>
      <c r="BXR649" s="39"/>
      <c r="BXS649" s="39"/>
      <c r="BXT649" s="39"/>
      <c r="BXU649" s="39"/>
      <c r="BXV649" s="39"/>
      <c r="BXW649" s="39"/>
      <c r="BXX649" s="39"/>
      <c r="BXY649" s="39"/>
      <c r="BXZ649" s="39"/>
      <c r="BYA649" s="39"/>
      <c r="BYB649" s="39"/>
      <c r="BYC649" s="39"/>
      <c r="BYD649" s="39"/>
      <c r="BYE649" s="39"/>
      <c r="BYF649" s="39"/>
      <c r="BYG649" s="39"/>
      <c r="BYH649" s="39"/>
      <c r="BYI649" s="39"/>
      <c r="BYJ649" s="39"/>
      <c r="BYK649" s="39"/>
      <c r="BYL649" s="39"/>
      <c r="BYM649" s="39"/>
      <c r="BYN649" s="39"/>
      <c r="BYO649" s="39"/>
      <c r="BYP649" s="39"/>
      <c r="BYQ649" s="39"/>
      <c r="BYR649" s="39"/>
      <c r="BYS649" s="39"/>
      <c r="BYT649" s="39"/>
      <c r="BYU649" s="39"/>
      <c r="BYV649" s="39"/>
      <c r="BYW649" s="39"/>
      <c r="BYX649" s="39"/>
      <c r="BYY649" s="39"/>
      <c r="BYZ649" s="39"/>
      <c r="BZA649" s="39"/>
      <c r="BZB649" s="39"/>
      <c r="BZC649" s="39"/>
      <c r="BZD649" s="39"/>
      <c r="BZE649" s="39"/>
      <c r="BZF649" s="39"/>
      <c r="BZG649" s="39"/>
      <c r="BZH649" s="39"/>
      <c r="BZI649" s="39"/>
      <c r="BZJ649" s="39"/>
      <c r="BZK649" s="39"/>
      <c r="BZL649" s="39"/>
      <c r="BZM649" s="39"/>
      <c r="BZN649" s="39"/>
      <c r="BZO649" s="39"/>
      <c r="BZP649" s="39"/>
      <c r="BZQ649" s="39"/>
      <c r="BZR649" s="39"/>
      <c r="BZS649" s="39"/>
      <c r="BZT649" s="39"/>
      <c r="BZU649" s="39"/>
      <c r="BZV649" s="39"/>
      <c r="BZW649" s="39"/>
      <c r="BZX649" s="39"/>
      <c r="BZY649" s="39"/>
      <c r="BZZ649" s="39"/>
      <c r="CAA649" s="39"/>
      <c r="CAB649" s="39"/>
      <c r="CAC649" s="39"/>
      <c r="CAD649" s="39"/>
      <c r="CAE649" s="39"/>
      <c r="CAF649" s="39"/>
      <c r="CAG649" s="39"/>
      <c r="CAH649" s="39"/>
      <c r="CAI649" s="39"/>
      <c r="CAJ649" s="39"/>
      <c r="CAK649" s="39"/>
      <c r="CAL649" s="39"/>
      <c r="CAM649" s="39"/>
      <c r="CAN649" s="39"/>
      <c r="CAO649" s="39"/>
      <c r="CAP649" s="39"/>
      <c r="CAQ649" s="39"/>
      <c r="CAR649" s="39"/>
      <c r="CAS649" s="39"/>
      <c r="CAT649" s="39"/>
      <c r="CAU649" s="39"/>
      <c r="CAV649" s="39"/>
      <c r="CAW649" s="39"/>
      <c r="CAX649" s="39"/>
      <c r="CAY649" s="39"/>
      <c r="CAZ649" s="39"/>
      <c r="CBA649" s="39"/>
      <c r="CBB649" s="39"/>
      <c r="CBC649" s="39"/>
      <c r="CBD649" s="39"/>
      <c r="CBE649" s="39"/>
      <c r="CBF649" s="39"/>
      <c r="CBG649" s="39"/>
      <c r="CBH649" s="39"/>
      <c r="CBI649" s="39"/>
      <c r="CBJ649" s="39"/>
      <c r="CBK649" s="39"/>
      <c r="CBL649" s="39"/>
      <c r="CBM649" s="39"/>
      <c r="CBN649" s="39"/>
      <c r="CBO649" s="39"/>
      <c r="CBP649" s="39"/>
      <c r="CBQ649" s="39"/>
      <c r="CBR649" s="39"/>
      <c r="CBS649" s="39"/>
      <c r="CBT649" s="39"/>
      <c r="CBU649" s="39"/>
      <c r="CBV649" s="39"/>
      <c r="CBW649" s="39"/>
      <c r="CBX649" s="39"/>
      <c r="CBY649" s="39"/>
      <c r="CBZ649" s="39"/>
      <c r="CCA649" s="39"/>
      <c r="CCB649" s="39"/>
      <c r="CCC649" s="39"/>
      <c r="CCD649" s="39"/>
      <c r="CCE649" s="39"/>
      <c r="CCF649" s="39"/>
      <c r="CCG649" s="39"/>
      <c r="CCH649" s="39"/>
      <c r="CCI649" s="39"/>
      <c r="CCJ649" s="39"/>
      <c r="CCK649" s="39"/>
      <c r="CCL649" s="39"/>
      <c r="CCM649" s="39"/>
      <c r="CCN649" s="39"/>
      <c r="CCO649" s="39"/>
      <c r="CCP649" s="39"/>
      <c r="CCQ649" s="39"/>
      <c r="CCR649" s="39"/>
      <c r="CCS649" s="39"/>
      <c r="CCT649" s="39"/>
      <c r="CCU649" s="39"/>
      <c r="CCV649" s="39"/>
      <c r="CCW649" s="39"/>
      <c r="CCX649" s="39"/>
      <c r="CCY649" s="39"/>
      <c r="CCZ649" s="39"/>
      <c r="CDA649" s="39"/>
      <c r="CDB649" s="39"/>
      <c r="CDC649" s="39"/>
      <c r="CDD649" s="39"/>
      <c r="CDE649" s="39"/>
      <c r="CDF649" s="39"/>
      <c r="CDG649" s="39"/>
      <c r="CDH649" s="39"/>
      <c r="CDI649" s="39"/>
      <c r="CDJ649" s="39"/>
      <c r="CDK649" s="39"/>
      <c r="CDL649" s="39"/>
      <c r="CDM649" s="39"/>
      <c r="CDN649" s="39"/>
      <c r="CDO649" s="39"/>
      <c r="CDP649" s="39"/>
      <c r="CDQ649" s="39"/>
      <c r="CDR649" s="39"/>
      <c r="CDS649" s="39"/>
      <c r="CDT649" s="39"/>
      <c r="CDU649" s="39"/>
      <c r="CDV649" s="39"/>
      <c r="CDW649" s="39"/>
      <c r="CDX649" s="39"/>
      <c r="CDY649" s="39"/>
      <c r="CDZ649" s="39"/>
      <c r="CEA649" s="39"/>
      <c r="CEB649" s="39"/>
      <c r="CEC649" s="39"/>
      <c r="CED649" s="39"/>
      <c r="CEE649" s="39"/>
      <c r="CEF649" s="39"/>
      <c r="CEG649" s="39"/>
      <c r="CEH649" s="39"/>
      <c r="CEI649" s="39"/>
      <c r="CEJ649" s="39"/>
      <c r="CEK649" s="39"/>
      <c r="CEL649" s="39"/>
      <c r="CEM649" s="39"/>
      <c r="CEN649" s="39"/>
      <c r="CEO649" s="39"/>
      <c r="CEP649" s="39"/>
      <c r="CEQ649" s="39"/>
      <c r="CER649" s="39"/>
      <c r="CES649" s="39"/>
      <c r="CET649" s="39"/>
      <c r="CEU649" s="39"/>
      <c r="CEV649" s="39"/>
      <c r="CEW649" s="39"/>
      <c r="CEX649" s="39"/>
      <c r="CEY649" s="39"/>
      <c r="CEZ649" s="39"/>
      <c r="CFA649" s="39"/>
      <c r="CFB649" s="39"/>
      <c r="CFC649" s="39"/>
      <c r="CFD649" s="39"/>
      <c r="CFE649" s="39"/>
      <c r="CFF649" s="39"/>
      <c r="CFG649" s="39"/>
      <c r="CFH649" s="39"/>
      <c r="CFI649" s="39"/>
      <c r="CFJ649" s="39"/>
      <c r="CFK649" s="39"/>
      <c r="CFL649" s="39"/>
      <c r="CFM649" s="39"/>
      <c r="CFN649" s="39"/>
      <c r="CFO649" s="39"/>
      <c r="CFP649" s="39"/>
      <c r="CFQ649" s="39"/>
      <c r="CFR649" s="39"/>
      <c r="CFS649" s="39"/>
      <c r="CFT649" s="39"/>
      <c r="CFU649" s="39"/>
      <c r="CFV649" s="39"/>
      <c r="CFW649" s="39"/>
      <c r="CFX649" s="39"/>
      <c r="CFY649" s="39"/>
      <c r="CFZ649" s="39"/>
      <c r="CGA649" s="39"/>
      <c r="CGB649" s="39"/>
      <c r="CGC649" s="39"/>
      <c r="CGD649" s="39"/>
      <c r="CGE649" s="39"/>
      <c r="CGF649" s="39"/>
      <c r="CGG649" s="39"/>
      <c r="CGH649" s="39"/>
      <c r="CGI649" s="39"/>
      <c r="CGJ649" s="39"/>
      <c r="CGK649" s="39"/>
      <c r="CGL649" s="39"/>
      <c r="CGM649" s="39"/>
      <c r="CGN649" s="39"/>
      <c r="CGO649" s="39"/>
      <c r="CGP649" s="39"/>
      <c r="CGQ649" s="39"/>
      <c r="CGR649" s="39"/>
      <c r="CGS649" s="39"/>
      <c r="CGT649" s="39"/>
      <c r="CGU649" s="39"/>
      <c r="CGV649" s="39"/>
      <c r="CGW649" s="39"/>
      <c r="CGX649" s="39"/>
      <c r="CGY649" s="39"/>
      <c r="CGZ649" s="39"/>
      <c r="CHA649" s="39"/>
      <c r="CHB649" s="39"/>
      <c r="CHC649" s="39"/>
      <c r="CHD649" s="39"/>
      <c r="CHE649" s="39"/>
      <c r="CHF649" s="39"/>
      <c r="CHG649" s="39"/>
      <c r="CHH649" s="39"/>
      <c r="CHI649" s="39"/>
      <c r="CHJ649" s="39"/>
      <c r="CHK649" s="39"/>
      <c r="CHL649" s="39"/>
      <c r="CHM649" s="39"/>
      <c r="CHN649" s="39"/>
      <c r="CHO649" s="39"/>
      <c r="CHP649" s="39"/>
      <c r="CHQ649" s="39"/>
      <c r="CHR649" s="39"/>
      <c r="CHS649" s="39"/>
      <c r="CHT649" s="39"/>
      <c r="CHU649" s="39"/>
      <c r="CHV649" s="39"/>
      <c r="CHW649" s="39"/>
      <c r="CHX649" s="39"/>
      <c r="CHY649" s="39"/>
      <c r="CHZ649" s="39"/>
      <c r="CIA649" s="39"/>
      <c r="CIB649" s="39"/>
      <c r="CIC649" s="39"/>
      <c r="CID649" s="39"/>
      <c r="CIE649" s="39"/>
      <c r="CIF649" s="39"/>
      <c r="CIG649" s="39"/>
      <c r="CIH649" s="39"/>
      <c r="CII649" s="39"/>
      <c r="CIJ649" s="39"/>
      <c r="CIK649" s="39"/>
      <c r="CIL649" s="39"/>
      <c r="CIM649" s="39"/>
      <c r="CIN649" s="39"/>
      <c r="CIO649" s="39"/>
      <c r="CIP649" s="39"/>
      <c r="CIQ649" s="39"/>
      <c r="CIR649" s="39"/>
      <c r="CIS649" s="39"/>
      <c r="CIT649" s="39"/>
      <c r="CIU649" s="39"/>
      <c r="CIV649" s="39"/>
      <c r="CIW649" s="39"/>
      <c r="CIX649" s="39"/>
      <c r="CIY649" s="39"/>
      <c r="CIZ649" s="39"/>
      <c r="CJA649" s="39"/>
      <c r="CJB649" s="39"/>
      <c r="CJC649" s="39"/>
      <c r="CJD649" s="39"/>
      <c r="CJE649" s="39"/>
      <c r="CJF649" s="39"/>
      <c r="CJG649" s="39"/>
      <c r="CJH649" s="39"/>
      <c r="CJI649" s="39"/>
      <c r="CJJ649" s="39"/>
      <c r="CJK649" s="39"/>
      <c r="CJL649" s="39"/>
      <c r="CJM649" s="39"/>
      <c r="CJN649" s="39"/>
      <c r="CJO649" s="39"/>
      <c r="CJP649" s="39"/>
      <c r="CJQ649" s="39"/>
      <c r="CJR649" s="39"/>
      <c r="CJS649" s="39"/>
      <c r="CJT649" s="39"/>
      <c r="CJU649" s="39"/>
      <c r="CJV649" s="39"/>
      <c r="CJW649" s="39"/>
      <c r="CJX649" s="39"/>
      <c r="CJY649" s="39"/>
      <c r="CJZ649" s="39"/>
      <c r="CKA649" s="39"/>
      <c r="CKB649" s="39"/>
      <c r="CKC649" s="39"/>
      <c r="CKD649" s="39"/>
      <c r="CKE649" s="39"/>
      <c r="CKF649" s="39"/>
      <c r="CKG649" s="39"/>
      <c r="CKH649" s="39"/>
      <c r="CKI649" s="39"/>
      <c r="CKJ649" s="39"/>
      <c r="CKK649" s="39"/>
      <c r="CKL649" s="39"/>
      <c r="CKM649" s="39"/>
      <c r="CKN649" s="39"/>
      <c r="CKO649" s="39"/>
      <c r="CKP649" s="39"/>
      <c r="CKQ649" s="39"/>
      <c r="CKR649" s="39"/>
      <c r="CKS649" s="39"/>
      <c r="CKT649" s="39"/>
      <c r="CKU649" s="39"/>
      <c r="CKV649" s="39"/>
      <c r="CKW649" s="39"/>
      <c r="CKX649" s="39"/>
      <c r="CKY649" s="39"/>
      <c r="CKZ649" s="39"/>
      <c r="CLA649" s="39"/>
      <c r="CLB649" s="39"/>
      <c r="CLC649" s="39"/>
      <c r="CLD649" s="39"/>
      <c r="CLE649" s="39"/>
      <c r="CLF649" s="39"/>
      <c r="CLG649" s="39"/>
      <c r="CLH649" s="39"/>
      <c r="CLI649" s="39"/>
      <c r="CLJ649" s="39"/>
      <c r="CLK649" s="39"/>
      <c r="CLL649" s="39"/>
      <c r="CLM649" s="39"/>
      <c r="CLN649" s="39"/>
      <c r="CLO649" s="39"/>
      <c r="CLP649" s="39"/>
      <c r="CLQ649" s="39"/>
      <c r="CLR649" s="39"/>
      <c r="CLS649" s="39"/>
      <c r="CLT649" s="39"/>
      <c r="CLU649" s="39"/>
      <c r="CLV649" s="39"/>
      <c r="CLW649" s="39"/>
      <c r="CLX649" s="39"/>
      <c r="CLY649" s="39"/>
      <c r="CLZ649" s="39"/>
      <c r="CMA649" s="39"/>
      <c r="CMB649" s="39"/>
      <c r="CMC649" s="39"/>
      <c r="CMD649" s="39"/>
      <c r="CME649" s="39"/>
      <c r="CMF649" s="39"/>
      <c r="CMG649" s="39"/>
      <c r="CMH649" s="39"/>
      <c r="CMI649" s="39"/>
      <c r="CMJ649" s="39"/>
      <c r="CMK649" s="39"/>
      <c r="CML649" s="39"/>
      <c r="CMM649" s="39"/>
      <c r="CMN649" s="39"/>
      <c r="CMO649" s="39"/>
      <c r="CMP649" s="39"/>
      <c r="CMQ649" s="39"/>
      <c r="CMR649" s="39"/>
      <c r="CMS649" s="39"/>
      <c r="CMT649" s="39"/>
      <c r="CMU649" s="39"/>
      <c r="CMV649" s="39"/>
      <c r="CMW649" s="39"/>
      <c r="CMX649" s="39"/>
      <c r="CMY649" s="39"/>
      <c r="CMZ649" s="39"/>
      <c r="CNA649" s="39"/>
      <c r="CNB649" s="39"/>
      <c r="CNC649" s="39"/>
      <c r="CND649" s="39"/>
      <c r="CNE649" s="39"/>
      <c r="CNF649" s="39"/>
      <c r="CNG649" s="39"/>
      <c r="CNH649" s="39"/>
      <c r="CNI649" s="39"/>
      <c r="CNJ649" s="39"/>
      <c r="CNK649" s="39"/>
      <c r="CNL649" s="39"/>
      <c r="CNM649" s="39"/>
      <c r="CNN649" s="39"/>
      <c r="CNO649" s="39"/>
      <c r="CNP649" s="39"/>
      <c r="CNQ649" s="39"/>
      <c r="CNR649" s="39"/>
      <c r="CNS649" s="39"/>
      <c r="CNT649" s="39"/>
      <c r="CNU649" s="39"/>
      <c r="CNV649" s="39"/>
      <c r="CNW649" s="39"/>
      <c r="CNX649" s="39"/>
      <c r="CNY649" s="39"/>
      <c r="CNZ649" s="39"/>
      <c r="COA649" s="39"/>
      <c r="COB649" s="39"/>
      <c r="COC649" s="39"/>
      <c r="COD649" s="39"/>
      <c r="COE649" s="39"/>
      <c r="COF649" s="39"/>
      <c r="COG649" s="39"/>
      <c r="COH649" s="39"/>
      <c r="COI649" s="39"/>
      <c r="COJ649" s="39"/>
      <c r="COK649" s="39"/>
      <c r="COL649" s="39"/>
      <c r="COM649" s="39"/>
      <c r="CON649" s="39"/>
      <c r="COO649" s="39"/>
      <c r="COP649" s="39"/>
      <c r="COQ649" s="39"/>
      <c r="COR649" s="39"/>
      <c r="COS649" s="39"/>
      <c r="COT649" s="39"/>
      <c r="COU649" s="39"/>
      <c r="COV649" s="39"/>
      <c r="COW649" s="39"/>
      <c r="COX649" s="39"/>
      <c r="COY649" s="39"/>
      <c r="COZ649" s="39"/>
      <c r="CPA649" s="39"/>
      <c r="CPB649" s="39"/>
      <c r="CPC649" s="39"/>
      <c r="CPD649" s="39"/>
      <c r="CPE649" s="39"/>
      <c r="CPF649" s="39"/>
      <c r="CPG649" s="39"/>
      <c r="CPH649" s="39"/>
      <c r="CPI649" s="39"/>
      <c r="CPJ649" s="39"/>
      <c r="CPK649" s="39"/>
      <c r="CPL649" s="39"/>
      <c r="CPM649" s="39"/>
      <c r="CPN649" s="39"/>
      <c r="CPO649" s="39"/>
      <c r="CPP649" s="39"/>
      <c r="CPQ649" s="39"/>
      <c r="CPR649" s="39"/>
      <c r="CPS649" s="39"/>
      <c r="CPT649" s="39"/>
      <c r="CPU649" s="39"/>
      <c r="CPV649" s="39"/>
      <c r="CPW649" s="39"/>
      <c r="CPX649" s="39"/>
      <c r="CPY649" s="39"/>
      <c r="CPZ649" s="39"/>
      <c r="CQA649" s="39"/>
      <c r="CQB649" s="39"/>
      <c r="CQC649" s="39"/>
      <c r="CQD649" s="39"/>
      <c r="CQE649" s="39"/>
      <c r="CQF649" s="39"/>
      <c r="CQG649" s="39"/>
      <c r="CQH649" s="39"/>
      <c r="CQI649" s="39"/>
      <c r="CQJ649" s="39"/>
      <c r="CQK649" s="39"/>
      <c r="CQL649" s="39"/>
      <c r="CQM649" s="39"/>
      <c r="CQN649" s="39"/>
      <c r="CQO649" s="39"/>
      <c r="CQP649" s="39"/>
      <c r="CQQ649" s="39"/>
      <c r="CQR649" s="39"/>
      <c r="CQS649" s="39"/>
      <c r="CQT649" s="39"/>
      <c r="CQU649" s="39"/>
      <c r="CQV649" s="39"/>
      <c r="CQW649" s="39"/>
      <c r="CQX649" s="39"/>
      <c r="CQY649" s="39"/>
      <c r="CQZ649" s="39"/>
      <c r="CRA649" s="39"/>
      <c r="CRB649" s="39"/>
      <c r="CRC649" s="39"/>
      <c r="CRD649" s="39"/>
      <c r="CRE649" s="39"/>
      <c r="CRF649" s="39"/>
      <c r="CRG649" s="39"/>
      <c r="CRH649" s="39"/>
      <c r="CRI649" s="39"/>
      <c r="CRJ649" s="39"/>
      <c r="CRK649" s="39"/>
      <c r="CRL649" s="39"/>
      <c r="CRM649" s="39"/>
      <c r="CRN649" s="39"/>
      <c r="CRO649" s="39"/>
      <c r="CRP649" s="39"/>
      <c r="CRQ649" s="39"/>
      <c r="CRR649" s="39"/>
      <c r="CRS649" s="39"/>
      <c r="CRT649" s="39"/>
      <c r="CRU649" s="39"/>
      <c r="CRV649" s="39"/>
      <c r="CRW649" s="39"/>
      <c r="CRX649" s="39"/>
      <c r="CRY649" s="39"/>
      <c r="CRZ649" s="39"/>
      <c r="CSA649" s="39"/>
      <c r="CSB649" s="39"/>
      <c r="CSC649" s="39"/>
      <c r="CSD649" s="39"/>
      <c r="CSE649" s="39"/>
      <c r="CSF649" s="39"/>
      <c r="CSG649" s="39"/>
      <c r="CSH649" s="39"/>
      <c r="CSI649" s="39"/>
      <c r="CSJ649" s="39"/>
      <c r="CSK649" s="39"/>
      <c r="CSL649" s="39"/>
      <c r="CSM649" s="39"/>
      <c r="CSN649" s="39"/>
      <c r="CSO649" s="39"/>
      <c r="CSP649" s="39"/>
      <c r="CSQ649" s="39"/>
      <c r="CSR649" s="39"/>
      <c r="CSS649" s="39"/>
      <c r="CST649" s="39"/>
      <c r="CSU649" s="39"/>
      <c r="CSV649" s="39"/>
      <c r="CSW649" s="39"/>
      <c r="CSX649" s="39"/>
      <c r="CSY649" s="39"/>
      <c r="CSZ649" s="39"/>
      <c r="CTA649" s="39"/>
      <c r="CTB649" s="39"/>
      <c r="CTC649" s="39"/>
      <c r="CTD649" s="39"/>
      <c r="CTE649" s="39"/>
      <c r="CTF649" s="39"/>
      <c r="CTG649" s="39"/>
      <c r="CTH649" s="39"/>
      <c r="CTI649" s="39"/>
      <c r="CTJ649" s="39"/>
      <c r="CTK649" s="39"/>
      <c r="CTL649" s="39"/>
      <c r="CTM649" s="39"/>
      <c r="CTN649" s="39"/>
      <c r="CTO649" s="39"/>
      <c r="CTP649" s="39"/>
      <c r="CTQ649" s="39"/>
      <c r="CTR649" s="39"/>
      <c r="CTS649" s="39"/>
      <c r="CTT649" s="39"/>
      <c r="CTU649" s="39"/>
      <c r="CTV649" s="39"/>
      <c r="CTW649" s="39"/>
      <c r="CTX649" s="39"/>
      <c r="CTY649" s="39"/>
      <c r="CTZ649" s="39"/>
      <c r="CUA649" s="39"/>
      <c r="CUB649" s="39"/>
      <c r="CUC649" s="39"/>
      <c r="CUD649" s="39"/>
      <c r="CUE649" s="39"/>
      <c r="CUF649" s="39"/>
      <c r="CUG649" s="39"/>
      <c r="CUH649" s="39"/>
      <c r="CUI649" s="39"/>
      <c r="CUJ649" s="39"/>
      <c r="CUK649" s="39"/>
      <c r="CUL649" s="39"/>
      <c r="CUM649" s="39"/>
      <c r="CUN649" s="39"/>
      <c r="CUO649" s="39"/>
      <c r="CUP649" s="39"/>
      <c r="CUQ649" s="39"/>
      <c r="CUR649" s="39"/>
      <c r="CUS649" s="39"/>
      <c r="CUT649" s="39"/>
      <c r="CUU649" s="39"/>
      <c r="CUV649" s="39"/>
      <c r="CUW649" s="39"/>
      <c r="CUX649" s="39"/>
      <c r="CUY649" s="39"/>
      <c r="CUZ649" s="39"/>
      <c r="CVA649" s="39"/>
      <c r="CVB649" s="39"/>
      <c r="CVC649" s="39"/>
      <c r="CVD649" s="39"/>
      <c r="CVE649" s="39"/>
      <c r="CVF649" s="39"/>
      <c r="CVG649" s="39"/>
      <c r="CVH649" s="39"/>
      <c r="CVI649" s="39"/>
      <c r="CVJ649" s="39"/>
      <c r="CVK649" s="39"/>
      <c r="CVL649" s="39"/>
      <c r="CVM649" s="39"/>
      <c r="CVN649" s="39"/>
      <c r="CVO649" s="39"/>
      <c r="CVP649" s="39"/>
      <c r="CVQ649" s="39"/>
      <c r="CVR649" s="39"/>
      <c r="CVS649" s="39"/>
      <c r="CVT649" s="39"/>
      <c r="CVU649" s="39"/>
      <c r="CVV649" s="39"/>
      <c r="CVW649" s="39"/>
      <c r="CVX649" s="39"/>
      <c r="CVY649" s="39"/>
      <c r="CVZ649" s="39"/>
      <c r="CWA649" s="39"/>
      <c r="CWB649" s="39"/>
      <c r="CWC649" s="39"/>
      <c r="CWD649" s="39"/>
      <c r="CWE649" s="39"/>
      <c r="CWF649" s="39"/>
      <c r="CWG649" s="39"/>
      <c r="CWH649" s="39"/>
      <c r="CWI649" s="39"/>
      <c r="CWJ649" s="39"/>
      <c r="CWK649" s="39"/>
      <c r="CWL649" s="39"/>
      <c r="CWM649" s="39"/>
      <c r="CWN649" s="39"/>
      <c r="CWO649" s="39"/>
      <c r="CWP649" s="39"/>
      <c r="CWQ649" s="39"/>
      <c r="CWR649" s="39"/>
      <c r="CWS649" s="39"/>
      <c r="CWT649" s="39"/>
      <c r="CWU649" s="39"/>
      <c r="CWV649" s="39"/>
      <c r="CWW649" s="39"/>
      <c r="CWX649" s="39"/>
      <c r="CWY649" s="39"/>
      <c r="CWZ649" s="39"/>
      <c r="CXA649" s="39"/>
      <c r="CXB649" s="39"/>
      <c r="CXC649" s="39"/>
      <c r="CXD649" s="39"/>
      <c r="CXE649" s="39"/>
      <c r="CXF649" s="39"/>
      <c r="CXG649" s="39"/>
      <c r="CXH649" s="39"/>
      <c r="CXI649" s="39"/>
      <c r="CXJ649" s="39"/>
      <c r="CXK649" s="39"/>
      <c r="CXL649" s="39"/>
      <c r="CXM649" s="39"/>
      <c r="CXN649" s="39"/>
      <c r="CXO649" s="39"/>
      <c r="CXP649" s="39"/>
      <c r="CXQ649" s="39"/>
      <c r="CXR649" s="39"/>
      <c r="CXS649" s="39"/>
      <c r="CXT649" s="39"/>
      <c r="CXU649" s="39"/>
      <c r="CXV649" s="39"/>
      <c r="CXW649" s="39"/>
      <c r="CXX649" s="39"/>
      <c r="CXY649" s="39"/>
      <c r="CXZ649" s="39"/>
      <c r="CYA649" s="39"/>
      <c r="CYB649" s="39"/>
      <c r="CYC649" s="39"/>
      <c r="CYD649" s="39"/>
      <c r="CYE649" s="39"/>
      <c r="CYF649" s="39"/>
      <c r="CYG649" s="39"/>
      <c r="CYH649" s="39"/>
      <c r="CYI649" s="39"/>
      <c r="CYJ649" s="39"/>
      <c r="CYK649" s="39"/>
      <c r="CYL649" s="39"/>
      <c r="CYM649" s="39"/>
      <c r="CYN649" s="39"/>
      <c r="CYO649" s="39"/>
      <c r="CYP649" s="39"/>
      <c r="CYQ649" s="39"/>
      <c r="CYR649" s="39"/>
      <c r="CYS649" s="39"/>
      <c r="CYT649" s="39"/>
      <c r="CYU649" s="39"/>
      <c r="CYV649" s="39"/>
      <c r="CYW649" s="39"/>
      <c r="CYX649" s="39"/>
      <c r="CYY649" s="39"/>
      <c r="CYZ649" s="39"/>
      <c r="CZA649" s="39"/>
      <c r="CZB649" s="39"/>
      <c r="CZC649" s="39"/>
      <c r="CZD649" s="39"/>
      <c r="CZE649" s="39"/>
      <c r="CZF649" s="39"/>
      <c r="CZG649" s="39"/>
      <c r="CZH649" s="39"/>
      <c r="CZI649" s="39"/>
      <c r="CZJ649" s="39"/>
      <c r="CZK649" s="39"/>
      <c r="CZL649" s="39"/>
      <c r="CZM649" s="39"/>
      <c r="CZN649" s="39"/>
      <c r="CZO649" s="39"/>
      <c r="CZP649" s="39"/>
      <c r="CZQ649" s="39"/>
      <c r="CZR649" s="39"/>
      <c r="CZS649" s="39"/>
      <c r="CZT649" s="39"/>
      <c r="CZU649" s="39"/>
      <c r="CZV649" s="39"/>
      <c r="CZW649" s="39"/>
      <c r="CZX649" s="39"/>
      <c r="CZY649" s="39"/>
      <c r="CZZ649" s="39"/>
      <c r="DAA649" s="39"/>
      <c r="DAB649" s="39"/>
      <c r="DAC649" s="39"/>
      <c r="DAD649" s="39"/>
      <c r="DAE649" s="39"/>
      <c r="DAF649" s="39"/>
      <c r="DAG649" s="39"/>
      <c r="DAH649" s="39"/>
      <c r="DAI649" s="39"/>
      <c r="DAJ649" s="39"/>
      <c r="DAK649" s="39"/>
      <c r="DAL649" s="39"/>
      <c r="DAM649" s="39"/>
      <c r="DAN649" s="39"/>
      <c r="DAO649" s="39"/>
      <c r="DAP649" s="39"/>
      <c r="DAQ649" s="39"/>
      <c r="DAR649" s="39"/>
      <c r="DAS649" s="39"/>
      <c r="DAT649" s="39"/>
      <c r="DAU649" s="39"/>
      <c r="DAV649" s="39"/>
      <c r="DAW649" s="39"/>
      <c r="DAX649" s="39"/>
      <c r="DAY649" s="39"/>
      <c r="DAZ649" s="39"/>
      <c r="DBA649" s="39"/>
      <c r="DBB649" s="39"/>
      <c r="DBC649" s="39"/>
      <c r="DBD649" s="39"/>
      <c r="DBE649" s="39"/>
      <c r="DBF649" s="39"/>
      <c r="DBG649" s="39"/>
      <c r="DBH649" s="39"/>
      <c r="DBI649" s="39"/>
      <c r="DBJ649" s="39"/>
      <c r="DBK649" s="39"/>
      <c r="DBL649" s="39"/>
      <c r="DBM649" s="39"/>
      <c r="DBN649" s="39"/>
      <c r="DBO649" s="39"/>
      <c r="DBP649" s="39"/>
      <c r="DBQ649" s="39"/>
      <c r="DBR649" s="39"/>
      <c r="DBS649" s="39"/>
      <c r="DBT649" s="39"/>
      <c r="DBU649" s="39"/>
      <c r="DBV649" s="39"/>
      <c r="DBW649" s="39"/>
      <c r="DBX649" s="39"/>
      <c r="DBY649" s="39"/>
      <c r="DBZ649" s="39"/>
      <c r="DCA649" s="39"/>
      <c r="DCB649" s="39"/>
      <c r="DCC649" s="39"/>
      <c r="DCD649" s="39"/>
      <c r="DCE649" s="39"/>
      <c r="DCF649" s="39"/>
      <c r="DCG649" s="39"/>
      <c r="DCH649" s="39"/>
      <c r="DCI649" s="39"/>
      <c r="DCJ649" s="39"/>
      <c r="DCK649" s="39"/>
      <c r="DCL649" s="39"/>
      <c r="DCM649" s="39"/>
      <c r="DCN649" s="39"/>
      <c r="DCO649" s="39"/>
      <c r="DCP649" s="39"/>
      <c r="DCQ649" s="39"/>
      <c r="DCR649" s="39"/>
      <c r="DCS649" s="39"/>
      <c r="DCT649" s="39"/>
      <c r="DCU649" s="39"/>
      <c r="DCV649" s="39"/>
      <c r="DCW649" s="39"/>
      <c r="DCX649" s="39"/>
      <c r="DCY649" s="39"/>
      <c r="DCZ649" s="39"/>
      <c r="DDA649" s="39"/>
      <c r="DDB649" s="39"/>
      <c r="DDC649" s="39"/>
      <c r="DDD649" s="39"/>
      <c r="DDE649" s="39"/>
      <c r="DDF649" s="39"/>
      <c r="DDG649" s="39"/>
      <c r="DDH649" s="39"/>
      <c r="DDI649" s="39"/>
      <c r="DDJ649" s="39"/>
      <c r="DDK649" s="39"/>
      <c r="DDL649" s="39"/>
      <c r="DDM649" s="39"/>
      <c r="DDN649" s="39"/>
      <c r="DDO649" s="39"/>
      <c r="DDP649" s="39"/>
      <c r="DDQ649" s="39"/>
      <c r="DDR649" s="39"/>
      <c r="DDS649" s="39"/>
      <c r="DDT649" s="39"/>
      <c r="DDU649" s="39"/>
      <c r="DDV649" s="39"/>
      <c r="DDW649" s="39"/>
      <c r="DDX649" s="39"/>
      <c r="DDY649" s="39"/>
      <c r="DDZ649" s="39"/>
      <c r="DEA649" s="39"/>
      <c r="DEB649" s="39"/>
      <c r="DEC649" s="39"/>
      <c r="DED649" s="39"/>
      <c r="DEE649" s="39"/>
      <c r="DEF649" s="39"/>
      <c r="DEG649" s="39"/>
      <c r="DEH649" s="39"/>
      <c r="DEI649" s="39"/>
      <c r="DEJ649" s="39"/>
      <c r="DEK649" s="39"/>
      <c r="DEL649" s="39"/>
      <c r="DEM649" s="39"/>
      <c r="DEN649" s="39"/>
      <c r="DEO649" s="39"/>
      <c r="DEP649" s="39"/>
      <c r="DEQ649" s="39"/>
      <c r="DER649" s="39"/>
      <c r="DES649" s="39"/>
      <c r="DET649" s="39"/>
      <c r="DEU649" s="39"/>
      <c r="DEV649" s="39"/>
      <c r="DEW649" s="39"/>
      <c r="DEX649" s="39"/>
      <c r="DEY649" s="39"/>
      <c r="DEZ649" s="39"/>
      <c r="DFA649" s="39"/>
      <c r="DFB649" s="39"/>
      <c r="DFC649" s="39"/>
      <c r="DFD649" s="39"/>
      <c r="DFE649" s="39"/>
      <c r="DFF649" s="39"/>
      <c r="DFG649" s="39"/>
      <c r="DFH649" s="39"/>
      <c r="DFI649" s="39"/>
      <c r="DFJ649" s="39"/>
      <c r="DFK649" s="39"/>
      <c r="DFL649" s="39"/>
      <c r="DFM649" s="39"/>
      <c r="DFN649" s="39"/>
      <c r="DFO649" s="39"/>
      <c r="DFP649" s="39"/>
      <c r="DFQ649" s="39"/>
      <c r="DFR649" s="39"/>
      <c r="DFS649" s="39"/>
      <c r="DFT649" s="39"/>
      <c r="DFU649" s="39"/>
      <c r="DFV649" s="39"/>
      <c r="DFW649" s="39"/>
      <c r="DFX649" s="39"/>
      <c r="DFY649" s="39"/>
      <c r="DFZ649" s="39"/>
      <c r="DGA649" s="39"/>
      <c r="DGB649" s="39"/>
      <c r="DGC649" s="39"/>
      <c r="DGD649" s="39"/>
      <c r="DGE649" s="39"/>
      <c r="DGF649" s="39"/>
      <c r="DGG649" s="39"/>
      <c r="DGH649" s="39"/>
      <c r="DGI649" s="39"/>
      <c r="DGJ649" s="39"/>
      <c r="DGK649" s="39"/>
      <c r="DGL649" s="39"/>
      <c r="DGM649" s="39"/>
      <c r="DGN649" s="39"/>
      <c r="DGO649" s="39"/>
      <c r="DGP649" s="39"/>
      <c r="DGQ649" s="39"/>
      <c r="DGR649" s="39"/>
      <c r="DGS649" s="39"/>
      <c r="DGT649" s="39"/>
      <c r="DGU649" s="39"/>
      <c r="DGV649" s="39"/>
      <c r="DGW649" s="39"/>
      <c r="DGX649" s="39"/>
      <c r="DGY649" s="39"/>
      <c r="DGZ649" s="39"/>
      <c r="DHA649" s="39"/>
      <c r="DHB649" s="39"/>
      <c r="DHC649" s="39"/>
      <c r="DHD649" s="39"/>
      <c r="DHE649" s="39"/>
      <c r="DHF649" s="39"/>
      <c r="DHG649" s="39"/>
      <c r="DHH649" s="39"/>
      <c r="DHI649" s="39"/>
      <c r="DHJ649" s="39"/>
      <c r="DHK649" s="39"/>
      <c r="DHL649" s="39"/>
      <c r="DHM649" s="39"/>
      <c r="DHN649" s="39"/>
      <c r="DHO649" s="39"/>
      <c r="DHP649" s="39"/>
      <c r="DHQ649" s="39"/>
      <c r="DHR649" s="39"/>
      <c r="DHS649" s="39"/>
      <c r="DHT649" s="39"/>
      <c r="DHU649" s="39"/>
      <c r="DHV649" s="39"/>
      <c r="DHW649" s="39"/>
      <c r="DHX649" s="39"/>
      <c r="DHY649" s="39"/>
      <c r="DHZ649" s="39"/>
      <c r="DIA649" s="39"/>
      <c r="DIB649" s="39"/>
      <c r="DIC649" s="39"/>
      <c r="DID649" s="39"/>
      <c r="DIE649" s="39"/>
      <c r="DIF649" s="39"/>
      <c r="DIG649" s="39"/>
      <c r="DIH649" s="39"/>
      <c r="DII649" s="39"/>
      <c r="DIJ649" s="39"/>
      <c r="DIK649" s="39"/>
      <c r="DIL649" s="39"/>
      <c r="DIM649" s="39"/>
      <c r="DIN649" s="39"/>
      <c r="DIO649" s="39"/>
      <c r="DIP649" s="39"/>
      <c r="DIQ649" s="39"/>
      <c r="DIR649" s="39"/>
      <c r="DIS649" s="39"/>
      <c r="DIT649" s="39"/>
      <c r="DIU649" s="39"/>
      <c r="DIV649" s="39"/>
      <c r="DIW649" s="39"/>
      <c r="DIX649" s="39"/>
      <c r="DIY649" s="39"/>
      <c r="DIZ649" s="39"/>
      <c r="DJA649" s="39"/>
      <c r="DJB649" s="39"/>
      <c r="DJC649" s="39"/>
      <c r="DJD649" s="39"/>
      <c r="DJE649" s="39"/>
      <c r="DJF649" s="39"/>
      <c r="DJG649" s="39"/>
      <c r="DJH649" s="39"/>
      <c r="DJI649" s="39"/>
      <c r="DJJ649" s="39"/>
      <c r="DJK649" s="39"/>
      <c r="DJL649" s="39"/>
      <c r="DJM649" s="39"/>
      <c r="DJN649" s="39"/>
      <c r="DJO649" s="39"/>
      <c r="DJP649" s="39"/>
      <c r="DJQ649" s="39"/>
      <c r="DJR649" s="39"/>
      <c r="DJS649" s="39"/>
      <c r="DJT649" s="39"/>
      <c r="DJU649" s="39"/>
      <c r="DJV649" s="39"/>
      <c r="DJW649" s="39"/>
      <c r="DJX649" s="39"/>
      <c r="DJY649" s="39"/>
      <c r="DJZ649" s="39"/>
      <c r="DKA649" s="39"/>
      <c r="DKB649" s="39"/>
      <c r="DKC649" s="39"/>
      <c r="DKD649" s="39"/>
      <c r="DKE649" s="39"/>
      <c r="DKF649" s="39"/>
      <c r="DKG649" s="39"/>
      <c r="DKH649" s="39"/>
      <c r="DKI649" s="39"/>
      <c r="DKJ649" s="39"/>
      <c r="DKK649" s="39"/>
      <c r="DKL649" s="39"/>
      <c r="DKM649" s="39"/>
      <c r="DKN649" s="39"/>
      <c r="DKO649" s="39"/>
      <c r="DKP649" s="39"/>
      <c r="DKQ649" s="39"/>
      <c r="DKR649" s="39"/>
      <c r="DKS649" s="39"/>
      <c r="DKT649" s="39"/>
      <c r="DKU649" s="39"/>
      <c r="DKV649" s="39"/>
      <c r="DKW649" s="39"/>
      <c r="DKX649" s="39"/>
      <c r="DKY649" s="39"/>
      <c r="DKZ649" s="39"/>
      <c r="DLA649" s="39"/>
      <c r="DLB649" s="39"/>
      <c r="DLC649" s="39"/>
      <c r="DLD649" s="39"/>
      <c r="DLE649" s="39"/>
      <c r="DLF649" s="39"/>
      <c r="DLG649" s="39"/>
      <c r="DLH649" s="39"/>
      <c r="DLI649" s="39"/>
      <c r="DLJ649" s="39"/>
      <c r="DLK649" s="39"/>
      <c r="DLL649" s="39"/>
      <c r="DLM649" s="39"/>
      <c r="DLN649" s="39"/>
      <c r="DLO649" s="39"/>
      <c r="DLP649" s="39"/>
      <c r="DLQ649" s="39"/>
      <c r="DLR649" s="39"/>
      <c r="DLS649" s="39"/>
      <c r="DLT649" s="39"/>
      <c r="DLU649" s="39"/>
      <c r="DLV649" s="39"/>
      <c r="DLW649" s="39"/>
      <c r="DLX649" s="39"/>
      <c r="DLY649" s="39"/>
      <c r="DLZ649" s="39"/>
      <c r="DMA649" s="39"/>
      <c r="DMB649" s="39"/>
      <c r="DMC649" s="39"/>
      <c r="DMD649" s="39"/>
      <c r="DME649" s="39"/>
      <c r="DMF649" s="39"/>
      <c r="DMG649" s="39"/>
      <c r="DMH649" s="39"/>
      <c r="DMI649" s="39"/>
      <c r="DMJ649" s="39"/>
      <c r="DMK649" s="39"/>
      <c r="DML649" s="39"/>
      <c r="DMM649" s="39"/>
      <c r="DMN649" s="39"/>
      <c r="DMO649" s="39"/>
      <c r="DMP649" s="39"/>
      <c r="DMQ649" s="39"/>
      <c r="DMR649" s="39"/>
      <c r="DMS649" s="39"/>
      <c r="DMT649" s="39"/>
      <c r="DMU649" s="39"/>
      <c r="DMV649" s="39"/>
      <c r="DMW649" s="39"/>
      <c r="DMX649" s="39"/>
      <c r="DMY649" s="39"/>
      <c r="DMZ649" s="39"/>
      <c r="DNA649" s="39"/>
      <c r="DNB649" s="39"/>
      <c r="DNC649" s="39"/>
      <c r="DND649" s="39"/>
      <c r="DNE649" s="39"/>
      <c r="DNF649" s="39"/>
      <c r="DNG649" s="39"/>
      <c r="DNH649" s="39"/>
      <c r="DNI649" s="39"/>
      <c r="DNJ649" s="39"/>
      <c r="DNK649" s="39"/>
      <c r="DNL649" s="39"/>
      <c r="DNM649" s="39"/>
      <c r="DNN649" s="39"/>
      <c r="DNO649" s="39"/>
      <c r="DNP649" s="39"/>
      <c r="DNQ649" s="39"/>
      <c r="DNR649" s="39"/>
      <c r="DNS649" s="39"/>
      <c r="DNT649" s="39"/>
      <c r="DNU649" s="39"/>
      <c r="DNV649" s="39"/>
      <c r="DNW649" s="39"/>
      <c r="DNX649" s="39"/>
      <c r="DNY649" s="39"/>
      <c r="DNZ649" s="39"/>
      <c r="DOA649" s="39"/>
      <c r="DOB649" s="39"/>
      <c r="DOC649" s="39"/>
      <c r="DOD649" s="39"/>
      <c r="DOE649" s="39"/>
      <c r="DOF649" s="39"/>
      <c r="DOG649" s="39"/>
      <c r="DOH649" s="39"/>
      <c r="DOI649" s="39"/>
      <c r="DOJ649" s="39"/>
      <c r="DOK649" s="39"/>
      <c r="DOL649" s="39"/>
      <c r="DOM649" s="39"/>
      <c r="DON649" s="39"/>
      <c r="DOO649" s="39"/>
      <c r="DOP649" s="39"/>
      <c r="DOQ649" s="39"/>
      <c r="DOR649" s="39"/>
      <c r="DOS649" s="39"/>
      <c r="DOT649" s="39"/>
      <c r="DOU649" s="39"/>
      <c r="DOV649" s="39"/>
      <c r="DOW649" s="39"/>
      <c r="DOX649" s="39"/>
      <c r="DOY649" s="39"/>
      <c r="DOZ649" s="39"/>
      <c r="DPA649" s="39"/>
      <c r="DPB649" s="39"/>
      <c r="DPC649" s="39"/>
      <c r="DPD649" s="39"/>
      <c r="DPE649" s="39"/>
      <c r="DPF649" s="39"/>
      <c r="DPG649" s="39"/>
      <c r="DPH649" s="39"/>
      <c r="DPI649" s="39"/>
      <c r="DPJ649" s="39"/>
      <c r="DPK649" s="39"/>
      <c r="DPL649" s="39"/>
      <c r="DPM649" s="39"/>
      <c r="DPN649" s="39"/>
      <c r="DPO649" s="39"/>
      <c r="DPP649" s="39"/>
      <c r="DPQ649" s="39"/>
      <c r="DPR649" s="39"/>
      <c r="DPS649" s="39"/>
      <c r="DPT649" s="39"/>
      <c r="DPU649" s="39"/>
      <c r="DPV649" s="39"/>
      <c r="DPW649" s="39"/>
      <c r="DPX649" s="39"/>
      <c r="DPY649" s="39"/>
      <c r="DPZ649" s="39"/>
      <c r="DQA649" s="39"/>
      <c r="DQB649" s="39"/>
      <c r="DQC649" s="39"/>
      <c r="DQD649" s="39"/>
      <c r="DQE649" s="39"/>
      <c r="DQF649" s="39"/>
      <c r="DQG649" s="39"/>
      <c r="DQH649" s="39"/>
      <c r="DQI649" s="39"/>
      <c r="DQJ649" s="39"/>
      <c r="DQK649" s="39"/>
      <c r="DQL649" s="39"/>
      <c r="DQM649" s="39"/>
      <c r="DQN649" s="39"/>
      <c r="DQO649" s="39"/>
      <c r="DQP649" s="39"/>
      <c r="DQQ649" s="39"/>
      <c r="DQR649" s="39"/>
      <c r="DQS649" s="39"/>
      <c r="DQT649" s="39"/>
      <c r="DQU649" s="39"/>
      <c r="DQV649" s="39"/>
      <c r="DQW649" s="39"/>
      <c r="DQX649" s="39"/>
      <c r="DQY649" s="39"/>
      <c r="DQZ649" s="39"/>
      <c r="DRA649" s="39"/>
      <c r="DRB649" s="39"/>
      <c r="DRC649" s="39"/>
      <c r="DRD649" s="39"/>
      <c r="DRE649" s="39"/>
      <c r="DRF649" s="39"/>
      <c r="DRG649" s="39"/>
      <c r="DRH649" s="39"/>
      <c r="DRI649" s="39"/>
      <c r="DRJ649" s="39"/>
      <c r="DRK649" s="39"/>
      <c r="DRL649" s="39"/>
      <c r="DRM649" s="39"/>
      <c r="DRN649" s="39"/>
      <c r="DRO649" s="39"/>
      <c r="DRP649" s="39"/>
      <c r="DRQ649" s="39"/>
      <c r="DRR649" s="39"/>
      <c r="DRS649" s="39"/>
      <c r="DRT649" s="39"/>
      <c r="DRU649" s="39"/>
      <c r="DRV649" s="39"/>
      <c r="DRW649" s="39"/>
      <c r="DRX649" s="39"/>
      <c r="DRY649" s="39"/>
      <c r="DRZ649" s="39"/>
      <c r="DSA649" s="39"/>
      <c r="DSB649" s="39"/>
      <c r="DSC649" s="39"/>
      <c r="DSD649" s="39"/>
      <c r="DSE649" s="39"/>
      <c r="DSF649" s="39"/>
      <c r="DSG649" s="39"/>
      <c r="DSH649" s="39"/>
      <c r="DSI649" s="39"/>
      <c r="DSJ649" s="39"/>
      <c r="DSK649" s="39"/>
      <c r="DSL649" s="39"/>
      <c r="DSM649" s="39"/>
      <c r="DSN649" s="39"/>
      <c r="DSO649" s="39"/>
      <c r="DSP649" s="39"/>
      <c r="DSQ649" s="39"/>
      <c r="DSR649" s="39"/>
      <c r="DSS649" s="39"/>
      <c r="DST649" s="39"/>
      <c r="DSU649" s="39"/>
      <c r="DSV649" s="39"/>
      <c r="DSW649" s="39"/>
      <c r="DSX649" s="39"/>
      <c r="DSY649" s="39"/>
      <c r="DSZ649" s="39"/>
      <c r="DTA649" s="39"/>
      <c r="DTB649" s="39"/>
      <c r="DTC649" s="39"/>
      <c r="DTD649" s="39"/>
      <c r="DTE649" s="39"/>
      <c r="DTF649" s="39"/>
      <c r="DTG649" s="39"/>
      <c r="DTH649" s="39"/>
      <c r="DTI649" s="39"/>
      <c r="DTJ649" s="39"/>
      <c r="DTK649" s="39"/>
      <c r="DTL649" s="39"/>
      <c r="DTM649" s="39"/>
      <c r="DTN649" s="39"/>
      <c r="DTO649" s="39"/>
      <c r="DTP649" s="39"/>
      <c r="DTQ649" s="39"/>
      <c r="DTR649" s="39"/>
      <c r="DTS649" s="39"/>
      <c r="DTT649" s="39"/>
      <c r="DTU649" s="39"/>
      <c r="DTV649" s="39"/>
      <c r="DTW649" s="39"/>
      <c r="DTX649" s="39"/>
      <c r="DTY649" s="39"/>
      <c r="DTZ649" s="39"/>
      <c r="DUA649" s="39"/>
      <c r="DUB649" s="39"/>
      <c r="DUC649" s="39"/>
      <c r="DUD649" s="39"/>
      <c r="DUE649" s="39"/>
      <c r="DUF649" s="39"/>
      <c r="DUG649" s="39"/>
      <c r="DUH649" s="39"/>
      <c r="DUI649" s="39"/>
      <c r="DUJ649" s="39"/>
      <c r="DUK649" s="39"/>
      <c r="DUL649" s="39"/>
      <c r="DUM649" s="39"/>
      <c r="DUN649" s="39"/>
      <c r="DUO649" s="39"/>
      <c r="DUP649" s="39"/>
      <c r="DUQ649" s="39"/>
      <c r="DUR649" s="39"/>
      <c r="DUS649" s="39"/>
      <c r="DUT649" s="39"/>
      <c r="DUU649" s="39"/>
      <c r="DUV649" s="39"/>
      <c r="DUW649" s="39"/>
      <c r="DUX649" s="39"/>
      <c r="DUY649" s="39"/>
      <c r="DUZ649" s="39"/>
      <c r="DVA649" s="39"/>
      <c r="DVB649" s="39"/>
      <c r="DVC649" s="39"/>
      <c r="DVD649" s="39"/>
      <c r="DVE649" s="39"/>
      <c r="DVF649" s="39"/>
      <c r="DVG649" s="39"/>
      <c r="DVH649" s="39"/>
      <c r="DVI649" s="39"/>
      <c r="DVJ649" s="39"/>
      <c r="DVK649" s="39"/>
      <c r="DVL649" s="39"/>
      <c r="DVM649" s="39"/>
      <c r="DVN649" s="39"/>
      <c r="DVO649" s="39"/>
      <c r="DVP649" s="39"/>
      <c r="DVQ649" s="39"/>
      <c r="DVR649" s="39"/>
      <c r="DVS649" s="39"/>
      <c r="DVT649" s="39"/>
      <c r="DVU649" s="39"/>
      <c r="DVV649" s="39"/>
      <c r="DVW649" s="39"/>
      <c r="DVX649" s="39"/>
      <c r="DVY649" s="39"/>
      <c r="DVZ649" s="39"/>
      <c r="DWA649" s="39"/>
      <c r="DWB649" s="39"/>
      <c r="DWC649" s="39"/>
      <c r="DWD649" s="39"/>
      <c r="DWE649" s="39"/>
      <c r="DWF649" s="39"/>
      <c r="DWG649" s="39"/>
      <c r="DWH649" s="39"/>
      <c r="DWI649" s="39"/>
      <c r="DWJ649" s="39"/>
      <c r="DWK649" s="39"/>
      <c r="DWL649" s="39"/>
      <c r="DWM649" s="39"/>
      <c r="DWN649" s="39"/>
      <c r="DWO649" s="39"/>
      <c r="DWP649" s="39"/>
      <c r="DWQ649" s="39"/>
      <c r="DWR649" s="39"/>
      <c r="DWS649" s="39"/>
      <c r="DWT649" s="39"/>
      <c r="DWU649" s="39"/>
      <c r="DWV649" s="39"/>
      <c r="DWW649" s="39"/>
      <c r="DWX649" s="39"/>
      <c r="DWY649" s="39"/>
      <c r="DWZ649" s="39"/>
      <c r="DXA649" s="39"/>
      <c r="DXB649" s="39"/>
      <c r="DXC649" s="39"/>
      <c r="DXD649" s="39"/>
      <c r="DXE649" s="39"/>
      <c r="DXF649" s="39"/>
      <c r="DXG649" s="39"/>
      <c r="DXH649" s="39"/>
      <c r="DXI649" s="39"/>
      <c r="DXJ649" s="39"/>
      <c r="DXK649" s="39"/>
      <c r="DXL649" s="39"/>
      <c r="DXM649" s="39"/>
      <c r="DXN649" s="39"/>
      <c r="DXO649" s="39"/>
      <c r="DXP649" s="39"/>
      <c r="DXQ649" s="39"/>
      <c r="DXR649" s="39"/>
      <c r="DXS649" s="39"/>
      <c r="DXT649" s="39"/>
      <c r="DXU649" s="39"/>
      <c r="DXV649" s="39"/>
      <c r="DXW649" s="39"/>
      <c r="DXX649" s="39"/>
      <c r="DXY649" s="39"/>
      <c r="DXZ649" s="39"/>
      <c r="DYA649" s="39"/>
      <c r="DYB649" s="39"/>
      <c r="DYC649" s="39"/>
      <c r="DYD649" s="39"/>
      <c r="DYE649" s="39"/>
      <c r="DYF649" s="39"/>
      <c r="DYG649" s="39"/>
      <c r="DYH649" s="39"/>
      <c r="DYI649" s="39"/>
      <c r="DYJ649" s="39"/>
      <c r="DYK649" s="39"/>
      <c r="DYL649" s="39"/>
      <c r="DYM649" s="39"/>
      <c r="DYN649" s="39"/>
      <c r="DYO649" s="39"/>
      <c r="DYP649" s="39"/>
      <c r="DYQ649" s="39"/>
      <c r="DYR649" s="39"/>
      <c r="DYS649" s="39"/>
      <c r="DYT649" s="39"/>
      <c r="DYU649" s="39"/>
      <c r="DYV649" s="39"/>
      <c r="DYW649" s="39"/>
      <c r="DYX649" s="39"/>
      <c r="DYY649" s="39"/>
      <c r="DYZ649" s="39"/>
      <c r="DZA649" s="39"/>
      <c r="DZB649" s="39"/>
      <c r="DZC649" s="39"/>
      <c r="DZD649" s="39"/>
      <c r="DZE649" s="39"/>
      <c r="DZF649" s="39"/>
      <c r="DZG649" s="39"/>
      <c r="DZH649" s="39"/>
      <c r="DZI649" s="39"/>
      <c r="DZJ649" s="39"/>
      <c r="DZK649" s="39"/>
      <c r="DZL649" s="39"/>
      <c r="DZM649" s="39"/>
      <c r="DZN649" s="39"/>
      <c r="DZO649" s="39"/>
      <c r="DZP649" s="39"/>
      <c r="DZQ649" s="39"/>
      <c r="DZR649" s="39"/>
      <c r="DZS649" s="39"/>
      <c r="DZT649" s="39"/>
      <c r="DZU649" s="39"/>
      <c r="DZV649" s="39"/>
      <c r="DZW649" s="39"/>
      <c r="DZX649" s="39"/>
      <c r="DZY649" s="39"/>
      <c r="DZZ649" s="39"/>
      <c r="EAA649" s="39"/>
      <c r="EAB649" s="39"/>
      <c r="EAC649" s="39"/>
      <c r="EAD649" s="39"/>
      <c r="EAE649" s="39"/>
      <c r="EAF649" s="39"/>
      <c r="EAG649" s="39"/>
      <c r="EAH649" s="39"/>
      <c r="EAI649" s="39"/>
      <c r="EAJ649" s="39"/>
      <c r="EAK649" s="39"/>
      <c r="EAL649" s="39"/>
      <c r="EAM649" s="39"/>
      <c r="EAN649" s="39"/>
      <c r="EAO649" s="39"/>
      <c r="EAP649" s="39"/>
      <c r="EAQ649" s="39"/>
      <c r="EAR649" s="39"/>
      <c r="EAS649" s="39"/>
      <c r="EAT649" s="39"/>
      <c r="EAU649" s="39"/>
      <c r="EAV649" s="39"/>
      <c r="EAW649" s="39"/>
      <c r="EAX649" s="39"/>
      <c r="EAY649" s="39"/>
      <c r="EAZ649" s="39"/>
      <c r="EBA649" s="39"/>
      <c r="EBB649" s="39"/>
      <c r="EBC649" s="39"/>
      <c r="EBD649" s="39"/>
      <c r="EBE649" s="39"/>
      <c r="EBF649" s="39"/>
      <c r="EBG649" s="39"/>
      <c r="EBH649" s="39"/>
      <c r="EBI649" s="39"/>
      <c r="EBJ649" s="39"/>
      <c r="EBK649" s="39"/>
      <c r="EBL649" s="39"/>
      <c r="EBM649" s="39"/>
      <c r="EBN649" s="39"/>
      <c r="EBO649" s="39"/>
      <c r="EBP649" s="39"/>
      <c r="EBQ649" s="39"/>
      <c r="EBR649" s="39"/>
      <c r="EBS649" s="39"/>
      <c r="EBT649" s="39"/>
      <c r="EBU649" s="39"/>
      <c r="EBV649" s="39"/>
      <c r="EBW649" s="39"/>
      <c r="EBX649" s="39"/>
      <c r="EBY649" s="39"/>
      <c r="EBZ649" s="39"/>
      <c r="ECA649" s="39"/>
      <c r="ECB649" s="39"/>
      <c r="ECC649" s="39"/>
      <c r="ECD649" s="39"/>
      <c r="ECE649" s="39"/>
      <c r="ECF649" s="39"/>
      <c r="ECG649" s="39"/>
      <c r="ECH649" s="39"/>
      <c r="ECI649" s="39"/>
      <c r="ECJ649" s="39"/>
      <c r="ECK649" s="39"/>
      <c r="ECL649" s="39"/>
      <c r="ECM649" s="39"/>
      <c r="ECN649" s="39"/>
      <c r="ECO649" s="39"/>
      <c r="ECP649" s="39"/>
      <c r="ECQ649" s="39"/>
      <c r="ECR649" s="39"/>
      <c r="ECS649" s="39"/>
      <c r="ECT649" s="39"/>
      <c r="ECU649" s="39"/>
      <c r="ECV649" s="39"/>
      <c r="ECW649" s="39"/>
      <c r="ECX649" s="39"/>
      <c r="ECY649" s="39"/>
      <c r="ECZ649" s="39"/>
      <c r="EDA649" s="39"/>
      <c r="EDB649" s="39"/>
      <c r="EDC649" s="39"/>
      <c r="EDD649" s="39"/>
      <c r="EDE649" s="39"/>
      <c r="EDF649" s="39"/>
      <c r="EDG649" s="39"/>
      <c r="EDH649" s="39"/>
      <c r="EDI649" s="39"/>
      <c r="EDJ649" s="39"/>
      <c r="EDK649" s="39"/>
      <c r="EDL649" s="39"/>
      <c r="EDM649" s="39"/>
      <c r="EDN649" s="39"/>
      <c r="EDO649" s="39"/>
      <c r="EDP649" s="39"/>
      <c r="EDQ649" s="39"/>
      <c r="EDR649" s="39"/>
      <c r="EDS649" s="39"/>
      <c r="EDT649" s="39"/>
      <c r="EDU649" s="39"/>
      <c r="EDV649" s="39"/>
      <c r="EDW649" s="39"/>
      <c r="EDX649" s="39"/>
      <c r="EDY649" s="39"/>
      <c r="EDZ649" s="39"/>
      <c r="EEA649" s="39"/>
      <c r="EEB649" s="39"/>
      <c r="EEC649" s="39"/>
      <c r="EED649" s="39"/>
      <c r="EEE649" s="39"/>
      <c r="EEF649" s="39"/>
      <c r="EEG649" s="39"/>
      <c r="EEH649" s="39"/>
      <c r="EEI649" s="39"/>
      <c r="EEJ649" s="39"/>
      <c r="EEK649" s="39"/>
      <c r="EEL649" s="39"/>
      <c r="EEM649" s="39"/>
      <c r="EEN649" s="39"/>
      <c r="EEO649" s="39"/>
      <c r="EEP649" s="39"/>
      <c r="EEQ649" s="39"/>
      <c r="EER649" s="39"/>
      <c r="EES649" s="39"/>
      <c r="EET649" s="39"/>
      <c r="EEU649" s="39"/>
      <c r="EEV649" s="39"/>
      <c r="EEW649" s="39"/>
      <c r="EEX649" s="39"/>
      <c r="EEY649" s="39"/>
      <c r="EEZ649" s="39"/>
      <c r="EFA649" s="39"/>
      <c r="EFB649" s="39"/>
      <c r="EFC649" s="39"/>
      <c r="EFD649" s="39"/>
      <c r="EFE649" s="39"/>
      <c r="EFF649" s="39"/>
      <c r="EFG649" s="39"/>
      <c r="EFH649" s="39"/>
      <c r="EFI649" s="39"/>
      <c r="EFJ649" s="39"/>
      <c r="EFK649" s="39"/>
      <c r="EFL649" s="39"/>
      <c r="EFM649" s="39"/>
      <c r="EFN649" s="39"/>
      <c r="EFO649" s="39"/>
      <c r="EFP649" s="39"/>
      <c r="EFQ649" s="39"/>
      <c r="EFR649" s="39"/>
      <c r="EFS649" s="39"/>
      <c r="EFT649" s="39"/>
      <c r="EFU649" s="39"/>
      <c r="EFV649" s="39"/>
      <c r="EFW649" s="39"/>
      <c r="EFX649" s="39"/>
      <c r="EFY649" s="39"/>
      <c r="EFZ649" s="39"/>
      <c r="EGA649" s="39"/>
      <c r="EGB649" s="39"/>
      <c r="EGC649" s="39"/>
      <c r="EGD649" s="39"/>
      <c r="EGE649" s="39"/>
      <c r="EGF649" s="39"/>
      <c r="EGG649" s="39"/>
      <c r="EGH649" s="39"/>
      <c r="EGI649" s="39"/>
      <c r="EGJ649" s="39"/>
      <c r="EGK649" s="39"/>
      <c r="EGL649" s="39"/>
      <c r="EGM649" s="39"/>
      <c r="EGN649" s="39"/>
      <c r="EGO649" s="39"/>
      <c r="EGP649" s="39"/>
      <c r="EGQ649" s="39"/>
      <c r="EGR649" s="39"/>
      <c r="EGS649" s="39"/>
      <c r="EGT649" s="39"/>
      <c r="EGU649" s="39"/>
      <c r="EGV649" s="39"/>
      <c r="EGW649" s="39"/>
      <c r="EGX649" s="39"/>
      <c r="EGY649" s="39"/>
      <c r="EGZ649" s="39"/>
      <c r="EHA649" s="39"/>
      <c r="EHB649" s="39"/>
      <c r="EHC649" s="39"/>
      <c r="EHD649" s="39"/>
      <c r="EHE649" s="39"/>
      <c r="EHF649" s="39"/>
      <c r="EHG649" s="39"/>
      <c r="EHH649" s="39"/>
      <c r="EHI649" s="39"/>
      <c r="EHJ649" s="39"/>
      <c r="EHK649" s="39"/>
      <c r="EHL649" s="39"/>
      <c r="EHM649" s="39"/>
      <c r="EHN649" s="39"/>
      <c r="EHO649" s="39"/>
      <c r="EHP649" s="39"/>
      <c r="EHQ649" s="39"/>
      <c r="EHR649" s="39"/>
      <c r="EHS649" s="39"/>
      <c r="EHT649" s="39"/>
      <c r="EHU649" s="39"/>
      <c r="EHV649" s="39"/>
      <c r="EHW649" s="39"/>
      <c r="EHX649" s="39"/>
      <c r="EHY649" s="39"/>
      <c r="EHZ649" s="39"/>
      <c r="EIA649" s="39"/>
      <c r="EIB649" s="39"/>
      <c r="EIC649" s="39"/>
      <c r="EID649" s="39"/>
      <c r="EIE649" s="39"/>
      <c r="EIF649" s="39"/>
      <c r="EIG649" s="39"/>
      <c r="EIH649" s="39"/>
      <c r="EII649" s="39"/>
      <c r="EIJ649" s="39"/>
      <c r="EIK649" s="39"/>
      <c r="EIL649" s="39"/>
      <c r="EIM649" s="39"/>
      <c r="EIN649" s="39"/>
      <c r="EIO649" s="39"/>
      <c r="EIP649" s="39"/>
      <c r="EIQ649" s="39"/>
      <c r="EIR649" s="39"/>
      <c r="EIS649" s="39"/>
      <c r="EIT649" s="39"/>
      <c r="EIU649" s="39"/>
      <c r="EIV649" s="39"/>
      <c r="EIW649" s="39"/>
      <c r="EIX649" s="39"/>
      <c r="EIY649" s="39"/>
      <c r="EIZ649" s="39"/>
      <c r="EJA649" s="39"/>
      <c r="EJB649" s="39"/>
      <c r="EJC649" s="39"/>
      <c r="EJD649" s="39"/>
      <c r="EJE649" s="39"/>
      <c r="EJF649" s="39"/>
      <c r="EJG649" s="39"/>
      <c r="EJH649" s="39"/>
      <c r="EJI649" s="39"/>
      <c r="EJJ649" s="39"/>
      <c r="EJK649" s="39"/>
      <c r="EJL649" s="39"/>
      <c r="EJM649" s="39"/>
      <c r="EJN649" s="39"/>
      <c r="EJO649" s="39"/>
      <c r="EJP649" s="39"/>
      <c r="EJQ649" s="39"/>
      <c r="EJR649" s="39"/>
      <c r="EJS649" s="39"/>
      <c r="EJT649" s="39"/>
      <c r="EJU649" s="39"/>
      <c r="EJV649" s="39"/>
      <c r="EJW649" s="39"/>
      <c r="EJX649" s="39"/>
      <c r="EJY649" s="39"/>
      <c r="EJZ649" s="39"/>
      <c r="EKA649" s="39"/>
      <c r="EKB649" s="39"/>
      <c r="EKC649" s="39"/>
      <c r="EKD649" s="39"/>
      <c r="EKE649" s="39"/>
      <c r="EKF649" s="39"/>
      <c r="EKG649" s="39"/>
      <c r="EKH649" s="39"/>
      <c r="EKI649" s="39"/>
      <c r="EKJ649" s="39"/>
      <c r="EKK649" s="39"/>
      <c r="EKL649" s="39"/>
      <c r="EKM649" s="39"/>
      <c r="EKN649" s="39"/>
      <c r="EKO649" s="39"/>
      <c r="EKP649" s="39"/>
      <c r="EKQ649" s="39"/>
      <c r="EKR649" s="39"/>
      <c r="EKS649" s="39"/>
      <c r="EKT649" s="39"/>
      <c r="EKU649" s="39"/>
      <c r="EKV649" s="39"/>
      <c r="EKW649" s="39"/>
      <c r="EKX649" s="39"/>
      <c r="EKY649" s="39"/>
      <c r="EKZ649" s="39"/>
      <c r="ELA649" s="39"/>
      <c r="ELB649" s="39"/>
      <c r="ELC649" s="39"/>
      <c r="ELD649" s="39"/>
      <c r="ELE649" s="39"/>
      <c r="ELF649" s="39"/>
      <c r="ELG649" s="39"/>
      <c r="ELH649" s="39"/>
      <c r="ELI649" s="39"/>
      <c r="ELJ649" s="39"/>
      <c r="ELK649" s="39"/>
      <c r="ELL649" s="39"/>
      <c r="ELM649" s="39"/>
      <c r="ELN649" s="39"/>
      <c r="ELO649" s="39"/>
      <c r="ELP649" s="39"/>
      <c r="ELQ649" s="39"/>
      <c r="ELR649" s="39"/>
      <c r="ELS649" s="39"/>
      <c r="ELT649" s="39"/>
      <c r="ELU649" s="39"/>
      <c r="ELV649" s="39"/>
      <c r="ELW649" s="39"/>
      <c r="ELX649" s="39"/>
      <c r="ELY649" s="39"/>
      <c r="ELZ649" s="39"/>
      <c r="EMA649" s="39"/>
      <c r="EMB649" s="39"/>
      <c r="EMC649" s="39"/>
      <c r="EMD649" s="39"/>
      <c r="EME649" s="39"/>
      <c r="EMF649" s="39"/>
      <c r="EMG649" s="39"/>
      <c r="EMH649" s="39"/>
      <c r="EMI649" s="39"/>
      <c r="EMJ649" s="39"/>
      <c r="EMK649" s="39"/>
      <c r="EML649" s="39"/>
      <c r="EMM649" s="39"/>
      <c r="EMN649" s="39"/>
      <c r="EMO649" s="39"/>
      <c r="EMP649" s="39"/>
      <c r="EMQ649" s="39"/>
      <c r="EMR649" s="39"/>
      <c r="EMS649" s="39"/>
      <c r="EMT649" s="39"/>
      <c r="EMU649" s="39"/>
      <c r="EMV649" s="39"/>
      <c r="EMW649" s="39"/>
      <c r="EMX649" s="39"/>
      <c r="EMY649" s="39"/>
      <c r="EMZ649" s="39"/>
      <c r="ENA649" s="39"/>
      <c r="ENB649" s="39"/>
      <c r="ENC649" s="39"/>
      <c r="END649" s="39"/>
      <c r="ENE649" s="39"/>
      <c r="ENF649" s="39"/>
      <c r="ENG649" s="39"/>
      <c r="ENH649" s="39"/>
      <c r="ENI649" s="39"/>
      <c r="ENJ649" s="39"/>
      <c r="ENK649" s="39"/>
      <c r="ENL649" s="39"/>
      <c r="ENM649" s="39"/>
      <c r="ENN649" s="39"/>
      <c r="ENO649" s="39"/>
      <c r="ENP649" s="39"/>
      <c r="ENQ649" s="39"/>
      <c r="ENR649" s="39"/>
      <c r="ENS649" s="39"/>
      <c r="ENT649" s="39"/>
      <c r="ENU649" s="39"/>
      <c r="ENV649" s="39"/>
      <c r="ENW649" s="39"/>
      <c r="ENX649" s="39"/>
      <c r="ENY649" s="39"/>
      <c r="ENZ649" s="39"/>
      <c r="EOA649" s="39"/>
      <c r="EOB649" s="39"/>
      <c r="EOC649" s="39"/>
      <c r="EOD649" s="39"/>
      <c r="EOE649" s="39"/>
      <c r="EOF649" s="39"/>
      <c r="EOG649" s="39"/>
      <c r="EOH649" s="39"/>
      <c r="EOI649" s="39"/>
      <c r="EOJ649" s="39"/>
      <c r="EOK649" s="39"/>
      <c r="EOL649" s="39"/>
      <c r="EOM649" s="39"/>
      <c r="EON649" s="39"/>
      <c r="EOO649" s="39"/>
      <c r="EOP649" s="39"/>
      <c r="EOQ649" s="39"/>
      <c r="EOR649" s="39"/>
      <c r="EOS649" s="39"/>
      <c r="EOT649" s="39"/>
      <c r="EOU649" s="39"/>
      <c r="EOV649" s="39"/>
      <c r="EOW649" s="39"/>
      <c r="EOX649" s="39"/>
      <c r="EOY649" s="39"/>
      <c r="EOZ649" s="39"/>
      <c r="EPA649" s="39"/>
      <c r="EPB649" s="39"/>
      <c r="EPC649" s="39"/>
      <c r="EPD649" s="39"/>
      <c r="EPE649" s="39"/>
      <c r="EPF649" s="39"/>
      <c r="EPG649" s="39"/>
      <c r="EPH649" s="39"/>
      <c r="EPI649" s="39"/>
      <c r="EPJ649" s="39"/>
      <c r="EPK649" s="39"/>
      <c r="EPL649" s="39"/>
      <c r="EPM649" s="39"/>
      <c r="EPN649" s="39"/>
      <c r="EPO649" s="39"/>
      <c r="EPP649" s="39"/>
      <c r="EPQ649" s="39"/>
      <c r="EPR649" s="39"/>
      <c r="EPS649" s="39"/>
      <c r="EPT649" s="39"/>
      <c r="EPU649" s="39"/>
      <c r="EPV649" s="39"/>
      <c r="EPW649" s="39"/>
      <c r="EPX649" s="39"/>
      <c r="EPY649" s="39"/>
      <c r="EPZ649" s="39"/>
      <c r="EQA649" s="39"/>
      <c r="EQB649" s="39"/>
      <c r="EQC649" s="39"/>
      <c r="EQD649" s="39"/>
      <c r="EQE649" s="39"/>
      <c r="EQF649" s="39"/>
      <c r="EQG649" s="39"/>
      <c r="EQH649" s="39"/>
      <c r="EQI649" s="39"/>
      <c r="EQJ649" s="39"/>
      <c r="EQK649" s="39"/>
      <c r="EQL649" s="39"/>
      <c r="EQM649" s="39"/>
      <c r="EQN649" s="39"/>
      <c r="EQO649" s="39"/>
      <c r="EQP649" s="39"/>
      <c r="EQQ649" s="39"/>
      <c r="EQR649" s="39"/>
      <c r="EQS649" s="39"/>
      <c r="EQT649" s="39"/>
      <c r="EQU649" s="39"/>
      <c r="EQV649" s="39"/>
      <c r="EQW649" s="39"/>
      <c r="EQX649" s="39"/>
      <c r="EQY649" s="39"/>
      <c r="EQZ649" s="39"/>
      <c r="ERA649" s="39"/>
      <c r="ERB649" s="39"/>
      <c r="ERC649" s="39"/>
      <c r="ERD649" s="39"/>
      <c r="ERE649" s="39"/>
      <c r="ERF649" s="39"/>
      <c r="ERG649" s="39"/>
      <c r="ERH649" s="39"/>
      <c r="ERI649" s="39"/>
      <c r="ERJ649" s="39"/>
      <c r="ERK649" s="39"/>
      <c r="ERL649" s="39"/>
      <c r="ERM649" s="39"/>
      <c r="ERN649" s="39"/>
      <c r="ERO649" s="39"/>
      <c r="ERP649" s="39"/>
      <c r="ERQ649" s="39"/>
      <c r="ERR649" s="39"/>
      <c r="ERS649" s="39"/>
      <c r="ERT649" s="39"/>
      <c r="ERU649" s="39"/>
      <c r="ERV649" s="39"/>
      <c r="ERW649" s="39"/>
      <c r="ERX649" s="39"/>
      <c r="ERY649" s="39"/>
      <c r="ERZ649" s="39"/>
      <c r="ESA649" s="39"/>
      <c r="ESB649" s="39"/>
      <c r="ESC649" s="39"/>
      <c r="ESD649" s="39"/>
      <c r="ESE649" s="39"/>
      <c r="ESF649" s="39"/>
      <c r="ESG649" s="39"/>
      <c r="ESH649" s="39"/>
      <c r="ESI649" s="39"/>
      <c r="ESJ649" s="39"/>
      <c r="ESK649" s="39"/>
      <c r="ESL649" s="39"/>
      <c r="ESM649" s="39"/>
      <c r="ESN649" s="39"/>
      <c r="ESO649" s="39"/>
      <c r="ESP649" s="39"/>
      <c r="ESQ649" s="39"/>
      <c r="ESR649" s="39"/>
      <c r="ESS649" s="39"/>
      <c r="EST649" s="39"/>
      <c r="ESU649" s="39"/>
      <c r="ESV649" s="39"/>
      <c r="ESW649" s="39"/>
      <c r="ESX649" s="39"/>
      <c r="ESY649" s="39"/>
      <c r="ESZ649" s="39"/>
      <c r="ETA649" s="39"/>
      <c r="ETB649" s="39"/>
      <c r="ETC649" s="39"/>
      <c r="ETD649" s="39"/>
      <c r="ETE649" s="39"/>
      <c r="ETF649" s="39"/>
      <c r="ETG649" s="39"/>
      <c r="ETH649" s="39"/>
      <c r="ETI649" s="39"/>
      <c r="ETJ649" s="39"/>
      <c r="ETK649" s="39"/>
      <c r="ETL649" s="39"/>
      <c r="ETM649" s="39"/>
      <c r="ETN649" s="39"/>
      <c r="ETO649" s="39"/>
      <c r="ETP649" s="39"/>
      <c r="ETQ649" s="39"/>
      <c r="ETR649" s="39"/>
      <c r="ETS649" s="39"/>
      <c r="ETT649" s="39"/>
      <c r="ETU649" s="39"/>
      <c r="ETV649" s="39"/>
      <c r="ETW649" s="39"/>
      <c r="ETX649" s="39"/>
      <c r="ETY649" s="39"/>
      <c r="ETZ649" s="39"/>
      <c r="EUA649" s="39"/>
      <c r="EUB649" s="39"/>
      <c r="EUC649" s="39"/>
      <c r="EUD649" s="39"/>
      <c r="EUE649" s="39"/>
      <c r="EUF649" s="39"/>
      <c r="EUG649" s="39"/>
      <c r="EUH649" s="39"/>
      <c r="EUI649" s="39"/>
      <c r="EUJ649" s="39"/>
      <c r="EUK649" s="39"/>
      <c r="EUL649" s="39"/>
      <c r="EUM649" s="39"/>
      <c r="EUN649" s="39"/>
      <c r="EUO649" s="39"/>
      <c r="EUP649" s="39"/>
      <c r="EUQ649" s="39"/>
      <c r="EUR649" s="39"/>
      <c r="EUS649" s="39"/>
      <c r="EUT649" s="39"/>
      <c r="EUU649" s="39"/>
      <c r="EUV649" s="39"/>
      <c r="EUW649" s="39"/>
      <c r="EUX649" s="39"/>
      <c r="EUY649" s="39"/>
      <c r="EUZ649" s="39"/>
      <c r="EVA649" s="39"/>
      <c r="EVB649" s="39"/>
      <c r="EVC649" s="39"/>
      <c r="EVD649" s="39"/>
      <c r="EVE649" s="39"/>
      <c r="EVF649" s="39"/>
      <c r="EVG649" s="39"/>
      <c r="EVH649" s="39"/>
      <c r="EVI649" s="39"/>
      <c r="EVJ649" s="39"/>
      <c r="EVK649" s="39"/>
      <c r="EVL649" s="39"/>
      <c r="EVM649" s="39"/>
      <c r="EVN649" s="39"/>
      <c r="EVO649" s="39"/>
      <c r="EVP649" s="39"/>
      <c r="EVQ649" s="39"/>
      <c r="EVR649" s="39"/>
      <c r="EVS649" s="39"/>
      <c r="EVT649" s="39"/>
      <c r="EVU649" s="39"/>
      <c r="EVV649" s="39"/>
      <c r="EVW649" s="39"/>
      <c r="EVX649" s="39"/>
      <c r="EVY649" s="39"/>
      <c r="EVZ649" s="39"/>
      <c r="EWA649" s="39"/>
      <c r="EWB649" s="39"/>
      <c r="EWC649" s="39"/>
      <c r="EWD649" s="39"/>
      <c r="EWE649" s="39"/>
      <c r="EWF649" s="39"/>
      <c r="EWG649" s="39"/>
      <c r="EWH649" s="39"/>
      <c r="EWI649" s="39"/>
      <c r="EWJ649" s="39"/>
      <c r="EWK649" s="39"/>
      <c r="EWL649" s="39"/>
      <c r="EWM649" s="39"/>
      <c r="EWN649" s="39"/>
      <c r="EWO649" s="39"/>
      <c r="EWP649" s="39"/>
      <c r="EWQ649" s="39"/>
      <c r="EWR649" s="39"/>
      <c r="EWS649" s="39"/>
      <c r="EWT649" s="39"/>
      <c r="EWU649" s="39"/>
      <c r="EWV649" s="39"/>
      <c r="EWW649" s="39"/>
      <c r="EWX649" s="39"/>
      <c r="EWY649" s="39"/>
      <c r="EWZ649" s="39"/>
      <c r="EXA649" s="39"/>
      <c r="EXB649" s="39"/>
      <c r="EXC649" s="39"/>
      <c r="EXD649" s="39"/>
      <c r="EXE649" s="39"/>
      <c r="EXF649" s="39"/>
      <c r="EXG649" s="39"/>
      <c r="EXH649" s="39"/>
      <c r="EXI649" s="39"/>
      <c r="EXJ649" s="39"/>
      <c r="EXK649" s="39"/>
      <c r="EXL649" s="39"/>
      <c r="EXM649" s="39"/>
      <c r="EXN649" s="39"/>
      <c r="EXO649" s="39"/>
      <c r="EXP649" s="39"/>
      <c r="EXQ649" s="39"/>
      <c r="EXR649" s="39"/>
      <c r="EXS649" s="39"/>
      <c r="EXT649" s="39"/>
      <c r="EXU649" s="39"/>
      <c r="EXV649" s="39"/>
      <c r="EXW649" s="39"/>
      <c r="EXX649" s="39"/>
      <c r="EXY649" s="39"/>
      <c r="EXZ649" s="39"/>
      <c r="EYA649" s="39"/>
      <c r="EYB649" s="39"/>
      <c r="EYC649" s="39"/>
      <c r="EYD649" s="39"/>
      <c r="EYE649" s="39"/>
      <c r="EYF649" s="39"/>
      <c r="EYG649" s="39"/>
      <c r="EYH649" s="39"/>
      <c r="EYI649" s="39"/>
      <c r="EYJ649" s="39"/>
      <c r="EYK649" s="39"/>
      <c r="EYL649" s="39"/>
      <c r="EYM649" s="39"/>
      <c r="EYN649" s="39"/>
      <c r="EYO649" s="39"/>
      <c r="EYP649" s="39"/>
      <c r="EYQ649" s="39"/>
      <c r="EYR649" s="39"/>
      <c r="EYS649" s="39"/>
      <c r="EYT649" s="39"/>
      <c r="EYU649" s="39"/>
      <c r="EYV649" s="39"/>
      <c r="EYW649" s="39"/>
      <c r="EYX649" s="39"/>
      <c r="EYY649" s="39"/>
      <c r="EYZ649" s="39"/>
      <c r="EZA649" s="39"/>
      <c r="EZB649" s="39"/>
      <c r="EZC649" s="39"/>
      <c r="EZD649" s="39"/>
      <c r="EZE649" s="39"/>
      <c r="EZF649" s="39"/>
      <c r="EZG649" s="39"/>
      <c r="EZH649" s="39"/>
      <c r="EZI649" s="39"/>
      <c r="EZJ649" s="39"/>
      <c r="EZK649" s="39"/>
      <c r="EZL649" s="39"/>
      <c r="EZM649" s="39"/>
      <c r="EZN649" s="39"/>
      <c r="EZO649" s="39"/>
      <c r="EZP649" s="39"/>
      <c r="EZQ649" s="39"/>
      <c r="EZR649" s="39"/>
      <c r="EZS649" s="39"/>
      <c r="EZT649" s="39"/>
      <c r="EZU649" s="39"/>
      <c r="EZV649" s="39"/>
      <c r="EZW649" s="39"/>
      <c r="EZX649" s="39"/>
      <c r="EZY649" s="39"/>
      <c r="EZZ649" s="39"/>
      <c r="FAA649" s="39"/>
      <c r="FAB649" s="39"/>
      <c r="FAC649" s="39"/>
      <c r="FAD649" s="39"/>
      <c r="FAE649" s="39"/>
      <c r="FAF649" s="39"/>
      <c r="FAG649" s="39"/>
      <c r="FAH649" s="39"/>
      <c r="FAI649" s="39"/>
      <c r="FAJ649" s="39"/>
      <c r="FAK649" s="39"/>
      <c r="FAL649" s="39"/>
      <c r="FAM649" s="39"/>
      <c r="FAN649" s="39"/>
      <c r="FAO649" s="39"/>
      <c r="FAP649" s="39"/>
      <c r="FAQ649" s="39"/>
      <c r="FAR649" s="39"/>
      <c r="FAS649" s="39"/>
      <c r="FAT649" s="39"/>
      <c r="FAU649" s="39"/>
      <c r="FAV649" s="39"/>
      <c r="FAW649" s="39"/>
      <c r="FAX649" s="39"/>
      <c r="FAY649" s="39"/>
      <c r="FAZ649" s="39"/>
      <c r="FBA649" s="39"/>
      <c r="FBB649" s="39"/>
      <c r="FBC649" s="39"/>
      <c r="FBD649" s="39"/>
      <c r="FBE649" s="39"/>
      <c r="FBF649" s="39"/>
      <c r="FBG649" s="39"/>
      <c r="FBH649" s="39"/>
      <c r="FBI649" s="39"/>
      <c r="FBJ649" s="39"/>
      <c r="FBK649" s="39"/>
      <c r="FBL649" s="39"/>
      <c r="FBM649" s="39"/>
      <c r="FBN649" s="39"/>
      <c r="FBO649" s="39"/>
      <c r="FBP649" s="39"/>
      <c r="FBQ649" s="39"/>
      <c r="FBR649" s="39"/>
      <c r="FBS649" s="39"/>
      <c r="FBT649" s="39"/>
      <c r="FBU649" s="39"/>
      <c r="FBV649" s="39"/>
      <c r="FBW649" s="39"/>
      <c r="FBX649" s="39"/>
      <c r="FBY649" s="39"/>
      <c r="FBZ649" s="39"/>
      <c r="FCA649" s="39"/>
      <c r="FCB649" s="39"/>
      <c r="FCC649" s="39"/>
      <c r="FCD649" s="39"/>
      <c r="FCE649" s="39"/>
      <c r="FCF649" s="39"/>
      <c r="FCG649" s="39"/>
      <c r="FCH649" s="39"/>
      <c r="FCI649" s="39"/>
      <c r="FCJ649" s="39"/>
      <c r="FCK649" s="39"/>
      <c r="FCL649" s="39"/>
      <c r="FCM649" s="39"/>
      <c r="FCN649" s="39"/>
      <c r="FCO649" s="39"/>
      <c r="FCP649" s="39"/>
      <c r="FCQ649" s="39"/>
      <c r="FCR649" s="39"/>
      <c r="FCS649" s="39"/>
      <c r="FCT649" s="39"/>
      <c r="FCU649" s="39"/>
      <c r="FCV649" s="39"/>
      <c r="FCW649" s="39"/>
      <c r="FCX649" s="39"/>
      <c r="FCY649" s="39"/>
      <c r="FCZ649" s="39"/>
      <c r="FDA649" s="39"/>
      <c r="FDB649" s="39"/>
      <c r="FDC649" s="39"/>
      <c r="FDD649" s="39"/>
      <c r="FDE649" s="39"/>
      <c r="FDF649" s="39"/>
      <c r="FDG649" s="39"/>
      <c r="FDH649" s="39"/>
      <c r="FDI649" s="39"/>
      <c r="FDJ649" s="39"/>
      <c r="FDK649" s="39"/>
      <c r="FDL649" s="39"/>
      <c r="FDM649" s="39"/>
      <c r="FDN649" s="39"/>
      <c r="FDO649" s="39"/>
      <c r="FDP649" s="39"/>
      <c r="FDQ649" s="39"/>
      <c r="FDR649" s="39"/>
      <c r="FDS649" s="39"/>
      <c r="FDT649" s="39"/>
      <c r="FDU649" s="39"/>
      <c r="FDV649" s="39"/>
      <c r="FDW649" s="39"/>
      <c r="FDX649" s="39"/>
      <c r="FDY649" s="39"/>
      <c r="FDZ649" s="39"/>
      <c r="FEA649" s="39"/>
      <c r="FEB649" s="39"/>
      <c r="FEC649" s="39"/>
      <c r="FED649" s="39"/>
      <c r="FEE649" s="39"/>
      <c r="FEF649" s="39"/>
      <c r="FEG649" s="39"/>
      <c r="FEH649" s="39"/>
      <c r="FEI649" s="39"/>
      <c r="FEJ649" s="39"/>
      <c r="FEK649" s="39"/>
      <c r="FEL649" s="39"/>
      <c r="FEM649" s="39"/>
      <c r="FEN649" s="39"/>
      <c r="FEO649" s="39"/>
      <c r="FEP649" s="39"/>
      <c r="FEQ649" s="39"/>
      <c r="FER649" s="39"/>
      <c r="FES649" s="39"/>
      <c r="FET649" s="39"/>
      <c r="FEU649" s="39"/>
      <c r="FEV649" s="39"/>
      <c r="FEW649" s="39"/>
      <c r="FEX649" s="39"/>
      <c r="FEY649" s="39"/>
      <c r="FEZ649" s="39"/>
      <c r="FFA649" s="39"/>
      <c r="FFB649" s="39"/>
      <c r="FFC649" s="39"/>
      <c r="FFD649" s="39"/>
      <c r="FFE649" s="39"/>
      <c r="FFF649" s="39"/>
      <c r="FFG649" s="39"/>
      <c r="FFH649" s="39"/>
      <c r="FFI649" s="39"/>
      <c r="FFJ649" s="39"/>
      <c r="FFK649" s="39"/>
      <c r="FFL649" s="39"/>
      <c r="FFM649" s="39"/>
      <c r="FFN649" s="39"/>
      <c r="FFO649" s="39"/>
      <c r="FFP649" s="39"/>
      <c r="FFQ649" s="39"/>
      <c r="FFR649" s="39"/>
      <c r="FFS649" s="39"/>
      <c r="FFT649" s="39"/>
      <c r="FFU649" s="39"/>
      <c r="FFV649" s="39"/>
      <c r="FFW649" s="39"/>
      <c r="FFX649" s="39"/>
      <c r="FFY649" s="39"/>
      <c r="FFZ649" s="39"/>
      <c r="FGA649" s="39"/>
      <c r="FGB649" s="39"/>
      <c r="FGC649" s="39"/>
      <c r="FGD649" s="39"/>
      <c r="FGE649" s="39"/>
      <c r="FGF649" s="39"/>
      <c r="FGG649" s="39"/>
      <c r="FGH649" s="39"/>
      <c r="FGI649" s="39"/>
      <c r="FGJ649" s="39"/>
      <c r="FGK649" s="39"/>
      <c r="FGL649" s="39"/>
      <c r="FGM649" s="39"/>
      <c r="FGN649" s="39"/>
      <c r="FGO649" s="39"/>
      <c r="FGP649" s="39"/>
      <c r="FGQ649" s="39"/>
      <c r="FGR649" s="39"/>
      <c r="FGS649" s="39"/>
      <c r="FGT649" s="39"/>
      <c r="FGU649" s="39"/>
      <c r="FGV649" s="39"/>
      <c r="FGW649" s="39"/>
      <c r="FGX649" s="39"/>
      <c r="FGY649" s="39"/>
      <c r="FGZ649" s="39"/>
      <c r="FHA649" s="39"/>
      <c r="FHB649" s="39"/>
      <c r="FHC649" s="39"/>
      <c r="FHD649" s="39"/>
      <c r="FHE649" s="39"/>
      <c r="FHF649" s="39"/>
      <c r="FHG649" s="39"/>
      <c r="FHH649" s="39"/>
      <c r="FHI649" s="39"/>
      <c r="FHJ649" s="39"/>
      <c r="FHK649" s="39"/>
      <c r="FHL649" s="39"/>
      <c r="FHM649" s="39"/>
      <c r="FHN649" s="39"/>
      <c r="FHO649" s="39"/>
      <c r="FHP649" s="39"/>
      <c r="FHQ649" s="39"/>
      <c r="FHR649" s="39"/>
      <c r="FHS649" s="39"/>
      <c r="FHT649" s="39"/>
      <c r="FHU649" s="39"/>
      <c r="FHV649" s="39"/>
      <c r="FHW649" s="39"/>
      <c r="FHX649" s="39"/>
      <c r="FHY649" s="39"/>
      <c r="FHZ649" s="39"/>
      <c r="FIA649" s="39"/>
      <c r="FIB649" s="39"/>
      <c r="FIC649" s="39"/>
      <c r="FID649" s="39"/>
      <c r="FIE649" s="39"/>
      <c r="FIF649" s="39"/>
      <c r="FIG649" s="39"/>
      <c r="FIH649" s="39"/>
      <c r="FII649" s="39"/>
      <c r="FIJ649" s="39"/>
      <c r="FIK649" s="39"/>
      <c r="FIL649" s="39"/>
      <c r="FIM649" s="39"/>
      <c r="FIN649" s="39"/>
      <c r="FIO649" s="39"/>
      <c r="FIP649" s="39"/>
      <c r="FIQ649" s="39"/>
      <c r="FIR649" s="39"/>
      <c r="FIS649" s="39"/>
      <c r="FIT649" s="39"/>
      <c r="FIU649" s="39"/>
      <c r="FIV649" s="39"/>
      <c r="FIW649" s="39"/>
      <c r="FIX649" s="39"/>
      <c r="FIY649" s="39"/>
      <c r="FIZ649" s="39"/>
      <c r="FJA649" s="39"/>
      <c r="FJB649" s="39"/>
      <c r="FJC649" s="39"/>
      <c r="FJD649" s="39"/>
      <c r="FJE649" s="39"/>
      <c r="FJF649" s="39"/>
      <c r="FJG649" s="39"/>
      <c r="FJH649" s="39"/>
      <c r="FJI649" s="39"/>
      <c r="FJJ649" s="39"/>
      <c r="FJK649" s="39"/>
      <c r="FJL649" s="39"/>
      <c r="FJM649" s="39"/>
      <c r="FJN649" s="39"/>
      <c r="FJO649" s="39"/>
      <c r="FJP649" s="39"/>
      <c r="FJQ649" s="39"/>
      <c r="FJR649" s="39"/>
      <c r="FJS649" s="39"/>
      <c r="FJT649" s="39"/>
      <c r="FJU649" s="39"/>
      <c r="FJV649" s="39"/>
      <c r="FJW649" s="39"/>
      <c r="FJX649" s="39"/>
      <c r="FJY649" s="39"/>
      <c r="FJZ649" s="39"/>
      <c r="FKA649" s="39"/>
      <c r="FKB649" s="39"/>
      <c r="FKC649" s="39"/>
      <c r="FKD649" s="39"/>
      <c r="FKE649" s="39"/>
      <c r="FKF649" s="39"/>
      <c r="FKG649" s="39"/>
      <c r="FKH649" s="39"/>
      <c r="FKI649" s="39"/>
      <c r="FKJ649" s="39"/>
      <c r="FKK649" s="39"/>
      <c r="FKL649" s="39"/>
      <c r="FKM649" s="39"/>
      <c r="FKN649" s="39"/>
      <c r="FKO649" s="39"/>
      <c r="FKP649" s="39"/>
      <c r="FKQ649" s="39"/>
      <c r="FKR649" s="39"/>
      <c r="FKS649" s="39"/>
      <c r="FKT649" s="39"/>
      <c r="FKU649" s="39"/>
      <c r="FKV649" s="39"/>
      <c r="FKW649" s="39"/>
      <c r="FKX649" s="39"/>
      <c r="FKY649" s="39"/>
      <c r="FKZ649" s="39"/>
      <c r="FLA649" s="39"/>
      <c r="FLB649" s="39"/>
      <c r="FLC649" s="39"/>
      <c r="FLD649" s="39"/>
      <c r="FLE649" s="39"/>
      <c r="FLF649" s="39"/>
      <c r="FLG649" s="39"/>
      <c r="FLH649" s="39"/>
      <c r="FLI649" s="39"/>
      <c r="FLJ649" s="39"/>
      <c r="FLK649" s="39"/>
      <c r="FLL649" s="39"/>
      <c r="FLM649" s="39"/>
      <c r="FLN649" s="39"/>
      <c r="FLO649" s="39"/>
      <c r="FLP649" s="39"/>
      <c r="FLQ649" s="39"/>
      <c r="FLR649" s="39"/>
      <c r="FLS649" s="39"/>
      <c r="FLT649" s="39"/>
      <c r="FLU649" s="39"/>
      <c r="FLV649" s="39"/>
      <c r="FLW649" s="39"/>
      <c r="FLX649" s="39"/>
      <c r="FLY649" s="39"/>
      <c r="FLZ649" s="39"/>
      <c r="FMA649" s="39"/>
      <c r="FMB649" s="39"/>
      <c r="FMC649" s="39"/>
      <c r="FMD649" s="39"/>
      <c r="FME649" s="39"/>
      <c r="FMF649" s="39"/>
      <c r="FMG649" s="39"/>
      <c r="FMH649" s="39"/>
      <c r="FMI649" s="39"/>
      <c r="FMJ649" s="39"/>
      <c r="FMK649" s="39"/>
      <c r="FML649" s="39"/>
      <c r="FMM649" s="39"/>
      <c r="FMN649" s="39"/>
      <c r="FMO649" s="39"/>
      <c r="FMP649" s="39"/>
      <c r="FMQ649" s="39"/>
      <c r="FMR649" s="39"/>
      <c r="FMS649" s="39"/>
      <c r="FMT649" s="39"/>
      <c r="FMU649" s="39"/>
      <c r="FMV649" s="39"/>
      <c r="FMW649" s="39"/>
      <c r="FMX649" s="39"/>
      <c r="FMY649" s="39"/>
      <c r="FMZ649" s="39"/>
      <c r="FNA649" s="39"/>
      <c r="FNB649" s="39"/>
      <c r="FNC649" s="39"/>
      <c r="FND649" s="39"/>
      <c r="FNE649" s="39"/>
      <c r="FNF649" s="39"/>
      <c r="FNG649" s="39"/>
      <c r="FNH649" s="39"/>
      <c r="FNI649" s="39"/>
      <c r="FNJ649" s="39"/>
      <c r="FNK649" s="39"/>
      <c r="FNL649" s="39"/>
      <c r="FNM649" s="39"/>
      <c r="FNN649" s="39"/>
      <c r="FNO649" s="39"/>
      <c r="FNP649" s="39"/>
      <c r="FNQ649" s="39"/>
      <c r="FNR649" s="39"/>
      <c r="FNS649" s="39"/>
      <c r="FNT649" s="39"/>
      <c r="FNU649" s="39"/>
      <c r="FNV649" s="39"/>
      <c r="FNW649" s="39"/>
      <c r="FNX649" s="39"/>
      <c r="FNY649" s="39"/>
      <c r="FNZ649" s="39"/>
      <c r="FOA649" s="39"/>
      <c r="FOB649" s="39"/>
      <c r="FOC649" s="39"/>
      <c r="FOD649" s="39"/>
      <c r="FOE649" s="39"/>
      <c r="FOF649" s="39"/>
      <c r="FOG649" s="39"/>
      <c r="FOH649" s="39"/>
      <c r="FOI649" s="39"/>
      <c r="FOJ649" s="39"/>
      <c r="FOK649" s="39"/>
      <c r="FOL649" s="39"/>
      <c r="FOM649" s="39"/>
      <c r="FON649" s="39"/>
      <c r="FOO649" s="39"/>
      <c r="FOP649" s="39"/>
      <c r="FOQ649" s="39"/>
      <c r="FOR649" s="39"/>
      <c r="FOS649" s="39"/>
      <c r="FOT649" s="39"/>
      <c r="FOU649" s="39"/>
      <c r="FOV649" s="39"/>
      <c r="FOW649" s="39"/>
      <c r="FOX649" s="39"/>
      <c r="FOY649" s="39"/>
      <c r="FOZ649" s="39"/>
      <c r="FPA649" s="39"/>
      <c r="FPB649" s="39"/>
      <c r="FPC649" s="39"/>
      <c r="FPD649" s="39"/>
      <c r="FPE649" s="39"/>
      <c r="FPF649" s="39"/>
      <c r="FPG649" s="39"/>
      <c r="FPH649" s="39"/>
      <c r="FPI649" s="39"/>
      <c r="FPJ649" s="39"/>
      <c r="FPK649" s="39"/>
      <c r="FPL649" s="39"/>
      <c r="FPM649" s="39"/>
      <c r="FPN649" s="39"/>
      <c r="FPO649" s="39"/>
      <c r="FPP649" s="39"/>
      <c r="FPQ649" s="39"/>
      <c r="FPR649" s="39"/>
      <c r="FPS649" s="39"/>
      <c r="FPT649" s="39"/>
      <c r="FPU649" s="39"/>
      <c r="FPV649" s="39"/>
      <c r="FPW649" s="39"/>
      <c r="FPX649" s="39"/>
      <c r="FPY649" s="39"/>
      <c r="FPZ649" s="39"/>
      <c r="FQA649" s="39"/>
      <c r="FQB649" s="39"/>
      <c r="FQC649" s="39"/>
      <c r="FQD649" s="39"/>
      <c r="FQE649" s="39"/>
      <c r="FQF649" s="39"/>
      <c r="FQG649" s="39"/>
      <c r="FQH649" s="39"/>
      <c r="FQI649" s="39"/>
      <c r="FQJ649" s="39"/>
      <c r="FQK649" s="39"/>
      <c r="FQL649" s="39"/>
      <c r="FQM649" s="39"/>
      <c r="FQN649" s="39"/>
      <c r="FQO649" s="39"/>
      <c r="FQP649" s="39"/>
      <c r="FQQ649" s="39"/>
      <c r="FQR649" s="39"/>
      <c r="FQS649" s="39"/>
      <c r="FQT649" s="39"/>
      <c r="FQU649" s="39"/>
      <c r="FQV649" s="39"/>
      <c r="FQW649" s="39"/>
      <c r="FQX649" s="39"/>
      <c r="FQY649" s="39"/>
      <c r="FQZ649" s="39"/>
      <c r="FRA649" s="39"/>
      <c r="FRB649" s="39"/>
      <c r="FRC649" s="39"/>
      <c r="FRD649" s="39"/>
      <c r="FRE649" s="39"/>
      <c r="FRF649" s="39"/>
      <c r="FRG649" s="39"/>
      <c r="FRH649" s="39"/>
      <c r="FRI649" s="39"/>
      <c r="FRJ649" s="39"/>
      <c r="FRK649" s="39"/>
      <c r="FRL649" s="39"/>
      <c r="FRM649" s="39"/>
      <c r="FRN649" s="39"/>
      <c r="FRO649" s="39"/>
      <c r="FRP649" s="39"/>
      <c r="FRQ649" s="39"/>
      <c r="FRR649" s="39"/>
      <c r="FRS649" s="39"/>
      <c r="FRT649" s="39"/>
      <c r="FRU649" s="39"/>
      <c r="FRV649" s="39"/>
      <c r="FRW649" s="39"/>
      <c r="FRX649" s="39"/>
      <c r="FRY649" s="39"/>
      <c r="FRZ649" s="39"/>
      <c r="FSA649" s="39"/>
      <c r="FSB649" s="39"/>
      <c r="FSC649" s="39"/>
      <c r="FSD649" s="39"/>
      <c r="FSE649" s="39"/>
      <c r="FSF649" s="39"/>
      <c r="FSG649" s="39"/>
      <c r="FSH649" s="39"/>
      <c r="FSI649" s="39"/>
      <c r="FSJ649" s="39"/>
      <c r="FSK649" s="39"/>
      <c r="FSL649" s="39"/>
      <c r="FSM649" s="39"/>
      <c r="FSN649" s="39"/>
      <c r="FSO649" s="39"/>
      <c r="FSP649" s="39"/>
      <c r="FSQ649" s="39"/>
      <c r="FSR649" s="39"/>
      <c r="FSS649" s="39"/>
      <c r="FST649" s="39"/>
      <c r="FSU649" s="39"/>
      <c r="FSV649" s="39"/>
      <c r="FSW649" s="39"/>
      <c r="FSX649" s="39"/>
      <c r="FSY649" s="39"/>
      <c r="FSZ649" s="39"/>
      <c r="FTA649" s="39"/>
      <c r="FTB649" s="39"/>
      <c r="FTC649" s="39"/>
      <c r="FTD649" s="39"/>
      <c r="FTE649" s="39"/>
      <c r="FTF649" s="39"/>
      <c r="FTG649" s="39"/>
      <c r="FTH649" s="39"/>
      <c r="FTI649" s="39"/>
      <c r="FTJ649" s="39"/>
      <c r="FTK649" s="39"/>
      <c r="FTL649" s="39"/>
      <c r="FTM649" s="39"/>
      <c r="FTN649" s="39"/>
      <c r="FTO649" s="39"/>
      <c r="FTP649" s="39"/>
      <c r="FTQ649" s="39"/>
      <c r="FTR649" s="39"/>
      <c r="FTS649" s="39"/>
      <c r="FTT649" s="39"/>
      <c r="FTU649" s="39"/>
      <c r="FTV649" s="39"/>
      <c r="FTW649" s="39"/>
      <c r="FTX649" s="39"/>
      <c r="FTY649" s="39"/>
      <c r="FTZ649" s="39"/>
      <c r="FUA649" s="39"/>
      <c r="FUB649" s="39"/>
      <c r="FUC649" s="39"/>
      <c r="FUD649" s="39"/>
      <c r="FUE649" s="39"/>
      <c r="FUF649" s="39"/>
      <c r="FUG649" s="39"/>
      <c r="FUH649" s="39"/>
      <c r="FUI649" s="39"/>
      <c r="FUJ649" s="39"/>
      <c r="FUK649" s="39"/>
      <c r="FUL649" s="39"/>
      <c r="FUM649" s="39"/>
      <c r="FUN649" s="39"/>
      <c r="FUO649" s="39"/>
      <c r="FUP649" s="39"/>
      <c r="FUQ649" s="39"/>
      <c r="FUR649" s="39"/>
      <c r="FUS649" s="39"/>
      <c r="FUT649" s="39"/>
      <c r="FUU649" s="39"/>
      <c r="FUV649" s="39"/>
      <c r="FUW649" s="39"/>
      <c r="FUX649" s="39"/>
      <c r="FUY649" s="39"/>
      <c r="FUZ649" s="39"/>
      <c r="FVA649" s="39"/>
      <c r="FVB649" s="39"/>
      <c r="FVC649" s="39"/>
      <c r="FVD649" s="39"/>
      <c r="FVE649" s="39"/>
      <c r="FVF649" s="39"/>
      <c r="FVG649" s="39"/>
      <c r="FVH649" s="39"/>
      <c r="FVI649" s="39"/>
      <c r="FVJ649" s="39"/>
      <c r="FVK649" s="39"/>
      <c r="FVL649" s="39"/>
      <c r="FVM649" s="39"/>
      <c r="FVN649" s="39"/>
      <c r="FVO649" s="39"/>
      <c r="FVP649" s="39"/>
      <c r="FVQ649" s="39"/>
      <c r="FVR649" s="39"/>
      <c r="FVS649" s="39"/>
      <c r="FVT649" s="39"/>
      <c r="FVU649" s="39"/>
      <c r="FVV649" s="39"/>
      <c r="FVW649" s="39"/>
      <c r="FVX649" s="39"/>
      <c r="FVY649" s="39"/>
      <c r="FVZ649" s="39"/>
      <c r="FWA649" s="39"/>
      <c r="FWB649" s="39"/>
      <c r="FWC649" s="39"/>
      <c r="FWD649" s="39"/>
      <c r="FWE649" s="39"/>
      <c r="FWF649" s="39"/>
      <c r="FWG649" s="39"/>
      <c r="FWH649" s="39"/>
      <c r="FWI649" s="39"/>
      <c r="FWJ649" s="39"/>
      <c r="FWK649" s="39"/>
      <c r="FWL649" s="39"/>
      <c r="FWM649" s="39"/>
      <c r="FWN649" s="39"/>
      <c r="FWO649" s="39"/>
      <c r="FWP649" s="39"/>
      <c r="FWQ649" s="39"/>
      <c r="FWR649" s="39"/>
      <c r="FWS649" s="39"/>
      <c r="FWT649" s="39"/>
      <c r="FWU649" s="39"/>
      <c r="FWV649" s="39"/>
      <c r="FWW649" s="39"/>
      <c r="FWX649" s="39"/>
      <c r="FWY649" s="39"/>
      <c r="FWZ649" s="39"/>
      <c r="FXA649" s="39"/>
      <c r="FXB649" s="39"/>
      <c r="FXC649" s="39"/>
      <c r="FXD649" s="39"/>
      <c r="FXE649" s="39"/>
      <c r="FXF649" s="39"/>
      <c r="FXG649" s="39"/>
      <c r="FXH649" s="39"/>
      <c r="FXI649" s="39"/>
      <c r="FXJ649" s="39"/>
      <c r="FXK649" s="39"/>
      <c r="FXL649" s="39"/>
      <c r="FXM649" s="39"/>
      <c r="FXN649" s="39"/>
      <c r="FXO649" s="39"/>
      <c r="FXP649" s="39"/>
      <c r="FXQ649" s="39"/>
      <c r="FXR649" s="39"/>
      <c r="FXS649" s="39"/>
      <c r="FXT649" s="39"/>
      <c r="FXU649" s="39"/>
      <c r="FXV649" s="39"/>
      <c r="FXW649" s="39"/>
      <c r="FXX649" s="39"/>
      <c r="FXY649" s="39"/>
      <c r="FXZ649" s="39"/>
      <c r="FYA649" s="39"/>
      <c r="FYB649" s="39"/>
      <c r="FYC649" s="39"/>
      <c r="FYD649" s="39"/>
      <c r="FYE649" s="39"/>
      <c r="FYF649" s="39"/>
      <c r="FYG649" s="39"/>
      <c r="FYH649" s="39"/>
      <c r="FYI649" s="39"/>
      <c r="FYJ649" s="39"/>
      <c r="FYK649" s="39"/>
      <c r="FYL649" s="39"/>
      <c r="FYM649" s="39"/>
      <c r="FYN649" s="39"/>
      <c r="FYO649" s="39"/>
      <c r="FYP649" s="39"/>
      <c r="FYQ649" s="39"/>
      <c r="FYR649" s="39"/>
      <c r="FYS649" s="39"/>
      <c r="FYT649" s="39"/>
      <c r="FYU649" s="39"/>
      <c r="FYV649" s="39"/>
      <c r="FYW649" s="39"/>
      <c r="FYX649" s="39"/>
      <c r="FYY649" s="39"/>
      <c r="FYZ649" s="39"/>
      <c r="FZA649" s="39"/>
      <c r="FZB649" s="39"/>
      <c r="FZC649" s="39"/>
      <c r="FZD649" s="39"/>
      <c r="FZE649" s="39"/>
      <c r="FZF649" s="39"/>
      <c r="FZG649" s="39"/>
      <c r="FZH649" s="39"/>
      <c r="FZI649" s="39"/>
      <c r="FZJ649" s="39"/>
      <c r="FZK649" s="39"/>
      <c r="FZL649" s="39"/>
      <c r="FZM649" s="39"/>
      <c r="FZN649" s="39"/>
      <c r="FZO649" s="39"/>
      <c r="FZP649" s="39"/>
      <c r="FZQ649" s="39"/>
      <c r="FZR649" s="39"/>
      <c r="FZS649" s="39"/>
      <c r="FZT649" s="39"/>
      <c r="FZU649" s="39"/>
      <c r="FZV649" s="39"/>
      <c r="FZW649" s="39"/>
      <c r="FZX649" s="39"/>
      <c r="FZY649" s="39"/>
      <c r="FZZ649" s="39"/>
      <c r="GAA649" s="39"/>
      <c r="GAB649" s="39"/>
      <c r="GAC649" s="39"/>
      <c r="GAD649" s="39"/>
      <c r="GAE649" s="39"/>
      <c r="GAF649" s="39"/>
      <c r="GAG649" s="39"/>
      <c r="GAH649" s="39"/>
      <c r="GAI649" s="39"/>
      <c r="GAJ649" s="39"/>
      <c r="GAK649" s="39"/>
      <c r="GAL649" s="39"/>
      <c r="GAM649" s="39"/>
      <c r="GAN649" s="39"/>
      <c r="GAO649" s="39"/>
      <c r="GAP649" s="39"/>
      <c r="GAQ649" s="39"/>
      <c r="GAR649" s="39"/>
      <c r="GAS649" s="39"/>
      <c r="GAT649" s="39"/>
      <c r="GAU649" s="39"/>
      <c r="GAV649" s="39"/>
      <c r="GAW649" s="39"/>
      <c r="GAX649" s="39"/>
      <c r="GAY649" s="39"/>
      <c r="GAZ649" s="39"/>
      <c r="GBA649" s="39"/>
      <c r="GBB649" s="39"/>
      <c r="GBC649" s="39"/>
      <c r="GBD649" s="39"/>
      <c r="GBE649" s="39"/>
      <c r="GBF649" s="39"/>
      <c r="GBG649" s="39"/>
      <c r="GBH649" s="39"/>
      <c r="GBI649" s="39"/>
      <c r="GBJ649" s="39"/>
      <c r="GBK649" s="39"/>
      <c r="GBL649" s="39"/>
      <c r="GBM649" s="39"/>
      <c r="GBN649" s="39"/>
      <c r="GBO649" s="39"/>
      <c r="GBP649" s="39"/>
      <c r="GBQ649" s="39"/>
      <c r="GBR649" s="39"/>
      <c r="GBS649" s="39"/>
      <c r="GBT649" s="39"/>
      <c r="GBU649" s="39"/>
      <c r="GBV649" s="39"/>
      <c r="GBW649" s="39"/>
      <c r="GBX649" s="39"/>
      <c r="GBY649" s="39"/>
      <c r="GBZ649" s="39"/>
      <c r="GCA649" s="39"/>
      <c r="GCB649" s="39"/>
      <c r="GCC649" s="39"/>
      <c r="GCD649" s="39"/>
      <c r="GCE649" s="39"/>
      <c r="GCF649" s="39"/>
      <c r="GCG649" s="39"/>
      <c r="GCH649" s="39"/>
      <c r="GCI649" s="39"/>
      <c r="GCJ649" s="39"/>
      <c r="GCK649" s="39"/>
      <c r="GCL649" s="39"/>
      <c r="GCM649" s="39"/>
      <c r="GCN649" s="39"/>
      <c r="GCO649" s="39"/>
      <c r="GCP649" s="39"/>
      <c r="GCQ649" s="39"/>
      <c r="GCR649" s="39"/>
      <c r="GCS649" s="39"/>
      <c r="GCT649" s="39"/>
      <c r="GCU649" s="39"/>
      <c r="GCV649" s="39"/>
      <c r="GCW649" s="39"/>
      <c r="GCX649" s="39"/>
      <c r="GCY649" s="39"/>
      <c r="GCZ649" s="39"/>
      <c r="GDA649" s="39"/>
      <c r="GDB649" s="39"/>
      <c r="GDC649" s="39"/>
      <c r="GDD649" s="39"/>
      <c r="GDE649" s="39"/>
      <c r="GDF649" s="39"/>
      <c r="GDG649" s="39"/>
      <c r="GDH649" s="39"/>
      <c r="GDI649" s="39"/>
      <c r="GDJ649" s="39"/>
      <c r="GDK649" s="39"/>
      <c r="GDL649" s="39"/>
      <c r="GDM649" s="39"/>
      <c r="GDN649" s="39"/>
      <c r="GDO649" s="39"/>
      <c r="GDP649" s="39"/>
      <c r="GDQ649" s="39"/>
      <c r="GDR649" s="39"/>
      <c r="GDS649" s="39"/>
      <c r="GDT649" s="39"/>
      <c r="GDU649" s="39"/>
      <c r="GDV649" s="39"/>
      <c r="GDW649" s="39"/>
      <c r="GDX649" s="39"/>
      <c r="GDY649" s="39"/>
      <c r="GDZ649" s="39"/>
      <c r="GEA649" s="39"/>
      <c r="GEB649" s="39"/>
      <c r="GEC649" s="39"/>
      <c r="GED649" s="39"/>
      <c r="GEE649" s="39"/>
      <c r="GEF649" s="39"/>
      <c r="GEG649" s="39"/>
      <c r="GEH649" s="39"/>
      <c r="GEI649" s="39"/>
      <c r="GEJ649" s="39"/>
      <c r="GEK649" s="39"/>
      <c r="GEL649" s="39"/>
      <c r="GEM649" s="39"/>
      <c r="GEN649" s="39"/>
      <c r="GEO649" s="39"/>
      <c r="GEP649" s="39"/>
      <c r="GEQ649" s="39"/>
      <c r="GER649" s="39"/>
      <c r="GES649" s="39"/>
      <c r="GET649" s="39"/>
      <c r="GEU649" s="39"/>
      <c r="GEV649" s="39"/>
      <c r="GEW649" s="39"/>
      <c r="GEX649" s="39"/>
      <c r="GEY649" s="39"/>
      <c r="GEZ649" s="39"/>
      <c r="GFA649" s="39"/>
      <c r="GFB649" s="39"/>
      <c r="GFC649" s="39"/>
      <c r="GFD649" s="39"/>
      <c r="GFE649" s="39"/>
      <c r="GFF649" s="39"/>
      <c r="GFG649" s="39"/>
      <c r="GFH649" s="39"/>
      <c r="GFI649" s="39"/>
      <c r="GFJ649" s="39"/>
      <c r="GFK649" s="39"/>
      <c r="GFL649" s="39"/>
      <c r="GFM649" s="39"/>
      <c r="GFN649" s="39"/>
      <c r="GFO649" s="39"/>
      <c r="GFP649" s="39"/>
      <c r="GFQ649" s="39"/>
      <c r="GFR649" s="39"/>
      <c r="GFS649" s="39"/>
      <c r="GFT649" s="39"/>
      <c r="GFU649" s="39"/>
      <c r="GFV649" s="39"/>
      <c r="GFW649" s="39"/>
      <c r="GFX649" s="39"/>
      <c r="GFY649" s="39"/>
      <c r="GFZ649" s="39"/>
      <c r="GGA649" s="39"/>
      <c r="GGB649" s="39"/>
      <c r="GGC649" s="39"/>
      <c r="GGD649" s="39"/>
      <c r="GGE649" s="39"/>
      <c r="GGF649" s="39"/>
      <c r="GGG649" s="39"/>
      <c r="GGH649" s="39"/>
      <c r="GGI649" s="39"/>
      <c r="GGJ649" s="39"/>
      <c r="GGK649" s="39"/>
      <c r="GGL649" s="39"/>
      <c r="GGM649" s="39"/>
      <c r="GGN649" s="39"/>
      <c r="GGO649" s="39"/>
      <c r="GGP649" s="39"/>
      <c r="GGQ649" s="39"/>
      <c r="GGR649" s="39"/>
      <c r="GGS649" s="39"/>
      <c r="GGT649" s="39"/>
      <c r="GGU649" s="39"/>
      <c r="GGV649" s="39"/>
      <c r="GGW649" s="39"/>
      <c r="GGX649" s="39"/>
      <c r="GGY649" s="39"/>
      <c r="GGZ649" s="39"/>
      <c r="GHA649" s="39"/>
      <c r="GHB649" s="39"/>
      <c r="GHC649" s="39"/>
      <c r="GHD649" s="39"/>
      <c r="GHE649" s="39"/>
      <c r="GHF649" s="39"/>
      <c r="GHG649" s="39"/>
      <c r="GHH649" s="39"/>
      <c r="GHI649" s="39"/>
      <c r="GHJ649" s="39"/>
      <c r="GHK649" s="39"/>
      <c r="GHL649" s="39"/>
      <c r="GHM649" s="39"/>
      <c r="GHN649" s="39"/>
      <c r="GHO649" s="39"/>
      <c r="GHP649" s="39"/>
      <c r="GHQ649" s="39"/>
      <c r="GHR649" s="39"/>
      <c r="GHS649" s="39"/>
      <c r="GHT649" s="39"/>
      <c r="GHU649" s="39"/>
      <c r="GHV649" s="39"/>
      <c r="GHW649" s="39"/>
      <c r="GHX649" s="39"/>
      <c r="GHY649" s="39"/>
      <c r="GHZ649" s="39"/>
      <c r="GIA649" s="39"/>
      <c r="GIB649" s="39"/>
      <c r="GIC649" s="39"/>
      <c r="GID649" s="39"/>
      <c r="GIE649" s="39"/>
      <c r="GIF649" s="39"/>
      <c r="GIG649" s="39"/>
      <c r="GIH649" s="39"/>
      <c r="GII649" s="39"/>
      <c r="GIJ649" s="39"/>
      <c r="GIK649" s="39"/>
      <c r="GIL649" s="39"/>
      <c r="GIM649" s="39"/>
      <c r="GIN649" s="39"/>
      <c r="GIO649" s="39"/>
      <c r="GIP649" s="39"/>
      <c r="GIQ649" s="39"/>
      <c r="GIR649" s="39"/>
      <c r="GIS649" s="39"/>
      <c r="GIT649" s="39"/>
      <c r="GIU649" s="39"/>
      <c r="GIV649" s="39"/>
      <c r="GIW649" s="39"/>
      <c r="GIX649" s="39"/>
      <c r="GIY649" s="39"/>
      <c r="GIZ649" s="39"/>
      <c r="GJA649" s="39"/>
      <c r="GJB649" s="39"/>
      <c r="GJC649" s="39"/>
      <c r="GJD649" s="39"/>
      <c r="GJE649" s="39"/>
      <c r="GJF649" s="39"/>
      <c r="GJG649" s="39"/>
      <c r="GJH649" s="39"/>
      <c r="GJI649" s="39"/>
      <c r="GJJ649" s="39"/>
      <c r="GJK649" s="39"/>
      <c r="GJL649" s="39"/>
      <c r="GJM649" s="39"/>
      <c r="GJN649" s="39"/>
      <c r="GJO649" s="39"/>
      <c r="GJP649" s="39"/>
      <c r="GJQ649" s="39"/>
      <c r="GJR649" s="39"/>
      <c r="GJS649" s="39"/>
      <c r="GJT649" s="39"/>
      <c r="GJU649" s="39"/>
      <c r="GJV649" s="39"/>
      <c r="GJW649" s="39"/>
      <c r="GJX649" s="39"/>
      <c r="GJY649" s="39"/>
      <c r="GJZ649" s="39"/>
      <c r="GKA649" s="39"/>
      <c r="GKB649" s="39"/>
      <c r="GKC649" s="39"/>
      <c r="GKD649" s="39"/>
      <c r="GKE649" s="39"/>
      <c r="GKF649" s="39"/>
      <c r="GKG649" s="39"/>
      <c r="GKH649" s="39"/>
      <c r="GKI649" s="39"/>
      <c r="GKJ649" s="39"/>
      <c r="GKK649" s="39"/>
      <c r="GKL649" s="39"/>
      <c r="GKM649" s="39"/>
      <c r="GKN649" s="39"/>
      <c r="GKO649" s="39"/>
      <c r="GKP649" s="39"/>
      <c r="GKQ649" s="39"/>
      <c r="GKR649" s="39"/>
      <c r="GKS649" s="39"/>
      <c r="GKT649" s="39"/>
      <c r="GKU649" s="39"/>
      <c r="GKV649" s="39"/>
      <c r="GKW649" s="39"/>
      <c r="GKX649" s="39"/>
      <c r="GKY649" s="39"/>
      <c r="GKZ649" s="39"/>
      <c r="GLA649" s="39"/>
      <c r="GLB649" s="39"/>
      <c r="GLC649" s="39"/>
      <c r="GLD649" s="39"/>
      <c r="GLE649" s="39"/>
      <c r="GLF649" s="39"/>
      <c r="GLG649" s="39"/>
      <c r="GLH649" s="39"/>
      <c r="GLI649" s="39"/>
      <c r="GLJ649" s="39"/>
      <c r="GLK649" s="39"/>
      <c r="GLL649" s="39"/>
      <c r="GLM649" s="39"/>
      <c r="GLN649" s="39"/>
      <c r="GLO649" s="39"/>
      <c r="GLP649" s="39"/>
      <c r="GLQ649" s="39"/>
      <c r="GLR649" s="39"/>
      <c r="GLS649" s="39"/>
      <c r="GLT649" s="39"/>
      <c r="GLU649" s="39"/>
      <c r="GLV649" s="39"/>
      <c r="GLW649" s="39"/>
      <c r="GLX649" s="39"/>
      <c r="GLY649" s="39"/>
      <c r="GLZ649" s="39"/>
      <c r="GMA649" s="39"/>
      <c r="GMB649" s="39"/>
      <c r="GMC649" s="39"/>
      <c r="GMD649" s="39"/>
      <c r="GME649" s="39"/>
      <c r="GMF649" s="39"/>
      <c r="GMG649" s="39"/>
      <c r="GMH649" s="39"/>
      <c r="GMI649" s="39"/>
      <c r="GMJ649" s="39"/>
      <c r="GMK649" s="39"/>
      <c r="GML649" s="39"/>
      <c r="GMM649" s="39"/>
      <c r="GMN649" s="39"/>
      <c r="GMO649" s="39"/>
      <c r="GMP649" s="39"/>
      <c r="GMQ649" s="39"/>
      <c r="GMR649" s="39"/>
      <c r="GMS649" s="39"/>
      <c r="GMT649" s="39"/>
      <c r="GMU649" s="39"/>
      <c r="GMV649" s="39"/>
      <c r="GMW649" s="39"/>
      <c r="GMX649" s="39"/>
      <c r="GMY649" s="39"/>
      <c r="GMZ649" s="39"/>
      <c r="GNA649" s="39"/>
      <c r="GNB649" s="39"/>
      <c r="GNC649" s="39"/>
      <c r="GND649" s="39"/>
      <c r="GNE649" s="39"/>
      <c r="GNF649" s="39"/>
      <c r="GNG649" s="39"/>
      <c r="GNH649" s="39"/>
      <c r="GNI649" s="39"/>
      <c r="GNJ649" s="39"/>
      <c r="GNK649" s="39"/>
      <c r="GNL649" s="39"/>
      <c r="GNM649" s="39"/>
      <c r="GNN649" s="39"/>
      <c r="GNO649" s="39"/>
      <c r="GNP649" s="39"/>
      <c r="GNQ649" s="39"/>
      <c r="GNR649" s="39"/>
      <c r="GNS649" s="39"/>
      <c r="GNT649" s="39"/>
      <c r="GNU649" s="39"/>
      <c r="GNV649" s="39"/>
      <c r="GNW649" s="39"/>
      <c r="GNX649" s="39"/>
      <c r="GNY649" s="39"/>
      <c r="GNZ649" s="39"/>
      <c r="GOA649" s="39"/>
      <c r="GOB649" s="39"/>
      <c r="GOC649" s="39"/>
      <c r="GOD649" s="39"/>
      <c r="GOE649" s="39"/>
      <c r="GOF649" s="39"/>
      <c r="GOG649" s="39"/>
      <c r="GOH649" s="39"/>
      <c r="GOI649" s="39"/>
      <c r="GOJ649" s="39"/>
      <c r="GOK649" s="39"/>
      <c r="GOL649" s="39"/>
      <c r="GOM649" s="39"/>
      <c r="GON649" s="39"/>
      <c r="GOO649" s="39"/>
      <c r="GOP649" s="39"/>
      <c r="GOQ649" s="39"/>
      <c r="GOR649" s="39"/>
      <c r="GOS649" s="39"/>
      <c r="GOT649" s="39"/>
      <c r="GOU649" s="39"/>
      <c r="GOV649" s="39"/>
      <c r="GOW649" s="39"/>
      <c r="GOX649" s="39"/>
      <c r="GOY649" s="39"/>
      <c r="GOZ649" s="39"/>
      <c r="GPA649" s="39"/>
      <c r="GPB649" s="39"/>
      <c r="GPC649" s="39"/>
      <c r="GPD649" s="39"/>
      <c r="GPE649" s="39"/>
      <c r="GPF649" s="39"/>
      <c r="GPG649" s="39"/>
      <c r="GPH649" s="39"/>
      <c r="GPI649" s="39"/>
      <c r="GPJ649" s="39"/>
      <c r="GPK649" s="39"/>
      <c r="GPL649" s="39"/>
      <c r="GPM649" s="39"/>
      <c r="GPN649" s="39"/>
      <c r="GPO649" s="39"/>
      <c r="GPP649" s="39"/>
      <c r="GPQ649" s="39"/>
      <c r="GPR649" s="39"/>
      <c r="GPS649" s="39"/>
      <c r="GPT649" s="39"/>
      <c r="GPU649" s="39"/>
      <c r="GPV649" s="39"/>
      <c r="GPW649" s="39"/>
      <c r="GPX649" s="39"/>
      <c r="GPY649" s="39"/>
      <c r="GPZ649" s="39"/>
      <c r="GQA649" s="39"/>
      <c r="GQB649" s="39"/>
      <c r="GQC649" s="39"/>
      <c r="GQD649" s="39"/>
      <c r="GQE649" s="39"/>
      <c r="GQF649" s="39"/>
      <c r="GQG649" s="39"/>
      <c r="GQH649" s="39"/>
      <c r="GQI649" s="39"/>
      <c r="GQJ649" s="39"/>
      <c r="GQK649" s="39"/>
      <c r="GQL649" s="39"/>
      <c r="GQM649" s="39"/>
      <c r="GQN649" s="39"/>
      <c r="GQO649" s="39"/>
      <c r="GQP649" s="39"/>
      <c r="GQQ649" s="39"/>
      <c r="GQR649" s="39"/>
      <c r="GQS649" s="39"/>
      <c r="GQT649" s="39"/>
      <c r="GQU649" s="39"/>
      <c r="GQV649" s="39"/>
      <c r="GQW649" s="39"/>
      <c r="GQX649" s="39"/>
      <c r="GQY649" s="39"/>
      <c r="GQZ649" s="39"/>
      <c r="GRA649" s="39"/>
      <c r="GRB649" s="39"/>
      <c r="GRC649" s="39"/>
      <c r="GRD649" s="39"/>
      <c r="GRE649" s="39"/>
      <c r="GRF649" s="39"/>
      <c r="GRG649" s="39"/>
      <c r="GRH649" s="39"/>
      <c r="GRI649" s="39"/>
      <c r="GRJ649" s="39"/>
      <c r="GRK649" s="39"/>
      <c r="GRL649" s="39"/>
      <c r="GRM649" s="39"/>
      <c r="GRN649" s="39"/>
      <c r="GRO649" s="39"/>
      <c r="GRP649" s="39"/>
      <c r="GRQ649" s="39"/>
      <c r="GRR649" s="39"/>
      <c r="GRS649" s="39"/>
      <c r="GRT649" s="39"/>
      <c r="GRU649" s="39"/>
      <c r="GRV649" s="39"/>
      <c r="GRW649" s="39"/>
      <c r="GRX649" s="39"/>
      <c r="GRY649" s="39"/>
      <c r="GRZ649" s="39"/>
      <c r="GSA649" s="39"/>
      <c r="GSB649" s="39"/>
      <c r="GSC649" s="39"/>
      <c r="GSD649" s="39"/>
      <c r="GSE649" s="39"/>
      <c r="GSF649" s="39"/>
      <c r="GSG649" s="39"/>
      <c r="GSH649" s="39"/>
      <c r="GSI649" s="39"/>
      <c r="GSJ649" s="39"/>
      <c r="GSK649" s="39"/>
      <c r="GSL649" s="39"/>
      <c r="GSM649" s="39"/>
      <c r="GSN649" s="39"/>
      <c r="GSO649" s="39"/>
      <c r="GSP649" s="39"/>
      <c r="GSQ649" s="39"/>
      <c r="GSR649" s="39"/>
      <c r="GSS649" s="39"/>
      <c r="GST649" s="39"/>
      <c r="GSU649" s="39"/>
      <c r="GSV649" s="39"/>
      <c r="GSW649" s="39"/>
      <c r="GSX649" s="39"/>
      <c r="GSY649" s="39"/>
      <c r="GSZ649" s="39"/>
      <c r="GTA649" s="39"/>
      <c r="GTB649" s="39"/>
      <c r="GTC649" s="39"/>
      <c r="GTD649" s="39"/>
      <c r="GTE649" s="39"/>
      <c r="GTF649" s="39"/>
      <c r="GTG649" s="39"/>
      <c r="GTH649" s="39"/>
      <c r="GTI649" s="39"/>
      <c r="GTJ649" s="39"/>
      <c r="GTK649" s="39"/>
      <c r="GTL649" s="39"/>
      <c r="GTM649" s="39"/>
      <c r="GTN649" s="39"/>
      <c r="GTO649" s="39"/>
      <c r="GTP649" s="39"/>
      <c r="GTQ649" s="39"/>
      <c r="GTR649" s="39"/>
      <c r="GTS649" s="39"/>
      <c r="GTT649" s="39"/>
      <c r="GTU649" s="39"/>
      <c r="GTV649" s="39"/>
      <c r="GTW649" s="39"/>
      <c r="GTX649" s="39"/>
      <c r="GTY649" s="39"/>
      <c r="GTZ649" s="39"/>
      <c r="GUA649" s="39"/>
      <c r="GUB649" s="39"/>
      <c r="GUC649" s="39"/>
      <c r="GUD649" s="39"/>
      <c r="GUE649" s="39"/>
      <c r="GUF649" s="39"/>
      <c r="GUG649" s="39"/>
      <c r="GUH649" s="39"/>
      <c r="GUI649" s="39"/>
      <c r="GUJ649" s="39"/>
      <c r="GUK649" s="39"/>
      <c r="GUL649" s="39"/>
      <c r="GUM649" s="39"/>
      <c r="GUN649" s="39"/>
      <c r="GUO649" s="39"/>
      <c r="GUP649" s="39"/>
      <c r="GUQ649" s="39"/>
      <c r="GUR649" s="39"/>
      <c r="GUS649" s="39"/>
      <c r="GUT649" s="39"/>
      <c r="GUU649" s="39"/>
      <c r="GUV649" s="39"/>
      <c r="GUW649" s="39"/>
      <c r="GUX649" s="39"/>
      <c r="GUY649" s="39"/>
      <c r="GUZ649" s="39"/>
      <c r="GVA649" s="39"/>
      <c r="GVB649" s="39"/>
      <c r="GVC649" s="39"/>
      <c r="GVD649" s="39"/>
      <c r="GVE649" s="39"/>
      <c r="GVF649" s="39"/>
      <c r="GVG649" s="39"/>
      <c r="GVH649" s="39"/>
      <c r="GVI649" s="39"/>
      <c r="GVJ649" s="39"/>
      <c r="GVK649" s="39"/>
      <c r="GVL649" s="39"/>
      <c r="GVM649" s="39"/>
      <c r="GVN649" s="39"/>
      <c r="GVO649" s="39"/>
      <c r="GVP649" s="39"/>
      <c r="GVQ649" s="39"/>
      <c r="GVR649" s="39"/>
      <c r="GVS649" s="39"/>
      <c r="GVT649" s="39"/>
      <c r="GVU649" s="39"/>
      <c r="GVV649" s="39"/>
      <c r="GVW649" s="39"/>
      <c r="GVX649" s="39"/>
      <c r="GVY649" s="39"/>
      <c r="GVZ649" s="39"/>
      <c r="GWA649" s="39"/>
      <c r="GWB649" s="39"/>
      <c r="GWC649" s="39"/>
      <c r="GWD649" s="39"/>
      <c r="GWE649" s="39"/>
      <c r="GWF649" s="39"/>
      <c r="GWG649" s="39"/>
      <c r="GWH649" s="39"/>
      <c r="GWI649" s="39"/>
      <c r="GWJ649" s="39"/>
      <c r="GWK649" s="39"/>
      <c r="GWL649" s="39"/>
      <c r="GWM649" s="39"/>
      <c r="GWN649" s="39"/>
      <c r="GWO649" s="39"/>
      <c r="GWP649" s="39"/>
      <c r="GWQ649" s="39"/>
      <c r="GWR649" s="39"/>
      <c r="GWS649" s="39"/>
      <c r="GWT649" s="39"/>
      <c r="GWU649" s="39"/>
      <c r="GWV649" s="39"/>
      <c r="GWW649" s="39"/>
      <c r="GWX649" s="39"/>
      <c r="GWY649" s="39"/>
      <c r="GWZ649" s="39"/>
      <c r="GXA649" s="39"/>
      <c r="GXB649" s="39"/>
      <c r="GXC649" s="39"/>
      <c r="GXD649" s="39"/>
      <c r="GXE649" s="39"/>
      <c r="GXF649" s="39"/>
      <c r="GXG649" s="39"/>
      <c r="GXH649" s="39"/>
      <c r="GXI649" s="39"/>
      <c r="GXJ649" s="39"/>
      <c r="GXK649" s="39"/>
      <c r="GXL649" s="39"/>
      <c r="GXM649" s="39"/>
      <c r="GXN649" s="39"/>
      <c r="GXO649" s="39"/>
      <c r="GXP649" s="39"/>
      <c r="GXQ649" s="39"/>
      <c r="GXR649" s="39"/>
      <c r="GXS649" s="39"/>
      <c r="GXT649" s="39"/>
      <c r="GXU649" s="39"/>
      <c r="GXV649" s="39"/>
      <c r="GXW649" s="39"/>
      <c r="GXX649" s="39"/>
      <c r="GXY649" s="39"/>
      <c r="GXZ649" s="39"/>
      <c r="GYA649" s="39"/>
      <c r="GYB649" s="39"/>
      <c r="GYC649" s="39"/>
      <c r="GYD649" s="39"/>
      <c r="GYE649" s="39"/>
      <c r="GYF649" s="39"/>
      <c r="GYG649" s="39"/>
      <c r="GYH649" s="39"/>
      <c r="GYI649" s="39"/>
      <c r="GYJ649" s="39"/>
      <c r="GYK649" s="39"/>
      <c r="GYL649" s="39"/>
      <c r="GYM649" s="39"/>
      <c r="GYN649" s="39"/>
      <c r="GYO649" s="39"/>
      <c r="GYP649" s="39"/>
      <c r="GYQ649" s="39"/>
      <c r="GYR649" s="39"/>
      <c r="GYS649" s="39"/>
      <c r="GYT649" s="39"/>
      <c r="GYU649" s="39"/>
      <c r="GYV649" s="39"/>
      <c r="GYW649" s="39"/>
      <c r="GYX649" s="39"/>
      <c r="GYY649" s="39"/>
      <c r="GYZ649" s="39"/>
      <c r="GZA649" s="39"/>
      <c r="GZB649" s="39"/>
      <c r="GZC649" s="39"/>
      <c r="GZD649" s="39"/>
      <c r="GZE649" s="39"/>
      <c r="GZF649" s="39"/>
      <c r="GZG649" s="39"/>
      <c r="GZH649" s="39"/>
      <c r="GZI649" s="39"/>
      <c r="GZJ649" s="39"/>
      <c r="GZK649" s="39"/>
      <c r="GZL649" s="39"/>
      <c r="GZM649" s="39"/>
      <c r="GZN649" s="39"/>
      <c r="GZO649" s="39"/>
      <c r="GZP649" s="39"/>
      <c r="GZQ649" s="39"/>
      <c r="GZR649" s="39"/>
      <c r="GZS649" s="39"/>
      <c r="GZT649" s="39"/>
      <c r="GZU649" s="39"/>
      <c r="GZV649" s="39"/>
      <c r="GZW649" s="39"/>
      <c r="GZX649" s="39"/>
      <c r="GZY649" s="39"/>
      <c r="GZZ649" s="39"/>
      <c r="HAA649" s="39"/>
      <c r="HAB649" s="39"/>
      <c r="HAC649" s="39"/>
      <c r="HAD649" s="39"/>
      <c r="HAE649" s="39"/>
      <c r="HAF649" s="39"/>
      <c r="HAG649" s="39"/>
      <c r="HAH649" s="39"/>
      <c r="HAI649" s="39"/>
      <c r="HAJ649" s="39"/>
      <c r="HAK649" s="39"/>
      <c r="HAL649" s="39"/>
      <c r="HAM649" s="39"/>
      <c r="HAN649" s="39"/>
      <c r="HAO649" s="39"/>
      <c r="HAP649" s="39"/>
      <c r="HAQ649" s="39"/>
      <c r="HAR649" s="39"/>
      <c r="HAS649" s="39"/>
      <c r="HAT649" s="39"/>
      <c r="HAU649" s="39"/>
      <c r="HAV649" s="39"/>
      <c r="HAW649" s="39"/>
      <c r="HAX649" s="39"/>
      <c r="HAY649" s="39"/>
      <c r="HAZ649" s="39"/>
      <c r="HBA649" s="39"/>
      <c r="HBB649" s="39"/>
      <c r="HBC649" s="39"/>
      <c r="HBD649" s="39"/>
      <c r="HBE649" s="39"/>
      <c r="HBF649" s="39"/>
      <c r="HBG649" s="39"/>
      <c r="HBH649" s="39"/>
      <c r="HBI649" s="39"/>
      <c r="HBJ649" s="39"/>
      <c r="HBK649" s="39"/>
      <c r="HBL649" s="39"/>
      <c r="HBM649" s="39"/>
      <c r="HBN649" s="39"/>
      <c r="HBO649" s="39"/>
      <c r="HBP649" s="39"/>
      <c r="HBQ649" s="39"/>
      <c r="HBR649" s="39"/>
      <c r="HBS649" s="39"/>
      <c r="HBT649" s="39"/>
      <c r="HBU649" s="39"/>
      <c r="HBV649" s="39"/>
      <c r="HBW649" s="39"/>
      <c r="HBX649" s="39"/>
      <c r="HBY649" s="39"/>
      <c r="HBZ649" s="39"/>
      <c r="HCA649" s="39"/>
      <c r="HCB649" s="39"/>
      <c r="HCC649" s="39"/>
      <c r="HCD649" s="39"/>
      <c r="HCE649" s="39"/>
      <c r="HCF649" s="39"/>
      <c r="HCG649" s="39"/>
      <c r="HCH649" s="39"/>
      <c r="HCI649" s="39"/>
      <c r="HCJ649" s="39"/>
      <c r="HCK649" s="39"/>
      <c r="HCL649" s="39"/>
      <c r="HCM649" s="39"/>
      <c r="HCN649" s="39"/>
      <c r="HCO649" s="39"/>
      <c r="HCP649" s="39"/>
      <c r="HCQ649" s="39"/>
      <c r="HCR649" s="39"/>
      <c r="HCS649" s="39"/>
      <c r="HCT649" s="39"/>
      <c r="HCU649" s="39"/>
      <c r="HCV649" s="39"/>
      <c r="HCW649" s="39"/>
      <c r="HCX649" s="39"/>
      <c r="HCY649" s="39"/>
      <c r="HCZ649" s="39"/>
      <c r="HDA649" s="39"/>
      <c r="HDB649" s="39"/>
      <c r="HDC649" s="39"/>
      <c r="HDD649" s="39"/>
      <c r="HDE649" s="39"/>
      <c r="HDF649" s="39"/>
      <c r="HDG649" s="39"/>
      <c r="HDH649" s="39"/>
      <c r="HDI649" s="39"/>
      <c r="HDJ649" s="39"/>
      <c r="HDK649" s="39"/>
      <c r="HDL649" s="39"/>
      <c r="HDM649" s="39"/>
      <c r="HDN649" s="39"/>
      <c r="HDO649" s="39"/>
      <c r="HDP649" s="39"/>
      <c r="HDQ649" s="39"/>
      <c r="HDR649" s="39"/>
      <c r="HDS649" s="39"/>
      <c r="HDT649" s="39"/>
      <c r="HDU649" s="39"/>
      <c r="HDV649" s="39"/>
      <c r="HDW649" s="39"/>
      <c r="HDX649" s="39"/>
      <c r="HDY649" s="39"/>
      <c r="HDZ649" s="39"/>
      <c r="HEA649" s="39"/>
      <c r="HEB649" s="39"/>
      <c r="HEC649" s="39"/>
      <c r="HED649" s="39"/>
      <c r="HEE649" s="39"/>
      <c r="HEF649" s="39"/>
      <c r="HEG649" s="39"/>
      <c r="HEH649" s="39"/>
      <c r="HEI649" s="39"/>
      <c r="HEJ649" s="39"/>
      <c r="HEK649" s="39"/>
      <c r="HEL649" s="39"/>
      <c r="HEM649" s="39"/>
      <c r="HEN649" s="39"/>
      <c r="HEO649" s="39"/>
      <c r="HEP649" s="39"/>
      <c r="HEQ649" s="39"/>
      <c r="HER649" s="39"/>
      <c r="HES649" s="39"/>
      <c r="HET649" s="39"/>
      <c r="HEU649" s="39"/>
      <c r="HEV649" s="39"/>
      <c r="HEW649" s="39"/>
      <c r="HEX649" s="39"/>
      <c r="HEY649" s="39"/>
      <c r="HEZ649" s="39"/>
      <c r="HFA649" s="39"/>
      <c r="HFB649" s="39"/>
      <c r="HFC649" s="39"/>
      <c r="HFD649" s="39"/>
      <c r="HFE649" s="39"/>
      <c r="HFF649" s="39"/>
      <c r="HFG649" s="39"/>
      <c r="HFH649" s="39"/>
      <c r="HFI649" s="39"/>
      <c r="HFJ649" s="39"/>
      <c r="HFK649" s="39"/>
      <c r="HFL649" s="39"/>
      <c r="HFM649" s="39"/>
      <c r="HFN649" s="39"/>
      <c r="HFO649" s="39"/>
      <c r="HFP649" s="39"/>
      <c r="HFQ649" s="39"/>
      <c r="HFR649" s="39"/>
      <c r="HFS649" s="39"/>
      <c r="HFT649" s="39"/>
      <c r="HFU649" s="39"/>
      <c r="HFV649" s="39"/>
      <c r="HFW649" s="39"/>
      <c r="HFX649" s="39"/>
      <c r="HFY649" s="39"/>
      <c r="HFZ649" s="39"/>
      <c r="HGA649" s="39"/>
      <c r="HGB649" s="39"/>
      <c r="HGC649" s="39"/>
      <c r="HGD649" s="39"/>
      <c r="HGE649" s="39"/>
      <c r="HGF649" s="39"/>
      <c r="HGG649" s="39"/>
      <c r="HGH649" s="39"/>
      <c r="HGI649" s="39"/>
      <c r="HGJ649" s="39"/>
      <c r="HGK649" s="39"/>
      <c r="HGL649" s="39"/>
      <c r="HGM649" s="39"/>
      <c r="HGN649" s="39"/>
      <c r="HGO649" s="39"/>
      <c r="HGP649" s="39"/>
      <c r="HGQ649" s="39"/>
      <c r="HGR649" s="39"/>
      <c r="HGS649" s="39"/>
      <c r="HGT649" s="39"/>
      <c r="HGU649" s="39"/>
      <c r="HGV649" s="39"/>
      <c r="HGW649" s="39"/>
      <c r="HGX649" s="39"/>
      <c r="HGY649" s="39"/>
      <c r="HGZ649" s="39"/>
      <c r="HHA649" s="39"/>
      <c r="HHB649" s="39"/>
      <c r="HHC649" s="39"/>
      <c r="HHD649" s="39"/>
      <c r="HHE649" s="39"/>
      <c r="HHF649" s="39"/>
      <c r="HHG649" s="39"/>
      <c r="HHH649" s="39"/>
      <c r="HHI649" s="39"/>
      <c r="HHJ649" s="39"/>
      <c r="HHK649" s="39"/>
      <c r="HHL649" s="39"/>
      <c r="HHM649" s="39"/>
      <c r="HHN649" s="39"/>
      <c r="HHO649" s="39"/>
      <c r="HHP649" s="39"/>
      <c r="HHQ649" s="39"/>
      <c r="HHR649" s="39"/>
      <c r="HHS649" s="39"/>
      <c r="HHT649" s="39"/>
      <c r="HHU649" s="39"/>
      <c r="HHV649" s="39"/>
      <c r="HHW649" s="39"/>
      <c r="HHX649" s="39"/>
      <c r="HHY649" s="39"/>
      <c r="HHZ649" s="39"/>
      <c r="HIA649" s="39"/>
      <c r="HIB649" s="39"/>
      <c r="HIC649" s="39"/>
      <c r="HID649" s="39"/>
      <c r="HIE649" s="39"/>
      <c r="HIF649" s="39"/>
      <c r="HIG649" s="39"/>
      <c r="HIH649" s="39"/>
      <c r="HII649" s="39"/>
      <c r="HIJ649" s="39"/>
      <c r="HIK649" s="39"/>
      <c r="HIL649" s="39"/>
      <c r="HIM649" s="39"/>
      <c r="HIN649" s="39"/>
      <c r="HIO649" s="39"/>
      <c r="HIP649" s="39"/>
      <c r="HIQ649" s="39"/>
      <c r="HIR649" s="39"/>
      <c r="HIS649" s="39"/>
      <c r="HIT649" s="39"/>
      <c r="HIU649" s="39"/>
      <c r="HIV649" s="39"/>
      <c r="HIW649" s="39"/>
      <c r="HIX649" s="39"/>
      <c r="HIY649" s="39"/>
      <c r="HIZ649" s="39"/>
      <c r="HJA649" s="39"/>
      <c r="HJB649" s="39"/>
      <c r="HJC649" s="39"/>
      <c r="HJD649" s="39"/>
      <c r="HJE649" s="39"/>
      <c r="HJF649" s="39"/>
      <c r="HJG649" s="39"/>
      <c r="HJH649" s="39"/>
      <c r="HJI649" s="39"/>
      <c r="HJJ649" s="39"/>
      <c r="HJK649" s="39"/>
      <c r="HJL649" s="39"/>
      <c r="HJM649" s="39"/>
      <c r="HJN649" s="39"/>
      <c r="HJO649" s="39"/>
      <c r="HJP649" s="39"/>
      <c r="HJQ649" s="39"/>
      <c r="HJR649" s="39"/>
      <c r="HJS649" s="39"/>
      <c r="HJT649" s="39"/>
      <c r="HJU649" s="39"/>
      <c r="HJV649" s="39"/>
      <c r="HJW649" s="39"/>
      <c r="HJX649" s="39"/>
      <c r="HJY649" s="39"/>
      <c r="HJZ649" s="39"/>
      <c r="HKA649" s="39"/>
      <c r="HKB649" s="39"/>
      <c r="HKC649" s="39"/>
      <c r="HKD649" s="39"/>
      <c r="HKE649" s="39"/>
      <c r="HKF649" s="39"/>
      <c r="HKG649" s="39"/>
      <c r="HKH649" s="39"/>
      <c r="HKI649" s="39"/>
      <c r="HKJ649" s="39"/>
      <c r="HKK649" s="39"/>
      <c r="HKL649" s="39"/>
      <c r="HKM649" s="39"/>
      <c r="HKN649" s="39"/>
      <c r="HKO649" s="39"/>
      <c r="HKP649" s="39"/>
      <c r="HKQ649" s="39"/>
      <c r="HKR649" s="39"/>
      <c r="HKS649" s="39"/>
      <c r="HKT649" s="39"/>
      <c r="HKU649" s="39"/>
      <c r="HKV649" s="39"/>
      <c r="HKW649" s="39"/>
      <c r="HKX649" s="39"/>
      <c r="HKY649" s="39"/>
      <c r="HKZ649" s="39"/>
      <c r="HLA649" s="39"/>
      <c r="HLB649" s="39"/>
      <c r="HLC649" s="39"/>
      <c r="HLD649" s="39"/>
      <c r="HLE649" s="39"/>
      <c r="HLF649" s="39"/>
      <c r="HLG649" s="39"/>
      <c r="HLH649" s="39"/>
      <c r="HLI649" s="39"/>
      <c r="HLJ649" s="39"/>
      <c r="HLK649" s="39"/>
      <c r="HLL649" s="39"/>
      <c r="HLM649" s="39"/>
      <c r="HLN649" s="39"/>
      <c r="HLO649" s="39"/>
      <c r="HLP649" s="39"/>
      <c r="HLQ649" s="39"/>
      <c r="HLR649" s="39"/>
      <c r="HLS649" s="39"/>
      <c r="HLT649" s="39"/>
      <c r="HLU649" s="39"/>
      <c r="HLV649" s="39"/>
      <c r="HLW649" s="39"/>
      <c r="HLX649" s="39"/>
      <c r="HLY649" s="39"/>
      <c r="HLZ649" s="39"/>
      <c r="HMA649" s="39"/>
      <c r="HMB649" s="39"/>
      <c r="HMC649" s="39"/>
      <c r="HMD649" s="39"/>
      <c r="HME649" s="39"/>
      <c r="HMF649" s="39"/>
      <c r="HMG649" s="39"/>
      <c r="HMH649" s="39"/>
      <c r="HMI649" s="39"/>
      <c r="HMJ649" s="39"/>
      <c r="HMK649" s="39"/>
      <c r="HML649" s="39"/>
      <c r="HMM649" s="39"/>
      <c r="HMN649" s="39"/>
      <c r="HMO649" s="39"/>
      <c r="HMP649" s="39"/>
      <c r="HMQ649" s="39"/>
      <c r="HMR649" s="39"/>
      <c r="HMS649" s="39"/>
      <c r="HMT649" s="39"/>
      <c r="HMU649" s="39"/>
      <c r="HMV649" s="39"/>
      <c r="HMW649" s="39"/>
      <c r="HMX649" s="39"/>
      <c r="HMY649" s="39"/>
      <c r="HMZ649" s="39"/>
      <c r="HNA649" s="39"/>
      <c r="HNB649" s="39"/>
      <c r="HNC649" s="39"/>
      <c r="HND649" s="39"/>
      <c r="HNE649" s="39"/>
      <c r="HNF649" s="39"/>
      <c r="HNG649" s="39"/>
      <c r="HNH649" s="39"/>
      <c r="HNI649" s="39"/>
      <c r="HNJ649" s="39"/>
      <c r="HNK649" s="39"/>
      <c r="HNL649" s="39"/>
      <c r="HNM649" s="39"/>
      <c r="HNN649" s="39"/>
      <c r="HNO649" s="39"/>
      <c r="HNP649" s="39"/>
      <c r="HNQ649" s="39"/>
      <c r="HNR649" s="39"/>
      <c r="HNS649" s="39"/>
      <c r="HNT649" s="39"/>
      <c r="HNU649" s="39"/>
      <c r="HNV649" s="39"/>
      <c r="HNW649" s="39"/>
      <c r="HNX649" s="39"/>
      <c r="HNY649" s="39"/>
      <c r="HNZ649" s="39"/>
      <c r="HOA649" s="39"/>
      <c r="HOB649" s="39"/>
      <c r="HOC649" s="39"/>
      <c r="HOD649" s="39"/>
      <c r="HOE649" s="39"/>
      <c r="HOF649" s="39"/>
      <c r="HOG649" s="39"/>
      <c r="HOH649" s="39"/>
      <c r="HOI649" s="39"/>
      <c r="HOJ649" s="39"/>
      <c r="HOK649" s="39"/>
      <c r="HOL649" s="39"/>
      <c r="HOM649" s="39"/>
      <c r="HON649" s="39"/>
      <c r="HOO649" s="39"/>
      <c r="HOP649" s="39"/>
      <c r="HOQ649" s="39"/>
      <c r="HOR649" s="39"/>
      <c r="HOS649" s="39"/>
      <c r="HOT649" s="39"/>
      <c r="HOU649" s="39"/>
      <c r="HOV649" s="39"/>
      <c r="HOW649" s="39"/>
      <c r="HOX649" s="39"/>
      <c r="HOY649" s="39"/>
      <c r="HOZ649" s="39"/>
      <c r="HPA649" s="39"/>
      <c r="HPB649" s="39"/>
      <c r="HPC649" s="39"/>
      <c r="HPD649" s="39"/>
      <c r="HPE649" s="39"/>
      <c r="HPF649" s="39"/>
      <c r="HPG649" s="39"/>
      <c r="HPH649" s="39"/>
      <c r="HPI649" s="39"/>
      <c r="HPJ649" s="39"/>
      <c r="HPK649" s="39"/>
      <c r="HPL649" s="39"/>
      <c r="HPM649" s="39"/>
      <c r="HPN649" s="39"/>
      <c r="HPO649" s="39"/>
      <c r="HPP649" s="39"/>
      <c r="HPQ649" s="39"/>
      <c r="HPR649" s="39"/>
      <c r="HPS649" s="39"/>
      <c r="HPT649" s="39"/>
      <c r="HPU649" s="39"/>
      <c r="HPV649" s="39"/>
      <c r="HPW649" s="39"/>
      <c r="HPX649" s="39"/>
      <c r="HPY649" s="39"/>
      <c r="HPZ649" s="39"/>
      <c r="HQA649" s="39"/>
      <c r="HQB649" s="39"/>
      <c r="HQC649" s="39"/>
      <c r="HQD649" s="39"/>
      <c r="HQE649" s="39"/>
      <c r="HQF649" s="39"/>
      <c r="HQG649" s="39"/>
      <c r="HQH649" s="39"/>
      <c r="HQI649" s="39"/>
      <c r="HQJ649" s="39"/>
      <c r="HQK649" s="39"/>
      <c r="HQL649" s="39"/>
      <c r="HQM649" s="39"/>
      <c r="HQN649" s="39"/>
      <c r="HQO649" s="39"/>
      <c r="HQP649" s="39"/>
      <c r="HQQ649" s="39"/>
      <c r="HQR649" s="39"/>
      <c r="HQS649" s="39"/>
      <c r="HQT649" s="39"/>
      <c r="HQU649" s="39"/>
      <c r="HQV649" s="39"/>
      <c r="HQW649" s="39"/>
      <c r="HQX649" s="39"/>
      <c r="HQY649" s="39"/>
      <c r="HQZ649" s="39"/>
      <c r="HRA649" s="39"/>
      <c r="HRB649" s="39"/>
      <c r="HRC649" s="39"/>
      <c r="HRD649" s="39"/>
      <c r="HRE649" s="39"/>
      <c r="HRF649" s="39"/>
      <c r="HRG649" s="39"/>
      <c r="HRH649" s="39"/>
      <c r="HRI649" s="39"/>
      <c r="HRJ649" s="39"/>
      <c r="HRK649" s="39"/>
      <c r="HRL649" s="39"/>
      <c r="HRM649" s="39"/>
      <c r="HRN649" s="39"/>
      <c r="HRO649" s="39"/>
      <c r="HRP649" s="39"/>
      <c r="HRQ649" s="39"/>
      <c r="HRR649" s="39"/>
      <c r="HRS649" s="39"/>
      <c r="HRT649" s="39"/>
      <c r="HRU649" s="39"/>
      <c r="HRV649" s="39"/>
      <c r="HRW649" s="39"/>
      <c r="HRX649" s="39"/>
      <c r="HRY649" s="39"/>
      <c r="HRZ649" s="39"/>
      <c r="HSA649" s="39"/>
      <c r="HSB649" s="39"/>
      <c r="HSC649" s="39"/>
      <c r="HSD649" s="39"/>
      <c r="HSE649" s="39"/>
      <c r="HSF649" s="39"/>
      <c r="HSG649" s="39"/>
      <c r="HSH649" s="39"/>
      <c r="HSI649" s="39"/>
      <c r="HSJ649" s="39"/>
      <c r="HSK649" s="39"/>
      <c r="HSL649" s="39"/>
      <c r="HSM649" s="39"/>
      <c r="HSN649" s="39"/>
      <c r="HSO649" s="39"/>
      <c r="HSP649" s="39"/>
      <c r="HSQ649" s="39"/>
      <c r="HSR649" s="39"/>
      <c r="HSS649" s="39"/>
      <c r="HST649" s="39"/>
      <c r="HSU649" s="39"/>
      <c r="HSV649" s="39"/>
      <c r="HSW649" s="39"/>
      <c r="HSX649" s="39"/>
      <c r="HSY649" s="39"/>
      <c r="HSZ649" s="39"/>
      <c r="HTA649" s="39"/>
      <c r="HTB649" s="39"/>
      <c r="HTC649" s="39"/>
      <c r="HTD649" s="39"/>
      <c r="HTE649" s="39"/>
      <c r="HTF649" s="39"/>
      <c r="HTG649" s="39"/>
      <c r="HTH649" s="39"/>
      <c r="HTI649" s="39"/>
      <c r="HTJ649" s="39"/>
      <c r="HTK649" s="39"/>
      <c r="HTL649" s="39"/>
      <c r="HTM649" s="39"/>
      <c r="HTN649" s="39"/>
      <c r="HTO649" s="39"/>
      <c r="HTP649" s="39"/>
      <c r="HTQ649" s="39"/>
      <c r="HTR649" s="39"/>
      <c r="HTS649" s="39"/>
      <c r="HTT649" s="39"/>
      <c r="HTU649" s="39"/>
      <c r="HTV649" s="39"/>
      <c r="HTW649" s="39"/>
      <c r="HTX649" s="39"/>
      <c r="HTY649" s="39"/>
      <c r="HTZ649" s="39"/>
      <c r="HUA649" s="39"/>
      <c r="HUB649" s="39"/>
      <c r="HUC649" s="39"/>
      <c r="HUD649" s="39"/>
      <c r="HUE649" s="39"/>
      <c r="HUF649" s="39"/>
      <c r="HUG649" s="39"/>
      <c r="HUH649" s="39"/>
      <c r="HUI649" s="39"/>
      <c r="HUJ649" s="39"/>
      <c r="HUK649" s="39"/>
      <c r="HUL649" s="39"/>
      <c r="HUM649" s="39"/>
      <c r="HUN649" s="39"/>
      <c r="HUO649" s="39"/>
      <c r="HUP649" s="39"/>
      <c r="HUQ649" s="39"/>
      <c r="HUR649" s="39"/>
      <c r="HUS649" s="39"/>
      <c r="HUT649" s="39"/>
      <c r="HUU649" s="39"/>
      <c r="HUV649" s="39"/>
      <c r="HUW649" s="39"/>
      <c r="HUX649" s="39"/>
      <c r="HUY649" s="39"/>
      <c r="HUZ649" s="39"/>
      <c r="HVA649" s="39"/>
      <c r="HVB649" s="39"/>
      <c r="HVC649" s="39"/>
      <c r="HVD649" s="39"/>
      <c r="HVE649" s="39"/>
      <c r="HVF649" s="39"/>
      <c r="HVG649" s="39"/>
      <c r="HVH649" s="39"/>
      <c r="HVI649" s="39"/>
      <c r="HVJ649" s="39"/>
      <c r="HVK649" s="39"/>
      <c r="HVL649" s="39"/>
      <c r="HVM649" s="39"/>
      <c r="HVN649" s="39"/>
      <c r="HVO649" s="39"/>
      <c r="HVP649" s="39"/>
      <c r="HVQ649" s="39"/>
      <c r="HVR649" s="39"/>
      <c r="HVS649" s="39"/>
      <c r="HVT649" s="39"/>
      <c r="HVU649" s="39"/>
      <c r="HVV649" s="39"/>
      <c r="HVW649" s="39"/>
      <c r="HVX649" s="39"/>
      <c r="HVY649" s="39"/>
      <c r="HVZ649" s="39"/>
      <c r="HWA649" s="39"/>
      <c r="HWB649" s="39"/>
      <c r="HWC649" s="39"/>
      <c r="HWD649" s="39"/>
      <c r="HWE649" s="39"/>
      <c r="HWF649" s="39"/>
      <c r="HWG649" s="39"/>
      <c r="HWH649" s="39"/>
      <c r="HWI649" s="39"/>
      <c r="HWJ649" s="39"/>
      <c r="HWK649" s="39"/>
      <c r="HWL649" s="39"/>
      <c r="HWM649" s="39"/>
      <c r="HWN649" s="39"/>
      <c r="HWO649" s="39"/>
      <c r="HWP649" s="39"/>
      <c r="HWQ649" s="39"/>
      <c r="HWR649" s="39"/>
      <c r="HWS649" s="39"/>
      <c r="HWT649" s="39"/>
      <c r="HWU649" s="39"/>
      <c r="HWV649" s="39"/>
      <c r="HWW649" s="39"/>
      <c r="HWX649" s="39"/>
      <c r="HWY649" s="39"/>
      <c r="HWZ649" s="39"/>
      <c r="HXA649" s="39"/>
      <c r="HXB649" s="39"/>
      <c r="HXC649" s="39"/>
      <c r="HXD649" s="39"/>
      <c r="HXE649" s="39"/>
      <c r="HXF649" s="39"/>
      <c r="HXG649" s="39"/>
      <c r="HXH649" s="39"/>
      <c r="HXI649" s="39"/>
      <c r="HXJ649" s="39"/>
      <c r="HXK649" s="39"/>
      <c r="HXL649" s="39"/>
      <c r="HXM649" s="39"/>
      <c r="HXN649" s="39"/>
      <c r="HXO649" s="39"/>
      <c r="HXP649" s="39"/>
      <c r="HXQ649" s="39"/>
      <c r="HXR649" s="39"/>
      <c r="HXS649" s="39"/>
      <c r="HXT649" s="39"/>
      <c r="HXU649" s="39"/>
      <c r="HXV649" s="39"/>
      <c r="HXW649" s="39"/>
      <c r="HXX649" s="39"/>
      <c r="HXY649" s="39"/>
      <c r="HXZ649" s="39"/>
      <c r="HYA649" s="39"/>
      <c r="HYB649" s="39"/>
      <c r="HYC649" s="39"/>
      <c r="HYD649" s="39"/>
      <c r="HYE649" s="39"/>
      <c r="HYF649" s="39"/>
      <c r="HYG649" s="39"/>
      <c r="HYH649" s="39"/>
      <c r="HYI649" s="39"/>
      <c r="HYJ649" s="39"/>
      <c r="HYK649" s="39"/>
      <c r="HYL649" s="39"/>
      <c r="HYM649" s="39"/>
      <c r="HYN649" s="39"/>
      <c r="HYO649" s="39"/>
      <c r="HYP649" s="39"/>
      <c r="HYQ649" s="39"/>
      <c r="HYR649" s="39"/>
      <c r="HYS649" s="39"/>
      <c r="HYT649" s="39"/>
      <c r="HYU649" s="39"/>
      <c r="HYV649" s="39"/>
      <c r="HYW649" s="39"/>
      <c r="HYX649" s="39"/>
      <c r="HYY649" s="39"/>
      <c r="HYZ649" s="39"/>
      <c r="HZA649" s="39"/>
      <c r="HZB649" s="39"/>
      <c r="HZC649" s="39"/>
      <c r="HZD649" s="39"/>
      <c r="HZE649" s="39"/>
      <c r="HZF649" s="39"/>
      <c r="HZG649" s="39"/>
      <c r="HZH649" s="39"/>
      <c r="HZI649" s="39"/>
      <c r="HZJ649" s="39"/>
      <c r="HZK649" s="39"/>
      <c r="HZL649" s="39"/>
      <c r="HZM649" s="39"/>
      <c r="HZN649" s="39"/>
      <c r="HZO649" s="39"/>
      <c r="HZP649" s="39"/>
      <c r="HZQ649" s="39"/>
      <c r="HZR649" s="39"/>
      <c r="HZS649" s="39"/>
      <c r="HZT649" s="39"/>
      <c r="HZU649" s="39"/>
      <c r="HZV649" s="39"/>
      <c r="HZW649" s="39"/>
      <c r="HZX649" s="39"/>
      <c r="HZY649" s="39"/>
      <c r="HZZ649" s="39"/>
      <c r="IAA649" s="39"/>
      <c r="IAB649" s="39"/>
      <c r="IAC649" s="39"/>
      <c r="IAD649" s="39"/>
      <c r="IAE649" s="39"/>
      <c r="IAF649" s="39"/>
      <c r="IAG649" s="39"/>
      <c r="IAH649" s="39"/>
      <c r="IAI649" s="39"/>
      <c r="IAJ649" s="39"/>
      <c r="IAK649" s="39"/>
      <c r="IAL649" s="39"/>
      <c r="IAM649" s="39"/>
      <c r="IAN649" s="39"/>
      <c r="IAO649" s="39"/>
      <c r="IAP649" s="39"/>
      <c r="IAQ649" s="39"/>
      <c r="IAR649" s="39"/>
      <c r="IAS649" s="39"/>
      <c r="IAT649" s="39"/>
      <c r="IAU649" s="39"/>
      <c r="IAV649" s="39"/>
      <c r="IAW649" s="39"/>
      <c r="IAX649" s="39"/>
      <c r="IAY649" s="39"/>
      <c r="IAZ649" s="39"/>
      <c r="IBA649" s="39"/>
      <c r="IBB649" s="39"/>
      <c r="IBC649" s="39"/>
      <c r="IBD649" s="39"/>
      <c r="IBE649" s="39"/>
      <c r="IBF649" s="39"/>
      <c r="IBG649" s="39"/>
      <c r="IBH649" s="39"/>
      <c r="IBI649" s="39"/>
      <c r="IBJ649" s="39"/>
      <c r="IBK649" s="39"/>
      <c r="IBL649" s="39"/>
      <c r="IBM649" s="39"/>
      <c r="IBN649" s="39"/>
      <c r="IBO649" s="39"/>
      <c r="IBP649" s="39"/>
      <c r="IBQ649" s="39"/>
      <c r="IBR649" s="39"/>
      <c r="IBS649" s="39"/>
      <c r="IBT649" s="39"/>
      <c r="IBU649" s="39"/>
      <c r="IBV649" s="39"/>
      <c r="IBW649" s="39"/>
      <c r="IBX649" s="39"/>
      <c r="IBY649" s="39"/>
      <c r="IBZ649" s="39"/>
      <c r="ICA649" s="39"/>
      <c r="ICB649" s="39"/>
      <c r="ICC649" s="39"/>
      <c r="ICD649" s="39"/>
      <c r="ICE649" s="39"/>
      <c r="ICF649" s="39"/>
      <c r="ICG649" s="39"/>
      <c r="ICH649" s="39"/>
      <c r="ICI649" s="39"/>
      <c r="ICJ649" s="39"/>
      <c r="ICK649" s="39"/>
      <c r="ICL649" s="39"/>
      <c r="ICM649" s="39"/>
      <c r="ICN649" s="39"/>
      <c r="ICO649" s="39"/>
      <c r="ICP649" s="39"/>
      <c r="ICQ649" s="39"/>
      <c r="ICR649" s="39"/>
      <c r="ICS649" s="39"/>
      <c r="ICT649" s="39"/>
      <c r="ICU649" s="39"/>
      <c r="ICV649" s="39"/>
      <c r="ICW649" s="39"/>
      <c r="ICX649" s="39"/>
      <c r="ICY649" s="39"/>
      <c r="ICZ649" s="39"/>
      <c r="IDA649" s="39"/>
      <c r="IDB649" s="39"/>
      <c r="IDC649" s="39"/>
      <c r="IDD649" s="39"/>
      <c r="IDE649" s="39"/>
      <c r="IDF649" s="39"/>
      <c r="IDG649" s="39"/>
      <c r="IDH649" s="39"/>
      <c r="IDI649" s="39"/>
      <c r="IDJ649" s="39"/>
      <c r="IDK649" s="39"/>
      <c r="IDL649" s="39"/>
      <c r="IDM649" s="39"/>
      <c r="IDN649" s="39"/>
      <c r="IDO649" s="39"/>
      <c r="IDP649" s="39"/>
      <c r="IDQ649" s="39"/>
      <c r="IDR649" s="39"/>
      <c r="IDS649" s="39"/>
      <c r="IDT649" s="39"/>
      <c r="IDU649" s="39"/>
      <c r="IDV649" s="39"/>
      <c r="IDW649" s="39"/>
      <c r="IDX649" s="39"/>
      <c r="IDY649" s="39"/>
      <c r="IDZ649" s="39"/>
      <c r="IEA649" s="39"/>
      <c r="IEB649" s="39"/>
      <c r="IEC649" s="39"/>
      <c r="IED649" s="39"/>
      <c r="IEE649" s="39"/>
      <c r="IEF649" s="39"/>
      <c r="IEG649" s="39"/>
      <c r="IEH649" s="39"/>
      <c r="IEI649" s="39"/>
      <c r="IEJ649" s="39"/>
      <c r="IEK649" s="39"/>
      <c r="IEL649" s="39"/>
      <c r="IEM649" s="39"/>
      <c r="IEN649" s="39"/>
      <c r="IEO649" s="39"/>
      <c r="IEP649" s="39"/>
      <c r="IEQ649" s="39"/>
      <c r="IER649" s="39"/>
      <c r="IES649" s="39"/>
      <c r="IET649" s="39"/>
      <c r="IEU649" s="39"/>
      <c r="IEV649" s="39"/>
      <c r="IEW649" s="39"/>
      <c r="IEX649" s="39"/>
      <c r="IEY649" s="39"/>
      <c r="IEZ649" s="39"/>
      <c r="IFA649" s="39"/>
      <c r="IFB649" s="39"/>
      <c r="IFC649" s="39"/>
      <c r="IFD649" s="39"/>
      <c r="IFE649" s="39"/>
      <c r="IFF649" s="39"/>
      <c r="IFG649" s="39"/>
      <c r="IFH649" s="39"/>
      <c r="IFI649" s="39"/>
      <c r="IFJ649" s="39"/>
      <c r="IFK649" s="39"/>
      <c r="IFL649" s="39"/>
      <c r="IFM649" s="39"/>
      <c r="IFN649" s="39"/>
      <c r="IFO649" s="39"/>
      <c r="IFP649" s="39"/>
      <c r="IFQ649" s="39"/>
      <c r="IFR649" s="39"/>
      <c r="IFS649" s="39"/>
      <c r="IFT649" s="39"/>
      <c r="IFU649" s="39"/>
      <c r="IFV649" s="39"/>
      <c r="IFW649" s="39"/>
      <c r="IFX649" s="39"/>
      <c r="IFY649" s="39"/>
      <c r="IFZ649" s="39"/>
      <c r="IGA649" s="39"/>
      <c r="IGB649" s="39"/>
      <c r="IGC649" s="39"/>
      <c r="IGD649" s="39"/>
      <c r="IGE649" s="39"/>
      <c r="IGF649" s="39"/>
      <c r="IGG649" s="39"/>
      <c r="IGH649" s="39"/>
      <c r="IGI649" s="39"/>
      <c r="IGJ649" s="39"/>
      <c r="IGK649" s="39"/>
      <c r="IGL649" s="39"/>
      <c r="IGM649" s="39"/>
      <c r="IGN649" s="39"/>
      <c r="IGO649" s="39"/>
      <c r="IGP649" s="39"/>
      <c r="IGQ649" s="39"/>
      <c r="IGR649" s="39"/>
      <c r="IGS649" s="39"/>
      <c r="IGT649" s="39"/>
      <c r="IGU649" s="39"/>
      <c r="IGV649" s="39"/>
      <c r="IGW649" s="39"/>
      <c r="IGX649" s="39"/>
      <c r="IGY649" s="39"/>
      <c r="IGZ649" s="39"/>
      <c r="IHA649" s="39"/>
      <c r="IHB649" s="39"/>
      <c r="IHC649" s="39"/>
      <c r="IHD649" s="39"/>
      <c r="IHE649" s="39"/>
      <c r="IHF649" s="39"/>
      <c r="IHG649" s="39"/>
      <c r="IHH649" s="39"/>
      <c r="IHI649" s="39"/>
      <c r="IHJ649" s="39"/>
      <c r="IHK649" s="39"/>
      <c r="IHL649" s="39"/>
      <c r="IHM649" s="39"/>
      <c r="IHN649" s="39"/>
      <c r="IHO649" s="39"/>
      <c r="IHP649" s="39"/>
      <c r="IHQ649" s="39"/>
      <c r="IHR649" s="39"/>
      <c r="IHS649" s="39"/>
      <c r="IHT649" s="39"/>
      <c r="IHU649" s="39"/>
      <c r="IHV649" s="39"/>
      <c r="IHW649" s="39"/>
      <c r="IHX649" s="39"/>
      <c r="IHY649" s="39"/>
      <c r="IHZ649" s="39"/>
      <c r="IIA649" s="39"/>
      <c r="IIB649" s="39"/>
      <c r="IIC649" s="39"/>
      <c r="IID649" s="39"/>
      <c r="IIE649" s="39"/>
      <c r="IIF649" s="39"/>
      <c r="IIG649" s="39"/>
      <c r="IIH649" s="39"/>
      <c r="III649" s="39"/>
      <c r="IIJ649" s="39"/>
      <c r="IIK649" s="39"/>
      <c r="IIL649" s="39"/>
      <c r="IIM649" s="39"/>
      <c r="IIN649" s="39"/>
      <c r="IIO649" s="39"/>
      <c r="IIP649" s="39"/>
      <c r="IIQ649" s="39"/>
      <c r="IIR649" s="39"/>
      <c r="IIS649" s="39"/>
      <c r="IIT649" s="39"/>
      <c r="IIU649" s="39"/>
      <c r="IIV649" s="39"/>
      <c r="IIW649" s="39"/>
      <c r="IIX649" s="39"/>
      <c r="IIY649" s="39"/>
      <c r="IIZ649" s="39"/>
      <c r="IJA649" s="39"/>
      <c r="IJB649" s="39"/>
      <c r="IJC649" s="39"/>
      <c r="IJD649" s="39"/>
      <c r="IJE649" s="39"/>
      <c r="IJF649" s="39"/>
      <c r="IJG649" s="39"/>
      <c r="IJH649" s="39"/>
      <c r="IJI649" s="39"/>
      <c r="IJJ649" s="39"/>
      <c r="IJK649" s="39"/>
      <c r="IJL649" s="39"/>
      <c r="IJM649" s="39"/>
      <c r="IJN649" s="39"/>
      <c r="IJO649" s="39"/>
      <c r="IJP649" s="39"/>
      <c r="IJQ649" s="39"/>
      <c r="IJR649" s="39"/>
      <c r="IJS649" s="39"/>
      <c r="IJT649" s="39"/>
      <c r="IJU649" s="39"/>
      <c r="IJV649" s="39"/>
      <c r="IJW649" s="39"/>
      <c r="IJX649" s="39"/>
      <c r="IJY649" s="39"/>
      <c r="IJZ649" s="39"/>
      <c r="IKA649" s="39"/>
      <c r="IKB649" s="39"/>
      <c r="IKC649" s="39"/>
      <c r="IKD649" s="39"/>
      <c r="IKE649" s="39"/>
      <c r="IKF649" s="39"/>
      <c r="IKG649" s="39"/>
      <c r="IKH649" s="39"/>
      <c r="IKI649" s="39"/>
      <c r="IKJ649" s="39"/>
      <c r="IKK649" s="39"/>
      <c r="IKL649" s="39"/>
      <c r="IKM649" s="39"/>
      <c r="IKN649" s="39"/>
      <c r="IKO649" s="39"/>
      <c r="IKP649" s="39"/>
      <c r="IKQ649" s="39"/>
      <c r="IKR649" s="39"/>
      <c r="IKS649" s="39"/>
      <c r="IKT649" s="39"/>
      <c r="IKU649" s="39"/>
      <c r="IKV649" s="39"/>
      <c r="IKW649" s="39"/>
      <c r="IKX649" s="39"/>
      <c r="IKY649" s="39"/>
      <c r="IKZ649" s="39"/>
      <c r="ILA649" s="39"/>
      <c r="ILB649" s="39"/>
      <c r="ILC649" s="39"/>
      <c r="ILD649" s="39"/>
      <c r="ILE649" s="39"/>
      <c r="ILF649" s="39"/>
      <c r="ILG649" s="39"/>
      <c r="ILH649" s="39"/>
      <c r="ILI649" s="39"/>
      <c r="ILJ649" s="39"/>
      <c r="ILK649" s="39"/>
      <c r="ILL649" s="39"/>
      <c r="ILM649" s="39"/>
      <c r="ILN649" s="39"/>
      <c r="ILO649" s="39"/>
      <c r="ILP649" s="39"/>
      <c r="ILQ649" s="39"/>
      <c r="ILR649" s="39"/>
      <c r="ILS649" s="39"/>
      <c r="ILT649" s="39"/>
      <c r="ILU649" s="39"/>
      <c r="ILV649" s="39"/>
      <c r="ILW649" s="39"/>
      <c r="ILX649" s="39"/>
      <c r="ILY649" s="39"/>
      <c r="ILZ649" s="39"/>
      <c r="IMA649" s="39"/>
      <c r="IMB649" s="39"/>
      <c r="IMC649" s="39"/>
      <c r="IMD649" s="39"/>
      <c r="IME649" s="39"/>
      <c r="IMF649" s="39"/>
      <c r="IMG649" s="39"/>
      <c r="IMH649" s="39"/>
      <c r="IMI649" s="39"/>
      <c r="IMJ649" s="39"/>
      <c r="IMK649" s="39"/>
      <c r="IML649" s="39"/>
      <c r="IMM649" s="39"/>
      <c r="IMN649" s="39"/>
      <c r="IMO649" s="39"/>
      <c r="IMP649" s="39"/>
      <c r="IMQ649" s="39"/>
      <c r="IMR649" s="39"/>
      <c r="IMS649" s="39"/>
      <c r="IMT649" s="39"/>
      <c r="IMU649" s="39"/>
      <c r="IMV649" s="39"/>
      <c r="IMW649" s="39"/>
      <c r="IMX649" s="39"/>
      <c r="IMY649" s="39"/>
      <c r="IMZ649" s="39"/>
      <c r="INA649" s="39"/>
      <c r="INB649" s="39"/>
      <c r="INC649" s="39"/>
      <c r="IND649" s="39"/>
      <c r="INE649" s="39"/>
      <c r="INF649" s="39"/>
      <c r="ING649" s="39"/>
      <c r="INH649" s="39"/>
      <c r="INI649" s="39"/>
      <c r="INJ649" s="39"/>
      <c r="INK649" s="39"/>
      <c r="INL649" s="39"/>
      <c r="INM649" s="39"/>
      <c r="INN649" s="39"/>
      <c r="INO649" s="39"/>
      <c r="INP649" s="39"/>
      <c r="INQ649" s="39"/>
      <c r="INR649" s="39"/>
      <c r="INS649" s="39"/>
      <c r="INT649" s="39"/>
      <c r="INU649" s="39"/>
      <c r="INV649" s="39"/>
      <c r="INW649" s="39"/>
      <c r="INX649" s="39"/>
      <c r="INY649" s="39"/>
      <c r="INZ649" s="39"/>
      <c r="IOA649" s="39"/>
      <c r="IOB649" s="39"/>
      <c r="IOC649" s="39"/>
      <c r="IOD649" s="39"/>
      <c r="IOE649" s="39"/>
      <c r="IOF649" s="39"/>
      <c r="IOG649" s="39"/>
      <c r="IOH649" s="39"/>
      <c r="IOI649" s="39"/>
      <c r="IOJ649" s="39"/>
      <c r="IOK649" s="39"/>
      <c r="IOL649" s="39"/>
      <c r="IOM649" s="39"/>
      <c r="ION649" s="39"/>
      <c r="IOO649" s="39"/>
      <c r="IOP649" s="39"/>
      <c r="IOQ649" s="39"/>
      <c r="IOR649" s="39"/>
      <c r="IOS649" s="39"/>
      <c r="IOT649" s="39"/>
      <c r="IOU649" s="39"/>
      <c r="IOV649" s="39"/>
      <c r="IOW649" s="39"/>
      <c r="IOX649" s="39"/>
      <c r="IOY649" s="39"/>
      <c r="IOZ649" s="39"/>
      <c r="IPA649" s="39"/>
      <c r="IPB649" s="39"/>
      <c r="IPC649" s="39"/>
      <c r="IPD649" s="39"/>
      <c r="IPE649" s="39"/>
      <c r="IPF649" s="39"/>
      <c r="IPG649" s="39"/>
      <c r="IPH649" s="39"/>
      <c r="IPI649" s="39"/>
      <c r="IPJ649" s="39"/>
      <c r="IPK649" s="39"/>
      <c r="IPL649" s="39"/>
      <c r="IPM649" s="39"/>
      <c r="IPN649" s="39"/>
      <c r="IPO649" s="39"/>
      <c r="IPP649" s="39"/>
      <c r="IPQ649" s="39"/>
      <c r="IPR649" s="39"/>
      <c r="IPS649" s="39"/>
      <c r="IPT649" s="39"/>
      <c r="IPU649" s="39"/>
      <c r="IPV649" s="39"/>
      <c r="IPW649" s="39"/>
      <c r="IPX649" s="39"/>
      <c r="IPY649" s="39"/>
      <c r="IPZ649" s="39"/>
      <c r="IQA649" s="39"/>
      <c r="IQB649" s="39"/>
      <c r="IQC649" s="39"/>
      <c r="IQD649" s="39"/>
      <c r="IQE649" s="39"/>
      <c r="IQF649" s="39"/>
      <c r="IQG649" s="39"/>
      <c r="IQH649" s="39"/>
      <c r="IQI649" s="39"/>
      <c r="IQJ649" s="39"/>
      <c r="IQK649" s="39"/>
      <c r="IQL649" s="39"/>
      <c r="IQM649" s="39"/>
      <c r="IQN649" s="39"/>
      <c r="IQO649" s="39"/>
      <c r="IQP649" s="39"/>
      <c r="IQQ649" s="39"/>
      <c r="IQR649" s="39"/>
      <c r="IQS649" s="39"/>
      <c r="IQT649" s="39"/>
      <c r="IQU649" s="39"/>
      <c r="IQV649" s="39"/>
      <c r="IQW649" s="39"/>
      <c r="IQX649" s="39"/>
      <c r="IQY649" s="39"/>
      <c r="IQZ649" s="39"/>
      <c r="IRA649" s="39"/>
      <c r="IRB649" s="39"/>
      <c r="IRC649" s="39"/>
      <c r="IRD649" s="39"/>
      <c r="IRE649" s="39"/>
      <c r="IRF649" s="39"/>
      <c r="IRG649" s="39"/>
      <c r="IRH649" s="39"/>
      <c r="IRI649" s="39"/>
      <c r="IRJ649" s="39"/>
      <c r="IRK649" s="39"/>
      <c r="IRL649" s="39"/>
      <c r="IRM649" s="39"/>
      <c r="IRN649" s="39"/>
      <c r="IRO649" s="39"/>
      <c r="IRP649" s="39"/>
      <c r="IRQ649" s="39"/>
      <c r="IRR649" s="39"/>
      <c r="IRS649" s="39"/>
      <c r="IRT649" s="39"/>
      <c r="IRU649" s="39"/>
      <c r="IRV649" s="39"/>
      <c r="IRW649" s="39"/>
      <c r="IRX649" s="39"/>
      <c r="IRY649" s="39"/>
      <c r="IRZ649" s="39"/>
      <c r="ISA649" s="39"/>
      <c r="ISB649" s="39"/>
      <c r="ISC649" s="39"/>
      <c r="ISD649" s="39"/>
      <c r="ISE649" s="39"/>
      <c r="ISF649" s="39"/>
      <c r="ISG649" s="39"/>
      <c r="ISH649" s="39"/>
      <c r="ISI649" s="39"/>
      <c r="ISJ649" s="39"/>
      <c r="ISK649" s="39"/>
      <c r="ISL649" s="39"/>
      <c r="ISM649" s="39"/>
      <c r="ISN649" s="39"/>
      <c r="ISO649" s="39"/>
      <c r="ISP649" s="39"/>
      <c r="ISQ649" s="39"/>
      <c r="ISR649" s="39"/>
      <c r="ISS649" s="39"/>
      <c r="IST649" s="39"/>
      <c r="ISU649" s="39"/>
      <c r="ISV649" s="39"/>
      <c r="ISW649" s="39"/>
      <c r="ISX649" s="39"/>
      <c r="ISY649" s="39"/>
      <c r="ISZ649" s="39"/>
      <c r="ITA649" s="39"/>
      <c r="ITB649" s="39"/>
      <c r="ITC649" s="39"/>
      <c r="ITD649" s="39"/>
      <c r="ITE649" s="39"/>
      <c r="ITF649" s="39"/>
      <c r="ITG649" s="39"/>
      <c r="ITH649" s="39"/>
      <c r="ITI649" s="39"/>
      <c r="ITJ649" s="39"/>
      <c r="ITK649" s="39"/>
      <c r="ITL649" s="39"/>
      <c r="ITM649" s="39"/>
      <c r="ITN649" s="39"/>
      <c r="ITO649" s="39"/>
      <c r="ITP649" s="39"/>
      <c r="ITQ649" s="39"/>
      <c r="ITR649" s="39"/>
      <c r="ITS649" s="39"/>
      <c r="ITT649" s="39"/>
      <c r="ITU649" s="39"/>
      <c r="ITV649" s="39"/>
      <c r="ITW649" s="39"/>
      <c r="ITX649" s="39"/>
      <c r="ITY649" s="39"/>
      <c r="ITZ649" s="39"/>
      <c r="IUA649" s="39"/>
      <c r="IUB649" s="39"/>
      <c r="IUC649" s="39"/>
      <c r="IUD649" s="39"/>
      <c r="IUE649" s="39"/>
      <c r="IUF649" s="39"/>
      <c r="IUG649" s="39"/>
      <c r="IUH649" s="39"/>
      <c r="IUI649" s="39"/>
      <c r="IUJ649" s="39"/>
      <c r="IUK649" s="39"/>
      <c r="IUL649" s="39"/>
      <c r="IUM649" s="39"/>
      <c r="IUN649" s="39"/>
      <c r="IUO649" s="39"/>
      <c r="IUP649" s="39"/>
      <c r="IUQ649" s="39"/>
      <c r="IUR649" s="39"/>
      <c r="IUS649" s="39"/>
      <c r="IUT649" s="39"/>
      <c r="IUU649" s="39"/>
      <c r="IUV649" s="39"/>
      <c r="IUW649" s="39"/>
      <c r="IUX649" s="39"/>
      <c r="IUY649" s="39"/>
      <c r="IUZ649" s="39"/>
      <c r="IVA649" s="39"/>
      <c r="IVB649" s="39"/>
      <c r="IVC649" s="39"/>
      <c r="IVD649" s="39"/>
      <c r="IVE649" s="39"/>
      <c r="IVF649" s="39"/>
      <c r="IVG649" s="39"/>
      <c r="IVH649" s="39"/>
      <c r="IVI649" s="39"/>
      <c r="IVJ649" s="39"/>
      <c r="IVK649" s="39"/>
      <c r="IVL649" s="39"/>
      <c r="IVM649" s="39"/>
      <c r="IVN649" s="39"/>
      <c r="IVO649" s="39"/>
      <c r="IVP649" s="39"/>
      <c r="IVQ649" s="39"/>
      <c r="IVR649" s="39"/>
      <c r="IVS649" s="39"/>
      <c r="IVT649" s="39"/>
      <c r="IVU649" s="39"/>
      <c r="IVV649" s="39"/>
      <c r="IVW649" s="39"/>
      <c r="IVX649" s="39"/>
      <c r="IVY649" s="39"/>
      <c r="IVZ649" s="39"/>
      <c r="IWA649" s="39"/>
      <c r="IWB649" s="39"/>
      <c r="IWC649" s="39"/>
      <c r="IWD649" s="39"/>
      <c r="IWE649" s="39"/>
      <c r="IWF649" s="39"/>
      <c r="IWG649" s="39"/>
      <c r="IWH649" s="39"/>
      <c r="IWI649" s="39"/>
      <c r="IWJ649" s="39"/>
      <c r="IWK649" s="39"/>
      <c r="IWL649" s="39"/>
      <c r="IWM649" s="39"/>
      <c r="IWN649" s="39"/>
      <c r="IWO649" s="39"/>
      <c r="IWP649" s="39"/>
      <c r="IWQ649" s="39"/>
      <c r="IWR649" s="39"/>
      <c r="IWS649" s="39"/>
      <c r="IWT649" s="39"/>
      <c r="IWU649" s="39"/>
      <c r="IWV649" s="39"/>
      <c r="IWW649" s="39"/>
      <c r="IWX649" s="39"/>
      <c r="IWY649" s="39"/>
      <c r="IWZ649" s="39"/>
      <c r="IXA649" s="39"/>
      <c r="IXB649" s="39"/>
      <c r="IXC649" s="39"/>
      <c r="IXD649" s="39"/>
      <c r="IXE649" s="39"/>
      <c r="IXF649" s="39"/>
      <c r="IXG649" s="39"/>
      <c r="IXH649" s="39"/>
      <c r="IXI649" s="39"/>
      <c r="IXJ649" s="39"/>
      <c r="IXK649" s="39"/>
      <c r="IXL649" s="39"/>
      <c r="IXM649" s="39"/>
      <c r="IXN649" s="39"/>
      <c r="IXO649" s="39"/>
      <c r="IXP649" s="39"/>
      <c r="IXQ649" s="39"/>
      <c r="IXR649" s="39"/>
      <c r="IXS649" s="39"/>
      <c r="IXT649" s="39"/>
      <c r="IXU649" s="39"/>
      <c r="IXV649" s="39"/>
      <c r="IXW649" s="39"/>
      <c r="IXX649" s="39"/>
      <c r="IXY649" s="39"/>
      <c r="IXZ649" s="39"/>
      <c r="IYA649" s="39"/>
      <c r="IYB649" s="39"/>
      <c r="IYC649" s="39"/>
      <c r="IYD649" s="39"/>
      <c r="IYE649" s="39"/>
      <c r="IYF649" s="39"/>
      <c r="IYG649" s="39"/>
      <c r="IYH649" s="39"/>
      <c r="IYI649" s="39"/>
      <c r="IYJ649" s="39"/>
      <c r="IYK649" s="39"/>
      <c r="IYL649" s="39"/>
      <c r="IYM649" s="39"/>
      <c r="IYN649" s="39"/>
      <c r="IYO649" s="39"/>
      <c r="IYP649" s="39"/>
      <c r="IYQ649" s="39"/>
      <c r="IYR649" s="39"/>
      <c r="IYS649" s="39"/>
      <c r="IYT649" s="39"/>
      <c r="IYU649" s="39"/>
      <c r="IYV649" s="39"/>
      <c r="IYW649" s="39"/>
      <c r="IYX649" s="39"/>
      <c r="IYY649" s="39"/>
      <c r="IYZ649" s="39"/>
      <c r="IZA649" s="39"/>
      <c r="IZB649" s="39"/>
      <c r="IZC649" s="39"/>
      <c r="IZD649" s="39"/>
      <c r="IZE649" s="39"/>
      <c r="IZF649" s="39"/>
      <c r="IZG649" s="39"/>
      <c r="IZH649" s="39"/>
      <c r="IZI649" s="39"/>
      <c r="IZJ649" s="39"/>
      <c r="IZK649" s="39"/>
      <c r="IZL649" s="39"/>
      <c r="IZM649" s="39"/>
      <c r="IZN649" s="39"/>
      <c r="IZO649" s="39"/>
      <c r="IZP649" s="39"/>
      <c r="IZQ649" s="39"/>
      <c r="IZR649" s="39"/>
      <c r="IZS649" s="39"/>
      <c r="IZT649" s="39"/>
      <c r="IZU649" s="39"/>
      <c r="IZV649" s="39"/>
      <c r="IZW649" s="39"/>
      <c r="IZX649" s="39"/>
      <c r="IZY649" s="39"/>
      <c r="IZZ649" s="39"/>
      <c r="JAA649" s="39"/>
      <c r="JAB649" s="39"/>
      <c r="JAC649" s="39"/>
      <c r="JAD649" s="39"/>
      <c r="JAE649" s="39"/>
      <c r="JAF649" s="39"/>
      <c r="JAG649" s="39"/>
      <c r="JAH649" s="39"/>
      <c r="JAI649" s="39"/>
      <c r="JAJ649" s="39"/>
      <c r="JAK649" s="39"/>
      <c r="JAL649" s="39"/>
      <c r="JAM649" s="39"/>
      <c r="JAN649" s="39"/>
      <c r="JAO649" s="39"/>
      <c r="JAP649" s="39"/>
      <c r="JAQ649" s="39"/>
      <c r="JAR649" s="39"/>
      <c r="JAS649" s="39"/>
      <c r="JAT649" s="39"/>
      <c r="JAU649" s="39"/>
      <c r="JAV649" s="39"/>
      <c r="JAW649" s="39"/>
      <c r="JAX649" s="39"/>
      <c r="JAY649" s="39"/>
      <c r="JAZ649" s="39"/>
      <c r="JBA649" s="39"/>
      <c r="JBB649" s="39"/>
      <c r="JBC649" s="39"/>
      <c r="JBD649" s="39"/>
      <c r="JBE649" s="39"/>
      <c r="JBF649" s="39"/>
      <c r="JBG649" s="39"/>
      <c r="JBH649" s="39"/>
      <c r="JBI649" s="39"/>
      <c r="JBJ649" s="39"/>
      <c r="JBK649" s="39"/>
      <c r="JBL649" s="39"/>
      <c r="JBM649" s="39"/>
      <c r="JBN649" s="39"/>
      <c r="JBO649" s="39"/>
      <c r="JBP649" s="39"/>
      <c r="JBQ649" s="39"/>
      <c r="JBR649" s="39"/>
      <c r="JBS649" s="39"/>
      <c r="JBT649" s="39"/>
      <c r="JBU649" s="39"/>
      <c r="JBV649" s="39"/>
      <c r="JBW649" s="39"/>
      <c r="JBX649" s="39"/>
      <c r="JBY649" s="39"/>
      <c r="JBZ649" s="39"/>
      <c r="JCA649" s="39"/>
      <c r="JCB649" s="39"/>
      <c r="JCC649" s="39"/>
      <c r="JCD649" s="39"/>
      <c r="JCE649" s="39"/>
      <c r="JCF649" s="39"/>
      <c r="JCG649" s="39"/>
      <c r="JCH649" s="39"/>
      <c r="JCI649" s="39"/>
      <c r="JCJ649" s="39"/>
      <c r="JCK649" s="39"/>
      <c r="JCL649" s="39"/>
      <c r="JCM649" s="39"/>
      <c r="JCN649" s="39"/>
      <c r="JCO649" s="39"/>
      <c r="JCP649" s="39"/>
      <c r="JCQ649" s="39"/>
      <c r="JCR649" s="39"/>
      <c r="JCS649" s="39"/>
      <c r="JCT649" s="39"/>
      <c r="JCU649" s="39"/>
      <c r="JCV649" s="39"/>
      <c r="JCW649" s="39"/>
      <c r="JCX649" s="39"/>
      <c r="JCY649" s="39"/>
      <c r="JCZ649" s="39"/>
      <c r="JDA649" s="39"/>
      <c r="JDB649" s="39"/>
      <c r="JDC649" s="39"/>
      <c r="JDD649" s="39"/>
      <c r="JDE649" s="39"/>
      <c r="JDF649" s="39"/>
      <c r="JDG649" s="39"/>
      <c r="JDH649" s="39"/>
      <c r="JDI649" s="39"/>
      <c r="JDJ649" s="39"/>
      <c r="JDK649" s="39"/>
      <c r="JDL649" s="39"/>
      <c r="JDM649" s="39"/>
      <c r="JDN649" s="39"/>
      <c r="JDO649" s="39"/>
      <c r="JDP649" s="39"/>
      <c r="JDQ649" s="39"/>
      <c r="JDR649" s="39"/>
      <c r="JDS649" s="39"/>
      <c r="JDT649" s="39"/>
      <c r="JDU649" s="39"/>
      <c r="JDV649" s="39"/>
      <c r="JDW649" s="39"/>
      <c r="JDX649" s="39"/>
      <c r="JDY649" s="39"/>
      <c r="JDZ649" s="39"/>
      <c r="JEA649" s="39"/>
      <c r="JEB649" s="39"/>
      <c r="JEC649" s="39"/>
      <c r="JED649" s="39"/>
      <c r="JEE649" s="39"/>
      <c r="JEF649" s="39"/>
      <c r="JEG649" s="39"/>
      <c r="JEH649" s="39"/>
      <c r="JEI649" s="39"/>
      <c r="JEJ649" s="39"/>
      <c r="JEK649" s="39"/>
      <c r="JEL649" s="39"/>
      <c r="JEM649" s="39"/>
      <c r="JEN649" s="39"/>
      <c r="JEO649" s="39"/>
      <c r="JEP649" s="39"/>
      <c r="JEQ649" s="39"/>
      <c r="JER649" s="39"/>
      <c r="JES649" s="39"/>
      <c r="JET649" s="39"/>
      <c r="JEU649" s="39"/>
      <c r="JEV649" s="39"/>
      <c r="JEW649" s="39"/>
      <c r="JEX649" s="39"/>
      <c r="JEY649" s="39"/>
      <c r="JEZ649" s="39"/>
      <c r="JFA649" s="39"/>
      <c r="JFB649" s="39"/>
      <c r="JFC649" s="39"/>
      <c r="JFD649" s="39"/>
      <c r="JFE649" s="39"/>
      <c r="JFF649" s="39"/>
      <c r="JFG649" s="39"/>
      <c r="JFH649" s="39"/>
      <c r="JFI649" s="39"/>
      <c r="JFJ649" s="39"/>
      <c r="JFK649" s="39"/>
      <c r="JFL649" s="39"/>
      <c r="JFM649" s="39"/>
      <c r="JFN649" s="39"/>
      <c r="JFO649" s="39"/>
      <c r="JFP649" s="39"/>
      <c r="JFQ649" s="39"/>
      <c r="JFR649" s="39"/>
      <c r="JFS649" s="39"/>
      <c r="JFT649" s="39"/>
      <c r="JFU649" s="39"/>
      <c r="JFV649" s="39"/>
      <c r="JFW649" s="39"/>
      <c r="JFX649" s="39"/>
      <c r="JFY649" s="39"/>
      <c r="JFZ649" s="39"/>
      <c r="JGA649" s="39"/>
      <c r="JGB649" s="39"/>
      <c r="JGC649" s="39"/>
      <c r="JGD649" s="39"/>
      <c r="JGE649" s="39"/>
      <c r="JGF649" s="39"/>
      <c r="JGG649" s="39"/>
      <c r="JGH649" s="39"/>
      <c r="JGI649" s="39"/>
      <c r="JGJ649" s="39"/>
      <c r="JGK649" s="39"/>
      <c r="JGL649" s="39"/>
      <c r="JGM649" s="39"/>
      <c r="JGN649" s="39"/>
      <c r="JGO649" s="39"/>
      <c r="JGP649" s="39"/>
      <c r="JGQ649" s="39"/>
      <c r="JGR649" s="39"/>
      <c r="JGS649" s="39"/>
      <c r="JGT649" s="39"/>
      <c r="JGU649" s="39"/>
      <c r="JGV649" s="39"/>
      <c r="JGW649" s="39"/>
      <c r="JGX649" s="39"/>
      <c r="JGY649" s="39"/>
      <c r="JGZ649" s="39"/>
      <c r="JHA649" s="39"/>
      <c r="JHB649" s="39"/>
      <c r="JHC649" s="39"/>
      <c r="JHD649" s="39"/>
      <c r="JHE649" s="39"/>
      <c r="JHF649" s="39"/>
      <c r="JHG649" s="39"/>
      <c r="JHH649" s="39"/>
      <c r="JHI649" s="39"/>
      <c r="JHJ649" s="39"/>
      <c r="JHK649" s="39"/>
      <c r="JHL649" s="39"/>
      <c r="JHM649" s="39"/>
      <c r="JHN649" s="39"/>
      <c r="JHO649" s="39"/>
      <c r="JHP649" s="39"/>
      <c r="JHQ649" s="39"/>
      <c r="JHR649" s="39"/>
      <c r="JHS649" s="39"/>
      <c r="JHT649" s="39"/>
      <c r="JHU649" s="39"/>
      <c r="JHV649" s="39"/>
      <c r="JHW649" s="39"/>
      <c r="JHX649" s="39"/>
      <c r="JHY649" s="39"/>
      <c r="JHZ649" s="39"/>
      <c r="JIA649" s="39"/>
      <c r="JIB649" s="39"/>
      <c r="JIC649" s="39"/>
      <c r="JID649" s="39"/>
      <c r="JIE649" s="39"/>
      <c r="JIF649" s="39"/>
      <c r="JIG649" s="39"/>
      <c r="JIH649" s="39"/>
      <c r="JII649" s="39"/>
      <c r="JIJ649" s="39"/>
      <c r="JIK649" s="39"/>
      <c r="JIL649" s="39"/>
      <c r="JIM649" s="39"/>
      <c r="JIN649" s="39"/>
      <c r="JIO649" s="39"/>
      <c r="JIP649" s="39"/>
      <c r="JIQ649" s="39"/>
      <c r="JIR649" s="39"/>
      <c r="JIS649" s="39"/>
      <c r="JIT649" s="39"/>
      <c r="JIU649" s="39"/>
      <c r="JIV649" s="39"/>
      <c r="JIW649" s="39"/>
      <c r="JIX649" s="39"/>
      <c r="JIY649" s="39"/>
      <c r="JIZ649" s="39"/>
      <c r="JJA649" s="39"/>
      <c r="JJB649" s="39"/>
      <c r="JJC649" s="39"/>
      <c r="JJD649" s="39"/>
      <c r="JJE649" s="39"/>
      <c r="JJF649" s="39"/>
      <c r="JJG649" s="39"/>
      <c r="JJH649" s="39"/>
      <c r="JJI649" s="39"/>
      <c r="JJJ649" s="39"/>
      <c r="JJK649" s="39"/>
      <c r="JJL649" s="39"/>
      <c r="JJM649" s="39"/>
      <c r="JJN649" s="39"/>
      <c r="JJO649" s="39"/>
      <c r="JJP649" s="39"/>
      <c r="JJQ649" s="39"/>
      <c r="JJR649" s="39"/>
      <c r="JJS649" s="39"/>
      <c r="JJT649" s="39"/>
      <c r="JJU649" s="39"/>
      <c r="JJV649" s="39"/>
      <c r="JJW649" s="39"/>
      <c r="JJX649" s="39"/>
      <c r="JJY649" s="39"/>
      <c r="JJZ649" s="39"/>
      <c r="JKA649" s="39"/>
      <c r="JKB649" s="39"/>
      <c r="JKC649" s="39"/>
      <c r="JKD649" s="39"/>
      <c r="JKE649" s="39"/>
      <c r="JKF649" s="39"/>
      <c r="JKG649" s="39"/>
      <c r="JKH649" s="39"/>
      <c r="JKI649" s="39"/>
      <c r="JKJ649" s="39"/>
      <c r="JKK649" s="39"/>
      <c r="JKL649" s="39"/>
      <c r="JKM649" s="39"/>
      <c r="JKN649" s="39"/>
      <c r="JKO649" s="39"/>
      <c r="JKP649" s="39"/>
      <c r="JKQ649" s="39"/>
      <c r="JKR649" s="39"/>
      <c r="JKS649" s="39"/>
      <c r="JKT649" s="39"/>
      <c r="JKU649" s="39"/>
      <c r="JKV649" s="39"/>
      <c r="JKW649" s="39"/>
      <c r="JKX649" s="39"/>
      <c r="JKY649" s="39"/>
      <c r="JKZ649" s="39"/>
      <c r="JLA649" s="39"/>
      <c r="JLB649" s="39"/>
      <c r="JLC649" s="39"/>
      <c r="JLD649" s="39"/>
      <c r="JLE649" s="39"/>
      <c r="JLF649" s="39"/>
      <c r="JLG649" s="39"/>
      <c r="JLH649" s="39"/>
      <c r="JLI649" s="39"/>
      <c r="JLJ649" s="39"/>
      <c r="JLK649" s="39"/>
      <c r="JLL649" s="39"/>
      <c r="JLM649" s="39"/>
      <c r="JLN649" s="39"/>
      <c r="JLO649" s="39"/>
      <c r="JLP649" s="39"/>
      <c r="JLQ649" s="39"/>
      <c r="JLR649" s="39"/>
      <c r="JLS649" s="39"/>
      <c r="JLT649" s="39"/>
      <c r="JLU649" s="39"/>
      <c r="JLV649" s="39"/>
      <c r="JLW649" s="39"/>
      <c r="JLX649" s="39"/>
      <c r="JLY649" s="39"/>
      <c r="JLZ649" s="39"/>
      <c r="JMA649" s="39"/>
      <c r="JMB649" s="39"/>
      <c r="JMC649" s="39"/>
      <c r="JMD649" s="39"/>
      <c r="JME649" s="39"/>
      <c r="JMF649" s="39"/>
      <c r="JMG649" s="39"/>
      <c r="JMH649" s="39"/>
      <c r="JMI649" s="39"/>
      <c r="JMJ649" s="39"/>
      <c r="JMK649" s="39"/>
      <c r="JML649" s="39"/>
      <c r="JMM649" s="39"/>
      <c r="JMN649" s="39"/>
      <c r="JMO649" s="39"/>
      <c r="JMP649" s="39"/>
      <c r="JMQ649" s="39"/>
      <c r="JMR649" s="39"/>
      <c r="JMS649" s="39"/>
      <c r="JMT649" s="39"/>
      <c r="JMU649" s="39"/>
      <c r="JMV649" s="39"/>
      <c r="JMW649" s="39"/>
      <c r="JMX649" s="39"/>
      <c r="JMY649" s="39"/>
      <c r="JMZ649" s="39"/>
      <c r="JNA649" s="39"/>
      <c r="JNB649" s="39"/>
      <c r="JNC649" s="39"/>
      <c r="JND649" s="39"/>
      <c r="JNE649" s="39"/>
      <c r="JNF649" s="39"/>
      <c r="JNG649" s="39"/>
      <c r="JNH649" s="39"/>
      <c r="JNI649" s="39"/>
      <c r="JNJ649" s="39"/>
      <c r="JNK649" s="39"/>
      <c r="JNL649" s="39"/>
      <c r="JNM649" s="39"/>
      <c r="JNN649" s="39"/>
      <c r="JNO649" s="39"/>
      <c r="JNP649" s="39"/>
      <c r="JNQ649" s="39"/>
      <c r="JNR649" s="39"/>
      <c r="JNS649" s="39"/>
      <c r="JNT649" s="39"/>
      <c r="JNU649" s="39"/>
      <c r="JNV649" s="39"/>
      <c r="JNW649" s="39"/>
      <c r="JNX649" s="39"/>
      <c r="JNY649" s="39"/>
      <c r="JNZ649" s="39"/>
      <c r="JOA649" s="39"/>
      <c r="JOB649" s="39"/>
      <c r="JOC649" s="39"/>
      <c r="JOD649" s="39"/>
      <c r="JOE649" s="39"/>
      <c r="JOF649" s="39"/>
      <c r="JOG649" s="39"/>
      <c r="JOH649" s="39"/>
      <c r="JOI649" s="39"/>
      <c r="JOJ649" s="39"/>
      <c r="JOK649" s="39"/>
      <c r="JOL649" s="39"/>
      <c r="JOM649" s="39"/>
      <c r="JON649" s="39"/>
      <c r="JOO649" s="39"/>
      <c r="JOP649" s="39"/>
      <c r="JOQ649" s="39"/>
      <c r="JOR649" s="39"/>
      <c r="JOS649" s="39"/>
      <c r="JOT649" s="39"/>
      <c r="JOU649" s="39"/>
      <c r="JOV649" s="39"/>
      <c r="JOW649" s="39"/>
      <c r="JOX649" s="39"/>
      <c r="JOY649" s="39"/>
      <c r="JOZ649" s="39"/>
      <c r="JPA649" s="39"/>
      <c r="JPB649" s="39"/>
      <c r="JPC649" s="39"/>
      <c r="JPD649" s="39"/>
      <c r="JPE649" s="39"/>
      <c r="JPF649" s="39"/>
      <c r="JPG649" s="39"/>
      <c r="JPH649" s="39"/>
      <c r="JPI649" s="39"/>
      <c r="JPJ649" s="39"/>
      <c r="JPK649" s="39"/>
      <c r="JPL649" s="39"/>
      <c r="JPM649" s="39"/>
      <c r="JPN649" s="39"/>
      <c r="JPO649" s="39"/>
      <c r="JPP649" s="39"/>
      <c r="JPQ649" s="39"/>
      <c r="JPR649" s="39"/>
      <c r="JPS649" s="39"/>
      <c r="JPT649" s="39"/>
      <c r="JPU649" s="39"/>
      <c r="JPV649" s="39"/>
      <c r="JPW649" s="39"/>
      <c r="JPX649" s="39"/>
      <c r="JPY649" s="39"/>
      <c r="JPZ649" s="39"/>
      <c r="JQA649" s="39"/>
      <c r="JQB649" s="39"/>
      <c r="JQC649" s="39"/>
      <c r="JQD649" s="39"/>
      <c r="JQE649" s="39"/>
      <c r="JQF649" s="39"/>
      <c r="JQG649" s="39"/>
      <c r="JQH649" s="39"/>
      <c r="JQI649" s="39"/>
      <c r="JQJ649" s="39"/>
      <c r="JQK649" s="39"/>
      <c r="JQL649" s="39"/>
      <c r="JQM649" s="39"/>
      <c r="JQN649" s="39"/>
      <c r="JQO649" s="39"/>
      <c r="JQP649" s="39"/>
      <c r="JQQ649" s="39"/>
      <c r="JQR649" s="39"/>
      <c r="JQS649" s="39"/>
      <c r="JQT649" s="39"/>
      <c r="JQU649" s="39"/>
      <c r="JQV649" s="39"/>
      <c r="JQW649" s="39"/>
      <c r="JQX649" s="39"/>
      <c r="JQY649" s="39"/>
      <c r="JQZ649" s="39"/>
      <c r="JRA649" s="39"/>
      <c r="JRB649" s="39"/>
      <c r="JRC649" s="39"/>
      <c r="JRD649" s="39"/>
      <c r="JRE649" s="39"/>
      <c r="JRF649" s="39"/>
      <c r="JRG649" s="39"/>
      <c r="JRH649" s="39"/>
      <c r="JRI649" s="39"/>
      <c r="JRJ649" s="39"/>
      <c r="JRK649" s="39"/>
      <c r="JRL649" s="39"/>
      <c r="JRM649" s="39"/>
      <c r="JRN649" s="39"/>
      <c r="JRO649" s="39"/>
      <c r="JRP649" s="39"/>
      <c r="JRQ649" s="39"/>
      <c r="JRR649" s="39"/>
      <c r="JRS649" s="39"/>
      <c r="JRT649" s="39"/>
      <c r="JRU649" s="39"/>
      <c r="JRV649" s="39"/>
      <c r="JRW649" s="39"/>
      <c r="JRX649" s="39"/>
      <c r="JRY649" s="39"/>
      <c r="JRZ649" s="39"/>
      <c r="JSA649" s="39"/>
      <c r="JSB649" s="39"/>
      <c r="JSC649" s="39"/>
      <c r="JSD649" s="39"/>
      <c r="JSE649" s="39"/>
      <c r="JSF649" s="39"/>
      <c r="JSG649" s="39"/>
      <c r="JSH649" s="39"/>
      <c r="JSI649" s="39"/>
      <c r="JSJ649" s="39"/>
      <c r="JSK649" s="39"/>
      <c r="JSL649" s="39"/>
      <c r="JSM649" s="39"/>
      <c r="JSN649" s="39"/>
      <c r="JSO649" s="39"/>
      <c r="JSP649" s="39"/>
      <c r="JSQ649" s="39"/>
      <c r="JSR649" s="39"/>
      <c r="JSS649" s="39"/>
      <c r="JST649" s="39"/>
      <c r="JSU649" s="39"/>
      <c r="JSV649" s="39"/>
      <c r="JSW649" s="39"/>
      <c r="JSX649" s="39"/>
      <c r="JSY649" s="39"/>
      <c r="JSZ649" s="39"/>
      <c r="JTA649" s="39"/>
      <c r="JTB649" s="39"/>
      <c r="JTC649" s="39"/>
      <c r="JTD649" s="39"/>
      <c r="JTE649" s="39"/>
      <c r="JTF649" s="39"/>
      <c r="JTG649" s="39"/>
      <c r="JTH649" s="39"/>
      <c r="JTI649" s="39"/>
      <c r="JTJ649" s="39"/>
      <c r="JTK649" s="39"/>
      <c r="JTL649" s="39"/>
      <c r="JTM649" s="39"/>
      <c r="JTN649" s="39"/>
      <c r="JTO649" s="39"/>
      <c r="JTP649" s="39"/>
      <c r="JTQ649" s="39"/>
      <c r="JTR649" s="39"/>
      <c r="JTS649" s="39"/>
      <c r="JTT649" s="39"/>
      <c r="JTU649" s="39"/>
      <c r="JTV649" s="39"/>
      <c r="JTW649" s="39"/>
      <c r="JTX649" s="39"/>
      <c r="JTY649" s="39"/>
      <c r="JTZ649" s="39"/>
      <c r="JUA649" s="39"/>
      <c r="JUB649" s="39"/>
      <c r="JUC649" s="39"/>
      <c r="JUD649" s="39"/>
      <c r="JUE649" s="39"/>
      <c r="JUF649" s="39"/>
      <c r="JUG649" s="39"/>
      <c r="JUH649" s="39"/>
      <c r="JUI649" s="39"/>
      <c r="JUJ649" s="39"/>
      <c r="JUK649" s="39"/>
      <c r="JUL649" s="39"/>
      <c r="JUM649" s="39"/>
      <c r="JUN649" s="39"/>
      <c r="JUO649" s="39"/>
      <c r="JUP649" s="39"/>
      <c r="JUQ649" s="39"/>
      <c r="JUR649" s="39"/>
      <c r="JUS649" s="39"/>
      <c r="JUT649" s="39"/>
      <c r="JUU649" s="39"/>
      <c r="JUV649" s="39"/>
      <c r="JUW649" s="39"/>
      <c r="JUX649" s="39"/>
      <c r="JUY649" s="39"/>
      <c r="JUZ649" s="39"/>
      <c r="JVA649" s="39"/>
      <c r="JVB649" s="39"/>
      <c r="JVC649" s="39"/>
      <c r="JVD649" s="39"/>
      <c r="JVE649" s="39"/>
      <c r="JVF649" s="39"/>
      <c r="JVG649" s="39"/>
      <c r="JVH649" s="39"/>
      <c r="JVI649" s="39"/>
      <c r="JVJ649" s="39"/>
      <c r="JVK649" s="39"/>
      <c r="JVL649" s="39"/>
      <c r="JVM649" s="39"/>
      <c r="JVN649" s="39"/>
      <c r="JVO649" s="39"/>
      <c r="JVP649" s="39"/>
      <c r="JVQ649" s="39"/>
      <c r="JVR649" s="39"/>
      <c r="JVS649" s="39"/>
      <c r="JVT649" s="39"/>
      <c r="JVU649" s="39"/>
      <c r="JVV649" s="39"/>
      <c r="JVW649" s="39"/>
      <c r="JVX649" s="39"/>
      <c r="JVY649" s="39"/>
      <c r="JVZ649" s="39"/>
      <c r="JWA649" s="39"/>
      <c r="JWB649" s="39"/>
      <c r="JWC649" s="39"/>
      <c r="JWD649" s="39"/>
      <c r="JWE649" s="39"/>
      <c r="JWF649" s="39"/>
      <c r="JWG649" s="39"/>
      <c r="JWH649" s="39"/>
      <c r="JWI649" s="39"/>
      <c r="JWJ649" s="39"/>
      <c r="JWK649" s="39"/>
      <c r="JWL649" s="39"/>
      <c r="JWM649" s="39"/>
      <c r="JWN649" s="39"/>
      <c r="JWO649" s="39"/>
      <c r="JWP649" s="39"/>
      <c r="JWQ649" s="39"/>
      <c r="JWR649" s="39"/>
      <c r="JWS649" s="39"/>
      <c r="JWT649" s="39"/>
      <c r="JWU649" s="39"/>
      <c r="JWV649" s="39"/>
      <c r="JWW649" s="39"/>
      <c r="JWX649" s="39"/>
      <c r="JWY649" s="39"/>
      <c r="JWZ649" s="39"/>
      <c r="JXA649" s="39"/>
      <c r="JXB649" s="39"/>
      <c r="JXC649" s="39"/>
      <c r="JXD649" s="39"/>
      <c r="JXE649" s="39"/>
      <c r="JXF649" s="39"/>
      <c r="JXG649" s="39"/>
      <c r="JXH649" s="39"/>
      <c r="JXI649" s="39"/>
      <c r="JXJ649" s="39"/>
      <c r="JXK649" s="39"/>
      <c r="JXL649" s="39"/>
      <c r="JXM649" s="39"/>
      <c r="JXN649" s="39"/>
      <c r="JXO649" s="39"/>
      <c r="JXP649" s="39"/>
      <c r="JXQ649" s="39"/>
      <c r="JXR649" s="39"/>
      <c r="JXS649" s="39"/>
      <c r="JXT649" s="39"/>
      <c r="JXU649" s="39"/>
      <c r="JXV649" s="39"/>
      <c r="JXW649" s="39"/>
      <c r="JXX649" s="39"/>
      <c r="JXY649" s="39"/>
      <c r="JXZ649" s="39"/>
      <c r="JYA649" s="39"/>
      <c r="JYB649" s="39"/>
      <c r="JYC649" s="39"/>
      <c r="JYD649" s="39"/>
      <c r="JYE649" s="39"/>
      <c r="JYF649" s="39"/>
      <c r="JYG649" s="39"/>
      <c r="JYH649" s="39"/>
      <c r="JYI649" s="39"/>
      <c r="JYJ649" s="39"/>
      <c r="JYK649" s="39"/>
      <c r="JYL649" s="39"/>
      <c r="JYM649" s="39"/>
      <c r="JYN649" s="39"/>
      <c r="JYO649" s="39"/>
      <c r="JYP649" s="39"/>
      <c r="JYQ649" s="39"/>
      <c r="JYR649" s="39"/>
      <c r="JYS649" s="39"/>
      <c r="JYT649" s="39"/>
      <c r="JYU649" s="39"/>
      <c r="JYV649" s="39"/>
      <c r="JYW649" s="39"/>
      <c r="JYX649" s="39"/>
      <c r="JYY649" s="39"/>
      <c r="JYZ649" s="39"/>
      <c r="JZA649" s="39"/>
      <c r="JZB649" s="39"/>
      <c r="JZC649" s="39"/>
      <c r="JZD649" s="39"/>
      <c r="JZE649" s="39"/>
      <c r="JZF649" s="39"/>
      <c r="JZG649" s="39"/>
      <c r="JZH649" s="39"/>
      <c r="JZI649" s="39"/>
      <c r="JZJ649" s="39"/>
      <c r="JZK649" s="39"/>
      <c r="JZL649" s="39"/>
      <c r="JZM649" s="39"/>
      <c r="JZN649" s="39"/>
      <c r="JZO649" s="39"/>
      <c r="JZP649" s="39"/>
      <c r="JZQ649" s="39"/>
      <c r="JZR649" s="39"/>
      <c r="JZS649" s="39"/>
      <c r="JZT649" s="39"/>
      <c r="JZU649" s="39"/>
      <c r="JZV649" s="39"/>
      <c r="JZW649" s="39"/>
      <c r="JZX649" s="39"/>
      <c r="JZY649" s="39"/>
      <c r="JZZ649" s="39"/>
      <c r="KAA649" s="39"/>
      <c r="KAB649" s="39"/>
      <c r="KAC649" s="39"/>
      <c r="KAD649" s="39"/>
      <c r="KAE649" s="39"/>
      <c r="KAF649" s="39"/>
      <c r="KAG649" s="39"/>
      <c r="KAH649" s="39"/>
      <c r="KAI649" s="39"/>
      <c r="KAJ649" s="39"/>
      <c r="KAK649" s="39"/>
      <c r="KAL649" s="39"/>
      <c r="KAM649" s="39"/>
      <c r="KAN649" s="39"/>
      <c r="KAO649" s="39"/>
      <c r="KAP649" s="39"/>
      <c r="KAQ649" s="39"/>
      <c r="KAR649" s="39"/>
      <c r="KAS649" s="39"/>
      <c r="KAT649" s="39"/>
      <c r="KAU649" s="39"/>
      <c r="KAV649" s="39"/>
      <c r="KAW649" s="39"/>
      <c r="KAX649" s="39"/>
      <c r="KAY649" s="39"/>
      <c r="KAZ649" s="39"/>
      <c r="KBA649" s="39"/>
      <c r="KBB649" s="39"/>
      <c r="KBC649" s="39"/>
      <c r="KBD649" s="39"/>
      <c r="KBE649" s="39"/>
      <c r="KBF649" s="39"/>
      <c r="KBG649" s="39"/>
      <c r="KBH649" s="39"/>
      <c r="KBI649" s="39"/>
      <c r="KBJ649" s="39"/>
      <c r="KBK649" s="39"/>
      <c r="KBL649" s="39"/>
      <c r="KBM649" s="39"/>
      <c r="KBN649" s="39"/>
      <c r="KBO649" s="39"/>
      <c r="KBP649" s="39"/>
      <c r="KBQ649" s="39"/>
      <c r="KBR649" s="39"/>
      <c r="KBS649" s="39"/>
      <c r="KBT649" s="39"/>
      <c r="KBU649" s="39"/>
      <c r="KBV649" s="39"/>
      <c r="KBW649" s="39"/>
      <c r="KBX649" s="39"/>
      <c r="KBY649" s="39"/>
      <c r="KBZ649" s="39"/>
      <c r="KCA649" s="39"/>
      <c r="KCB649" s="39"/>
      <c r="KCC649" s="39"/>
      <c r="KCD649" s="39"/>
      <c r="KCE649" s="39"/>
      <c r="KCF649" s="39"/>
      <c r="KCG649" s="39"/>
      <c r="KCH649" s="39"/>
      <c r="KCI649" s="39"/>
      <c r="KCJ649" s="39"/>
      <c r="KCK649" s="39"/>
      <c r="KCL649" s="39"/>
      <c r="KCM649" s="39"/>
      <c r="KCN649" s="39"/>
      <c r="KCO649" s="39"/>
      <c r="KCP649" s="39"/>
      <c r="KCQ649" s="39"/>
      <c r="KCR649" s="39"/>
      <c r="KCS649" s="39"/>
      <c r="KCT649" s="39"/>
      <c r="KCU649" s="39"/>
      <c r="KCV649" s="39"/>
      <c r="KCW649" s="39"/>
      <c r="KCX649" s="39"/>
      <c r="KCY649" s="39"/>
      <c r="KCZ649" s="39"/>
      <c r="KDA649" s="39"/>
      <c r="KDB649" s="39"/>
      <c r="KDC649" s="39"/>
      <c r="KDD649" s="39"/>
      <c r="KDE649" s="39"/>
      <c r="KDF649" s="39"/>
      <c r="KDG649" s="39"/>
      <c r="KDH649" s="39"/>
      <c r="KDI649" s="39"/>
      <c r="KDJ649" s="39"/>
      <c r="KDK649" s="39"/>
      <c r="KDL649" s="39"/>
      <c r="KDM649" s="39"/>
      <c r="KDN649" s="39"/>
      <c r="KDO649" s="39"/>
      <c r="KDP649" s="39"/>
      <c r="KDQ649" s="39"/>
      <c r="KDR649" s="39"/>
      <c r="KDS649" s="39"/>
      <c r="KDT649" s="39"/>
      <c r="KDU649" s="39"/>
      <c r="KDV649" s="39"/>
      <c r="KDW649" s="39"/>
      <c r="KDX649" s="39"/>
      <c r="KDY649" s="39"/>
      <c r="KDZ649" s="39"/>
      <c r="KEA649" s="39"/>
      <c r="KEB649" s="39"/>
      <c r="KEC649" s="39"/>
      <c r="KED649" s="39"/>
      <c r="KEE649" s="39"/>
      <c r="KEF649" s="39"/>
      <c r="KEG649" s="39"/>
      <c r="KEH649" s="39"/>
      <c r="KEI649" s="39"/>
      <c r="KEJ649" s="39"/>
      <c r="KEK649" s="39"/>
      <c r="KEL649" s="39"/>
      <c r="KEM649" s="39"/>
      <c r="KEN649" s="39"/>
      <c r="KEO649" s="39"/>
      <c r="KEP649" s="39"/>
      <c r="KEQ649" s="39"/>
      <c r="KER649" s="39"/>
      <c r="KES649" s="39"/>
      <c r="KET649" s="39"/>
      <c r="KEU649" s="39"/>
      <c r="KEV649" s="39"/>
      <c r="KEW649" s="39"/>
      <c r="KEX649" s="39"/>
      <c r="KEY649" s="39"/>
      <c r="KEZ649" s="39"/>
      <c r="KFA649" s="39"/>
      <c r="KFB649" s="39"/>
      <c r="KFC649" s="39"/>
      <c r="KFD649" s="39"/>
      <c r="KFE649" s="39"/>
      <c r="KFF649" s="39"/>
      <c r="KFG649" s="39"/>
      <c r="KFH649" s="39"/>
      <c r="KFI649" s="39"/>
      <c r="KFJ649" s="39"/>
      <c r="KFK649" s="39"/>
      <c r="KFL649" s="39"/>
      <c r="KFM649" s="39"/>
      <c r="KFN649" s="39"/>
      <c r="KFO649" s="39"/>
      <c r="KFP649" s="39"/>
      <c r="KFQ649" s="39"/>
      <c r="KFR649" s="39"/>
      <c r="KFS649" s="39"/>
      <c r="KFT649" s="39"/>
      <c r="KFU649" s="39"/>
      <c r="KFV649" s="39"/>
      <c r="KFW649" s="39"/>
      <c r="KFX649" s="39"/>
      <c r="KFY649" s="39"/>
      <c r="KFZ649" s="39"/>
      <c r="KGA649" s="39"/>
      <c r="KGB649" s="39"/>
      <c r="KGC649" s="39"/>
      <c r="KGD649" s="39"/>
      <c r="KGE649" s="39"/>
      <c r="KGF649" s="39"/>
      <c r="KGG649" s="39"/>
      <c r="KGH649" s="39"/>
      <c r="KGI649" s="39"/>
      <c r="KGJ649" s="39"/>
      <c r="KGK649" s="39"/>
      <c r="KGL649" s="39"/>
      <c r="KGM649" s="39"/>
      <c r="KGN649" s="39"/>
      <c r="KGO649" s="39"/>
      <c r="KGP649" s="39"/>
      <c r="KGQ649" s="39"/>
      <c r="KGR649" s="39"/>
      <c r="KGS649" s="39"/>
      <c r="KGT649" s="39"/>
      <c r="KGU649" s="39"/>
      <c r="KGV649" s="39"/>
      <c r="KGW649" s="39"/>
      <c r="KGX649" s="39"/>
      <c r="KGY649" s="39"/>
      <c r="KGZ649" s="39"/>
      <c r="KHA649" s="39"/>
      <c r="KHB649" s="39"/>
      <c r="KHC649" s="39"/>
      <c r="KHD649" s="39"/>
      <c r="KHE649" s="39"/>
      <c r="KHF649" s="39"/>
      <c r="KHG649" s="39"/>
      <c r="KHH649" s="39"/>
      <c r="KHI649" s="39"/>
      <c r="KHJ649" s="39"/>
      <c r="KHK649" s="39"/>
      <c r="KHL649" s="39"/>
      <c r="KHM649" s="39"/>
      <c r="KHN649" s="39"/>
      <c r="KHO649" s="39"/>
      <c r="KHP649" s="39"/>
      <c r="KHQ649" s="39"/>
      <c r="KHR649" s="39"/>
      <c r="KHS649" s="39"/>
      <c r="KHT649" s="39"/>
      <c r="KHU649" s="39"/>
      <c r="KHV649" s="39"/>
      <c r="KHW649" s="39"/>
      <c r="KHX649" s="39"/>
      <c r="KHY649" s="39"/>
      <c r="KHZ649" s="39"/>
      <c r="KIA649" s="39"/>
      <c r="KIB649" s="39"/>
      <c r="KIC649" s="39"/>
      <c r="KID649" s="39"/>
      <c r="KIE649" s="39"/>
      <c r="KIF649" s="39"/>
      <c r="KIG649" s="39"/>
      <c r="KIH649" s="39"/>
      <c r="KII649" s="39"/>
      <c r="KIJ649" s="39"/>
      <c r="KIK649" s="39"/>
      <c r="KIL649" s="39"/>
      <c r="KIM649" s="39"/>
      <c r="KIN649" s="39"/>
      <c r="KIO649" s="39"/>
      <c r="KIP649" s="39"/>
      <c r="KIQ649" s="39"/>
      <c r="KIR649" s="39"/>
      <c r="KIS649" s="39"/>
      <c r="KIT649" s="39"/>
      <c r="KIU649" s="39"/>
      <c r="KIV649" s="39"/>
      <c r="KIW649" s="39"/>
      <c r="KIX649" s="39"/>
      <c r="KIY649" s="39"/>
      <c r="KIZ649" s="39"/>
      <c r="KJA649" s="39"/>
      <c r="KJB649" s="39"/>
      <c r="KJC649" s="39"/>
      <c r="KJD649" s="39"/>
      <c r="KJE649" s="39"/>
      <c r="KJF649" s="39"/>
      <c r="KJG649" s="39"/>
      <c r="KJH649" s="39"/>
      <c r="KJI649" s="39"/>
      <c r="KJJ649" s="39"/>
      <c r="KJK649" s="39"/>
      <c r="KJL649" s="39"/>
      <c r="KJM649" s="39"/>
      <c r="KJN649" s="39"/>
      <c r="KJO649" s="39"/>
      <c r="KJP649" s="39"/>
      <c r="KJQ649" s="39"/>
      <c r="KJR649" s="39"/>
      <c r="KJS649" s="39"/>
      <c r="KJT649" s="39"/>
      <c r="KJU649" s="39"/>
      <c r="KJV649" s="39"/>
      <c r="KJW649" s="39"/>
      <c r="KJX649" s="39"/>
      <c r="KJY649" s="39"/>
      <c r="KJZ649" s="39"/>
      <c r="KKA649" s="39"/>
      <c r="KKB649" s="39"/>
      <c r="KKC649" s="39"/>
      <c r="KKD649" s="39"/>
      <c r="KKE649" s="39"/>
      <c r="KKF649" s="39"/>
      <c r="KKG649" s="39"/>
      <c r="KKH649" s="39"/>
      <c r="KKI649" s="39"/>
      <c r="KKJ649" s="39"/>
      <c r="KKK649" s="39"/>
      <c r="KKL649" s="39"/>
      <c r="KKM649" s="39"/>
      <c r="KKN649" s="39"/>
      <c r="KKO649" s="39"/>
      <c r="KKP649" s="39"/>
      <c r="KKQ649" s="39"/>
      <c r="KKR649" s="39"/>
      <c r="KKS649" s="39"/>
      <c r="KKT649" s="39"/>
      <c r="KKU649" s="39"/>
      <c r="KKV649" s="39"/>
      <c r="KKW649" s="39"/>
      <c r="KKX649" s="39"/>
      <c r="KKY649" s="39"/>
      <c r="KKZ649" s="39"/>
      <c r="KLA649" s="39"/>
      <c r="KLB649" s="39"/>
      <c r="KLC649" s="39"/>
      <c r="KLD649" s="39"/>
      <c r="KLE649" s="39"/>
      <c r="KLF649" s="39"/>
      <c r="KLG649" s="39"/>
      <c r="KLH649" s="39"/>
      <c r="KLI649" s="39"/>
      <c r="KLJ649" s="39"/>
      <c r="KLK649" s="39"/>
      <c r="KLL649" s="39"/>
      <c r="KLM649" s="39"/>
      <c r="KLN649" s="39"/>
      <c r="KLO649" s="39"/>
      <c r="KLP649" s="39"/>
      <c r="KLQ649" s="39"/>
      <c r="KLR649" s="39"/>
      <c r="KLS649" s="39"/>
      <c r="KLT649" s="39"/>
      <c r="KLU649" s="39"/>
      <c r="KLV649" s="39"/>
      <c r="KLW649" s="39"/>
      <c r="KLX649" s="39"/>
      <c r="KLY649" s="39"/>
      <c r="KLZ649" s="39"/>
      <c r="KMA649" s="39"/>
      <c r="KMB649" s="39"/>
      <c r="KMC649" s="39"/>
      <c r="KMD649" s="39"/>
      <c r="KME649" s="39"/>
      <c r="KMF649" s="39"/>
      <c r="KMG649" s="39"/>
      <c r="KMH649" s="39"/>
      <c r="KMI649" s="39"/>
      <c r="KMJ649" s="39"/>
      <c r="KMK649" s="39"/>
      <c r="KML649" s="39"/>
      <c r="KMM649" s="39"/>
      <c r="KMN649" s="39"/>
      <c r="KMO649" s="39"/>
      <c r="KMP649" s="39"/>
      <c r="KMQ649" s="39"/>
      <c r="KMR649" s="39"/>
      <c r="KMS649" s="39"/>
      <c r="KMT649" s="39"/>
      <c r="KMU649" s="39"/>
      <c r="KMV649" s="39"/>
      <c r="KMW649" s="39"/>
      <c r="KMX649" s="39"/>
      <c r="KMY649" s="39"/>
      <c r="KMZ649" s="39"/>
      <c r="KNA649" s="39"/>
      <c r="KNB649" s="39"/>
      <c r="KNC649" s="39"/>
      <c r="KND649" s="39"/>
      <c r="KNE649" s="39"/>
      <c r="KNF649" s="39"/>
      <c r="KNG649" s="39"/>
      <c r="KNH649" s="39"/>
      <c r="KNI649" s="39"/>
      <c r="KNJ649" s="39"/>
      <c r="KNK649" s="39"/>
      <c r="KNL649" s="39"/>
      <c r="KNM649" s="39"/>
      <c r="KNN649" s="39"/>
      <c r="KNO649" s="39"/>
      <c r="KNP649" s="39"/>
      <c r="KNQ649" s="39"/>
      <c r="KNR649" s="39"/>
      <c r="KNS649" s="39"/>
      <c r="KNT649" s="39"/>
      <c r="KNU649" s="39"/>
      <c r="KNV649" s="39"/>
      <c r="KNW649" s="39"/>
      <c r="KNX649" s="39"/>
      <c r="KNY649" s="39"/>
      <c r="KNZ649" s="39"/>
      <c r="KOA649" s="39"/>
      <c r="KOB649" s="39"/>
      <c r="KOC649" s="39"/>
      <c r="KOD649" s="39"/>
      <c r="KOE649" s="39"/>
      <c r="KOF649" s="39"/>
      <c r="KOG649" s="39"/>
      <c r="KOH649" s="39"/>
      <c r="KOI649" s="39"/>
      <c r="KOJ649" s="39"/>
      <c r="KOK649" s="39"/>
      <c r="KOL649" s="39"/>
      <c r="KOM649" s="39"/>
      <c r="KON649" s="39"/>
      <c r="KOO649" s="39"/>
      <c r="KOP649" s="39"/>
      <c r="KOQ649" s="39"/>
      <c r="KOR649" s="39"/>
      <c r="KOS649" s="39"/>
      <c r="KOT649" s="39"/>
      <c r="KOU649" s="39"/>
      <c r="KOV649" s="39"/>
      <c r="KOW649" s="39"/>
      <c r="KOX649" s="39"/>
      <c r="KOY649" s="39"/>
      <c r="KOZ649" s="39"/>
      <c r="KPA649" s="39"/>
      <c r="KPB649" s="39"/>
      <c r="KPC649" s="39"/>
      <c r="KPD649" s="39"/>
      <c r="KPE649" s="39"/>
      <c r="KPF649" s="39"/>
      <c r="KPG649" s="39"/>
      <c r="KPH649" s="39"/>
      <c r="KPI649" s="39"/>
      <c r="KPJ649" s="39"/>
      <c r="KPK649" s="39"/>
      <c r="KPL649" s="39"/>
      <c r="KPM649" s="39"/>
      <c r="KPN649" s="39"/>
      <c r="KPO649" s="39"/>
      <c r="KPP649" s="39"/>
      <c r="KPQ649" s="39"/>
      <c r="KPR649" s="39"/>
      <c r="KPS649" s="39"/>
      <c r="KPT649" s="39"/>
      <c r="KPU649" s="39"/>
      <c r="KPV649" s="39"/>
      <c r="KPW649" s="39"/>
      <c r="KPX649" s="39"/>
      <c r="KPY649" s="39"/>
      <c r="KPZ649" s="39"/>
      <c r="KQA649" s="39"/>
      <c r="KQB649" s="39"/>
      <c r="KQC649" s="39"/>
      <c r="KQD649" s="39"/>
      <c r="KQE649" s="39"/>
      <c r="KQF649" s="39"/>
      <c r="KQG649" s="39"/>
      <c r="KQH649" s="39"/>
      <c r="KQI649" s="39"/>
      <c r="KQJ649" s="39"/>
      <c r="KQK649" s="39"/>
      <c r="KQL649" s="39"/>
      <c r="KQM649" s="39"/>
      <c r="KQN649" s="39"/>
      <c r="KQO649" s="39"/>
      <c r="KQP649" s="39"/>
      <c r="KQQ649" s="39"/>
      <c r="KQR649" s="39"/>
      <c r="KQS649" s="39"/>
      <c r="KQT649" s="39"/>
      <c r="KQU649" s="39"/>
      <c r="KQV649" s="39"/>
      <c r="KQW649" s="39"/>
      <c r="KQX649" s="39"/>
      <c r="KQY649" s="39"/>
      <c r="KQZ649" s="39"/>
      <c r="KRA649" s="39"/>
      <c r="KRB649" s="39"/>
      <c r="KRC649" s="39"/>
      <c r="KRD649" s="39"/>
      <c r="KRE649" s="39"/>
      <c r="KRF649" s="39"/>
      <c r="KRG649" s="39"/>
      <c r="KRH649" s="39"/>
      <c r="KRI649" s="39"/>
      <c r="KRJ649" s="39"/>
      <c r="KRK649" s="39"/>
      <c r="KRL649" s="39"/>
      <c r="KRM649" s="39"/>
      <c r="KRN649" s="39"/>
      <c r="KRO649" s="39"/>
      <c r="KRP649" s="39"/>
      <c r="KRQ649" s="39"/>
      <c r="KRR649" s="39"/>
      <c r="KRS649" s="39"/>
      <c r="KRT649" s="39"/>
      <c r="KRU649" s="39"/>
      <c r="KRV649" s="39"/>
      <c r="KRW649" s="39"/>
      <c r="KRX649" s="39"/>
      <c r="KRY649" s="39"/>
      <c r="KRZ649" s="39"/>
      <c r="KSA649" s="39"/>
      <c r="KSB649" s="39"/>
      <c r="KSC649" s="39"/>
      <c r="KSD649" s="39"/>
      <c r="KSE649" s="39"/>
      <c r="KSF649" s="39"/>
      <c r="KSG649" s="39"/>
      <c r="KSH649" s="39"/>
      <c r="KSI649" s="39"/>
      <c r="KSJ649" s="39"/>
      <c r="KSK649" s="39"/>
      <c r="KSL649" s="39"/>
      <c r="KSM649" s="39"/>
      <c r="KSN649" s="39"/>
      <c r="KSO649" s="39"/>
      <c r="KSP649" s="39"/>
      <c r="KSQ649" s="39"/>
      <c r="KSR649" s="39"/>
      <c r="KSS649" s="39"/>
      <c r="KST649" s="39"/>
      <c r="KSU649" s="39"/>
      <c r="KSV649" s="39"/>
      <c r="KSW649" s="39"/>
      <c r="KSX649" s="39"/>
      <c r="KSY649" s="39"/>
      <c r="KSZ649" s="39"/>
      <c r="KTA649" s="39"/>
      <c r="KTB649" s="39"/>
      <c r="KTC649" s="39"/>
      <c r="KTD649" s="39"/>
      <c r="KTE649" s="39"/>
      <c r="KTF649" s="39"/>
      <c r="KTG649" s="39"/>
      <c r="KTH649" s="39"/>
      <c r="KTI649" s="39"/>
      <c r="KTJ649" s="39"/>
      <c r="KTK649" s="39"/>
      <c r="KTL649" s="39"/>
      <c r="KTM649" s="39"/>
      <c r="KTN649" s="39"/>
      <c r="KTO649" s="39"/>
      <c r="KTP649" s="39"/>
      <c r="KTQ649" s="39"/>
      <c r="KTR649" s="39"/>
      <c r="KTS649" s="39"/>
      <c r="KTT649" s="39"/>
      <c r="KTU649" s="39"/>
      <c r="KTV649" s="39"/>
      <c r="KTW649" s="39"/>
      <c r="KTX649" s="39"/>
      <c r="KTY649" s="39"/>
      <c r="KTZ649" s="39"/>
      <c r="KUA649" s="39"/>
      <c r="KUB649" s="39"/>
      <c r="KUC649" s="39"/>
      <c r="KUD649" s="39"/>
      <c r="KUE649" s="39"/>
      <c r="KUF649" s="39"/>
      <c r="KUG649" s="39"/>
      <c r="KUH649" s="39"/>
      <c r="KUI649" s="39"/>
      <c r="KUJ649" s="39"/>
      <c r="KUK649" s="39"/>
      <c r="KUL649" s="39"/>
      <c r="KUM649" s="39"/>
      <c r="KUN649" s="39"/>
      <c r="KUO649" s="39"/>
      <c r="KUP649" s="39"/>
      <c r="KUQ649" s="39"/>
      <c r="KUR649" s="39"/>
      <c r="KUS649" s="39"/>
      <c r="KUT649" s="39"/>
      <c r="KUU649" s="39"/>
      <c r="KUV649" s="39"/>
      <c r="KUW649" s="39"/>
      <c r="KUX649" s="39"/>
      <c r="KUY649" s="39"/>
      <c r="KUZ649" s="39"/>
      <c r="KVA649" s="39"/>
      <c r="KVB649" s="39"/>
      <c r="KVC649" s="39"/>
      <c r="KVD649" s="39"/>
      <c r="KVE649" s="39"/>
      <c r="KVF649" s="39"/>
      <c r="KVG649" s="39"/>
      <c r="KVH649" s="39"/>
      <c r="KVI649" s="39"/>
      <c r="KVJ649" s="39"/>
      <c r="KVK649" s="39"/>
      <c r="KVL649" s="39"/>
      <c r="KVM649" s="39"/>
      <c r="KVN649" s="39"/>
      <c r="KVO649" s="39"/>
      <c r="KVP649" s="39"/>
      <c r="KVQ649" s="39"/>
      <c r="KVR649" s="39"/>
      <c r="KVS649" s="39"/>
      <c r="KVT649" s="39"/>
      <c r="KVU649" s="39"/>
      <c r="KVV649" s="39"/>
      <c r="KVW649" s="39"/>
      <c r="KVX649" s="39"/>
      <c r="KVY649" s="39"/>
      <c r="KVZ649" s="39"/>
      <c r="KWA649" s="39"/>
      <c r="KWB649" s="39"/>
      <c r="KWC649" s="39"/>
      <c r="KWD649" s="39"/>
      <c r="KWE649" s="39"/>
      <c r="KWF649" s="39"/>
      <c r="KWG649" s="39"/>
      <c r="KWH649" s="39"/>
      <c r="KWI649" s="39"/>
      <c r="KWJ649" s="39"/>
      <c r="KWK649" s="39"/>
      <c r="KWL649" s="39"/>
      <c r="KWM649" s="39"/>
      <c r="KWN649" s="39"/>
      <c r="KWO649" s="39"/>
      <c r="KWP649" s="39"/>
      <c r="KWQ649" s="39"/>
      <c r="KWR649" s="39"/>
      <c r="KWS649" s="39"/>
      <c r="KWT649" s="39"/>
      <c r="KWU649" s="39"/>
      <c r="KWV649" s="39"/>
      <c r="KWW649" s="39"/>
      <c r="KWX649" s="39"/>
      <c r="KWY649" s="39"/>
      <c r="KWZ649" s="39"/>
      <c r="KXA649" s="39"/>
      <c r="KXB649" s="39"/>
      <c r="KXC649" s="39"/>
      <c r="KXD649" s="39"/>
      <c r="KXE649" s="39"/>
      <c r="KXF649" s="39"/>
      <c r="KXG649" s="39"/>
      <c r="KXH649" s="39"/>
      <c r="KXI649" s="39"/>
      <c r="KXJ649" s="39"/>
      <c r="KXK649" s="39"/>
      <c r="KXL649" s="39"/>
      <c r="KXM649" s="39"/>
      <c r="KXN649" s="39"/>
      <c r="KXO649" s="39"/>
      <c r="KXP649" s="39"/>
      <c r="KXQ649" s="39"/>
      <c r="KXR649" s="39"/>
      <c r="KXS649" s="39"/>
      <c r="KXT649" s="39"/>
      <c r="KXU649" s="39"/>
      <c r="KXV649" s="39"/>
      <c r="KXW649" s="39"/>
      <c r="KXX649" s="39"/>
      <c r="KXY649" s="39"/>
      <c r="KXZ649" s="39"/>
      <c r="KYA649" s="39"/>
      <c r="KYB649" s="39"/>
      <c r="KYC649" s="39"/>
      <c r="KYD649" s="39"/>
      <c r="KYE649" s="39"/>
      <c r="KYF649" s="39"/>
      <c r="KYG649" s="39"/>
      <c r="KYH649" s="39"/>
      <c r="KYI649" s="39"/>
      <c r="KYJ649" s="39"/>
      <c r="KYK649" s="39"/>
      <c r="KYL649" s="39"/>
      <c r="KYM649" s="39"/>
      <c r="KYN649" s="39"/>
      <c r="KYO649" s="39"/>
      <c r="KYP649" s="39"/>
      <c r="KYQ649" s="39"/>
      <c r="KYR649" s="39"/>
      <c r="KYS649" s="39"/>
      <c r="KYT649" s="39"/>
      <c r="KYU649" s="39"/>
      <c r="KYV649" s="39"/>
      <c r="KYW649" s="39"/>
      <c r="KYX649" s="39"/>
      <c r="KYY649" s="39"/>
      <c r="KYZ649" s="39"/>
      <c r="KZA649" s="39"/>
      <c r="KZB649" s="39"/>
      <c r="KZC649" s="39"/>
      <c r="KZD649" s="39"/>
      <c r="KZE649" s="39"/>
      <c r="KZF649" s="39"/>
      <c r="KZG649" s="39"/>
      <c r="KZH649" s="39"/>
      <c r="KZI649" s="39"/>
      <c r="KZJ649" s="39"/>
      <c r="KZK649" s="39"/>
      <c r="KZL649" s="39"/>
      <c r="KZM649" s="39"/>
      <c r="KZN649" s="39"/>
      <c r="KZO649" s="39"/>
      <c r="KZP649" s="39"/>
      <c r="KZQ649" s="39"/>
      <c r="KZR649" s="39"/>
      <c r="KZS649" s="39"/>
      <c r="KZT649" s="39"/>
      <c r="KZU649" s="39"/>
      <c r="KZV649" s="39"/>
      <c r="KZW649" s="39"/>
      <c r="KZX649" s="39"/>
      <c r="KZY649" s="39"/>
      <c r="KZZ649" s="39"/>
      <c r="LAA649" s="39"/>
      <c r="LAB649" s="39"/>
      <c r="LAC649" s="39"/>
      <c r="LAD649" s="39"/>
      <c r="LAE649" s="39"/>
      <c r="LAF649" s="39"/>
      <c r="LAG649" s="39"/>
      <c r="LAH649" s="39"/>
      <c r="LAI649" s="39"/>
      <c r="LAJ649" s="39"/>
      <c r="LAK649" s="39"/>
      <c r="LAL649" s="39"/>
      <c r="LAM649" s="39"/>
      <c r="LAN649" s="39"/>
      <c r="LAO649" s="39"/>
      <c r="LAP649" s="39"/>
      <c r="LAQ649" s="39"/>
      <c r="LAR649" s="39"/>
      <c r="LAS649" s="39"/>
      <c r="LAT649" s="39"/>
      <c r="LAU649" s="39"/>
      <c r="LAV649" s="39"/>
      <c r="LAW649" s="39"/>
      <c r="LAX649" s="39"/>
      <c r="LAY649" s="39"/>
      <c r="LAZ649" s="39"/>
      <c r="LBA649" s="39"/>
      <c r="LBB649" s="39"/>
      <c r="LBC649" s="39"/>
      <c r="LBD649" s="39"/>
      <c r="LBE649" s="39"/>
      <c r="LBF649" s="39"/>
      <c r="LBG649" s="39"/>
      <c r="LBH649" s="39"/>
      <c r="LBI649" s="39"/>
      <c r="LBJ649" s="39"/>
      <c r="LBK649" s="39"/>
      <c r="LBL649" s="39"/>
      <c r="LBM649" s="39"/>
      <c r="LBN649" s="39"/>
      <c r="LBO649" s="39"/>
      <c r="LBP649" s="39"/>
      <c r="LBQ649" s="39"/>
      <c r="LBR649" s="39"/>
      <c r="LBS649" s="39"/>
      <c r="LBT649" s="39"/>
      <c r="LBU649" s="39"/>
      <c r="LBV649" s="39"/>
      <c r="LBW649" s="39"/>
      <c r="LBX649" s="39"/>
      <c r="LBY649" s="39"/>
      <c r="LBZ649" s="39"/>
      <c r="LCA649" s="39"/>
      <c r="LCB649" s="39"/>
      <c r="LCC649" s="39"/>
      <c r="LCD649" s="39"/>
      <c r="LCE649" s="39"/>
      <c r="LCF649" s="39"/>
      <c r="LCG649" s="39"/>
      <c r="LCH649" s="39"/>
      <c r="LCI649" s="39"/>
      <c r="LCJ649" s="39"/>
      <c r="LCK649" s="39"/>
      <c r="LCL649" s="39"/>
      <c r="LCM649" s="39"/>
      <c r="LCN649" s="39"/>
      <c r="LCO649" s="39"/>
      <c r="LCP649" s="39"/>
      <c r="LCQ649" s="39"/>
      <c r="LCR649" s="39"/>
      <c r="LCS649" s="39"/>
      <c r="LCT649" s="39"/>
      <c r="LCU649" s="39"/>
      <c r="LCV649" s="39"/>
      <c r="LCW649" s="39"/>
      <c r="LCX649" s="39"/>
      <c r="LCY649" s="39"/>
      <c r="LCZ649" s="39"/>
      <c r="LDA649" s="39"/>
      <c r="LDB649" s="39"/>
      <c r="LDC649" s="39"/>
      <c r="LDD649" s="39"/>
      <c r="LDE649" s="39"/>
      <c r="LDF649" s="39"/>
      <c r="LDG649" s="39"/>
      <c r="LDH649" s="39"/>
      <c r="LDI649" s="39"/>
      <c r="LDJ649" s="39"/>
      <c r="LDK649" s="39"/>
      <c r="LDL649" s="39"/>
      <c r="LDM649" s="39"/>
      <c r="LDN649" s="39"/>
      <c r="LDO649" s="39"/>
      <c r="LDP649" s="39"/>
      <c r="LDQ649" s="39"/>
      <c r="LDR649" s="39"/>
      <c r="LDS649" s="39"/>
      <c r="LDT649" s="39"/>
      <c r="LDU649" s="39"/>
      <c r="LDV649" s="39"/>
      <c r="LDW649" s="39"/>
      <c r="LDX649" s="39"/>
      <c r="LDY649" s="39"/>
      <c r="LDZ649" s="39"/>
      <c r="LEA649" s="39"/>
      <c r="LEB649" s="39"/>
      <c r="LEC649" s="39"/>
      <c r="LED649" s="39"/>
      <c r="LEE649" s="39"/>
      <c r="LEF649" s="39"/>
      <c r="LEG649" s="39"/>
      <c r="LEH649" s="39"/>
      <c r="LEI649" s="39"/>
      <c r="LEJ649" s="39"/>
      <c r="LEK649" s="39"/>
      <c r="LEL649" s="39"/>
      <c r="LEM649" s="39"/>
      <c r="LEN649" s="39"/>
      <c r="LEO649" s="39"/>
      <c r="LEP649" s="39"/>
      <c r="LEQ649" s="39"/>
      <c r="LER649" s="39"/>
      <c r="LES649" s="39"/>
      <c r="LET649" s="39"/>
      <c r="LEU649" s="39"/>
      <c r="LEV649" s="39"/>
      <c r="LEW649" s="39"/>
      <c r="LEX649" s="39"/>
      <c r="LEY649" s="39"/>
      <c r="LEZ649" s="39"/>
      <c r="LFA649" s="39"/>
      <c r="LFB649" s="39"/>
      <c r="LFC649" s="39"/>
      <c r="LFD649" s="39"/>
      <c r="LFE649" s="39"/>
      <c r="LFF649" s="39"/>
      <c r="LFG649" s="39"/>
      <c r="LFH649" s="39"/>
      <c r="LFI649" s="39"/>
      <c r="LFJ649" s="39"/>
      <c r="LFK649" s="39"/>
      <c r="LFL649" s="39"/>
      <c r="LFM649" s="39"/>
      <c r="LFN649" s="39"/>
      <c r="LFO649" s="39"/>
      <c r="LFP649" s="39"/>
      <c r="LFQ649" s="39"/>
      <c r="LFR649" s="39"/>
      <c r="LFS649" s="39"/>
      <c r="LFT649" s="39"/>
      <c r="LFU649" s="39"/>
      <c r="LFV649" s="39"/>
      <c r="LFW649" s="39"/>
      <c r="LFX649" s="39"/>
      <c r="LFY649" s="39"/>
      <c r="LFZ649" s="39"/>
      <c r="LGA649" s="39"/>
      <c r="LGB649" s="39"/>
      <c r="LGC649" s="39"/>
      <c r="LGD649" s="39"/>
      <c r="LGE649" s="39"/>
      <c r="LGF649" s="39"/>
      <c r="LGG649" s="39"/>
      <c r="LGH649" s="39"/>
      <c r="LGI649" s="39"/>
      <c r="LGJ649" s="39"/>
      <c r="LGK649" s="39"/>
      <c r="LGL649" s="39"/>
      <c r="LGM649" s="39"/>
      <c r="LGN649" s="39"/>
      <c r="LGO649" s="39"/>
      <c r="LGP649" s="39"/>
      <c r="LGQ649" s="39"/>
      <c r="LGR649" s="39"/>
      <c r="LGS649" s="39"/>
      <c r="LGT649" s="39"/>
      <c r="LGU649" s="39"/>
      <c r="LGV649" s="39"/>
      <c r="LGW649" s="39"/>
      <c r="LGX649" s="39"/>
      <c r="LGY649" s="39"/>
      <c r="LGZ649" s="39"/>
      <c r="LHA649" s="39"/>
      <c r="LHB649" s="39"/>
      <c r="LHC649" s="39"/>
      <c r="LHD649" s="39"/>
      <c r="LHE649" s="39"/>
      <c r="LHF649" s="39"/>
      <c r="LHG649" s="39"/>
      <c r="LHH649" s="39"/>
      <c r="LHI649" s="39"/>
      <c r="LHJ649" s="39"/>
      <c r="LHK649" s="39"/>
      <c r="LHL649" s="39"/>
      <c r="LHM649" s="39"/>
      <c r="LHN649" s="39"/>
      <c r="LHO649" s="39"/>
      <c r="LHP649" s="39"/>
      <c r="LHQ649" s="39"/>
      <c r="LHR649" s="39"/>
      <c r="LHS649" s="39"/>
      <c r="LHT649" s="39"/>
      <c r="LHU649" s="39"/>
      <c r="LHV649" s="39"/>
      <c r="LHW649" s="39"/>
      <c r="LHX649" s="39"/>
      <c r="LHY649" s="39"/>
      <c r="LHZ649" s="39"/>
      <c r="LIA649" s="39"/>
      <c r="LIB649" s="39"/>
      <c r="LIC649" s="39"/>
      <c r="LID649" s="39"/>
      <c r="LIE649" s="39"/>
      <c r="LIF649" s="39"/>
      <c r="LIG649" s="39"/>
      <c r="LIH649" s="39"/>
      <c r="LII649" s="39"/>
      <c r="LIJ649" s="39"/>
      <c r="LIK649" s="39"/>
      <c r="LIL649" s="39"/>
      <c r="LIM649" s="39"/>
      <c r="LIN649" s="39"/>
      <c r="LIO649" s="39"/>
      <c r="LIP649" s="39"/>
      <c r="LIQ649" s="39"/>
      <c r="LIR649" s="39"/>
      <c r="LIS649" s="39"/>
      <c r="LIT649" s="39"/>
      <c r="LIU649" s="39"/>
      <c r="LIV649" s="39"/>
      <c r="LIW649" s="39"/>
      <c r="LIX649" s="39"/>
      <c r="LIY649" s="39"/>
      <c r="LIZ649" s="39"/>
      <c r="LJA649" s="39"/>
      <c r="LJB649" s="39"/>
      <c r="LJC649" s="39"/>
      <c r="LJD649" s="39"/>
      <c r="LJE649" s="39"/>
      <c r="LJF649" s="39"/>
      <c r="LJG649" s="39"/>
      <c r="LJH649" s="39"/>
      <c r="LJI649" s="39"/>
      <c r="LJJ649" s="39"/>
      <c r="LJK649" s="39"/>
      <c r="LJL649" s="39"/>
      <c r="LJM649" s="39"/>
      <c r="LJN649" s="39"/>
      <c r="LJO649" s="39"/>
      <c r="LJP649" s="39"/>
      <c r="LJQ649" s="39"/>
      <c r="LJR649" s="39"/>
      <c r="LJS649" s="39"/>
      <c r="LJT649" s="39"/>
      <c r="LJU649" s="39"/>
      <c r="LJV649" s="39"/>
      <c r="LJW649" s="39"/>
      <c r="LJX649" s="39"/>
      <c r="LJY649" s="39"/>
      <c r="LJZ649" s="39"/>
      <c r="LKA649" s="39"/>
      <c r="LKB649" s="39"/>
      <c r="LKC649" s="39"/>
      <c r="LKD649" s="39"/>
      <c r="LKE649" s="39"/>
      <c r="LKF649" s="39"/>
      <c r="LKG649" s="39"/>
      <c r="LKH649" s="39"/>
      <c r="LKI649" s="39"/>
      <c r="LKJ649" s="39"/>
      <c r="LKK649" s="39"/>
      <c r="LKL649" s="39"/>
      <c r="LKM649" s="39"/>
      <c r="LKN649" s="39"/>
      <c r="LKO649" s="39"/>
      <c r="LKP649" s="39"/>
      <c r="LKQ649" s="39"/>
      <c r="LKR649" s="39"/>
      <c r="LKS649" s="39"/>
      <c r="LKT649" s="39"/>
      <c r="LKU649" s="39"/>
      <c r="LKV649" s="39"/>
      <c r="LKW649" s="39"/>
      <c r="LKX649" s="39"/>
      <c r="LKY649" s="39"/>
      <c r="LKZ649" s="39"/>
      <c r="LLA649" s="39"/>
      <c r="LLB649" s="39"/>
      <c r="LLC649" s="39"/>
      <c r="LLD649" s="39"/>
      <c r="LLE649" s="39"/>
      <c r="LLF649" s="39"/>
      <c r="LLG649" s="39"/>
      <c r="LLH649" s="39"/>
      <c r="LLI649" s="39"/>
      <c r="LLJ649" s="39"/>
      <c r="LLK649" s="39"/>
      <c r="LLL649" s="39"/>
      <c r="LLM649" s="39"/>
      <c r="LLN649" s="39"/>
      <c r="LLO649" s="39"/>
      <c r="LLP649" s="39"/>
      <c r="LLQ649" s="39"/>
      <c r="LLR649" s="39"/>
      <c r="LLS649" s="39"/>
      <c r="LLT649" s="39"/>
      <c r="LLU649" s="39"/>
      <c r="LLV649" s="39"/>
      <c r="LLW649" s="39"/>
      <c r="LLX649" s="39"/>
      <c r="LLY649" s="39"/>
      <c r="LLZ649" s="39"/>
      <c r="LMA649" s="39"/>
      <c r="LMB649" s="39"/>
      <c r="LMC649" s="39"/>
      <c r="LMD649" s="39"/>
      <c r="LME649" s="39"/>
      <c r="LMF649" s="39"/>
      <c r="LMG649" s="39"/>
      <c r="LMH649" s="39"/>
      <c r="LMI649" s="39"/>
      <c r="LMJ649" s="39"/>
      <c r="LMK649" s="39"/>
      <c r="LML649" s="39"/>
      <c r="LMM649" s="39"/>
      <c r="LMN649" s="39"/>
      <c r="LMO649" s="39"/>
      <c r="LMP649" s="39"/>
      <c r="LMQ649" s="39"/>
      <c r="LMR649" s="39"/>
      <c r="LMS649" s="39"/>
      <c r="LMT649" s="39"/>
      <c r="LMU649" s="39"/>
      <c r="LMV649" s="39"/>
      <c r="LMW649" s="39"/>
      <c r="LMX649" s="39"/>
      <c r="LMY649" s="39"/>
      <c r="LMZ649" s="39"/>
      <c r="LNA649" s="39"/>
      <c r="LNB649" s="39"/>
      <c r="LNC649" s="39"/>
      <c r="LND649" s="39"/>
      <c r="LNE649" s="39"/>
      <c r="LNF649" s="39"/>
      <c r="LNG649" s="39"/>
      <c r="LNH649" s="39"/>
      <c r="LNI649" s="39"/>
      <c r="LNJ649" s="39"/>
      <c r="LNK649" s="39"/>
      <c r="LNL649" s="39"/>
      <c r="LNM649" s="39"/>
      <c r="LNN649" s="39"/>
      <c r="LNO649" s="39"/>
      <c r="LNP649" s="39"/>
      <c r="LNQ649" s="39"/>
      <c r="LNR649" s="39"/>
      <c r="LNS649" s="39"/>
      <c r="LNT649" s="39"/>
      <c r="LNU649" s="39"/>
      <c r="LNV649" s="39"/>
      <c r="LNW649" s="39"/>
      <c r="LNX649" s="39"/>
      <c r="LNY649" s="39"/>
      <c r="LNZ649" s="39"/>
      <c r="LOA649" s="39"/>
      <c r="LOB649" s="39"/>
      <c r="LOC649" s="39"/>
      <c r="LOD649" s="39"/>
      <c r="LOE649" s="39"/>
      <c r="LOF649" s="39"/>
      <c r="LOG649" s="39"/>
      <c r="LOH649" s="39"/>
      <c r="LOI649" s="39"/>
      <c r="LOJ649" s="39"/>
      <c r="LOK649" s="39"/>
      <c r="LOL649" s="39"/>
      <c r="LOM649" s="39"/>
      <c r="LON649" s="39"/>
      <c r="LOO649" s="39"/>
      <c r="LOP649" s="39"/>
      <c r="LOQ649" s="39"/>
      <c r="LOR649" s="39"/>
      <c r="LOS649" s="39"/>
      <c r="LOT649" s="39"/>
      <c r="LOU649" s="39"/>
      <c r="LOV649" s="39"/>
      <c r="LOW649" s="39"/>
      <c r="LOX649" s="39"/>
      <c r="LOY649" s="39"/>
      <c r="LOZ649" s="39"/>
      <c r="LPA649" s="39"/>
      <c r="LPB649" s="39"/>
      <c r="LPC649" s="39"/>
      <c r="LPD649" s="39"/>
      <c r="LPE649" s="39"/>
      <c r="LPF649" s="39"/>
      <c r="LPG649" s="39"/>
      <c r="LPH649" s="39"/>
      <c r="LPI649" s="39"/>
      <c r="LPJ649" s="39"/>
      <c r="LPK649" s="39"/>
      <c r="LPL649" s="39"/>
      <c r="LPM649" s="39"/>
      <c r="LPN649" s="39"/>
      <c r="LPO649" s="39"/>
      <c r="LPP649" s="39"/>
      <c r="LPQ649" s="39"/>
      <c r="LPR649" s="39"/>
      <c r="LPS649" s="39"/>
      <c r="LPT649" s="39"/>
      <c r="LPU649" s="39"/>
      <c r="LPV649" s="39"/>
      <c r="LPW649" s="39"/>
      <c r="LPX649" s="39"/>
      <c r="LPY649" s="39"/>
      <c r="LPZ649" s="39"/>
      <c r="LQA649" s="39"/>
      <c r="LQB649" s="39"/>
      <c r="LQC649" s="39"/>
      <c r="LQD649" s="39"/>
      <c r="LQE649" s="39"/>
      <c r="LQF649" s="39"/>
      <c r="LQG649" s="39"/>
      <c r="LQH649" s="39"/>
      <c r="LQI649" s="39"/>
      <c r="LQJ649" s="39"/>
      <c r="LQK649" s="39"/>
      <c r="LQL649" s="39"/>
      <c r="LQM649" s="39"/>
      <c r="LQN649" s="39"/>
      <c r="LQO649" s="39"/>
      <c r="LQP649" s="39"/>
      <c r="LQQ649" s="39"/>
      <c r="LQR649" s="39"/>
      <c r="LQS649" s="39"/>
      <c r="LQT649" s="39"/>
      <c r="LQU649" s="39"/>
      <c r="LQV649" s="39"/>
      <c r="LQW649" s="39"/>
      <c r="LQX649" s="39"/>
      <c r="LQY649" s="39"/>
      <c r="LQZ649" s="39"/>
      <c r="LRA649" s="39"/>
      <c r="LRB649" s="39"/>
      <c r="LRC649" s="39"/>
      <c r="LRD649" s="39"/>
      <c r="LRE649" s="39"/>
      <c r="LRF649" s="39"/>
      <c r="LRG649" s="39"/>
      <c r="LRH649" s="39"/>
      <c r="LRI649" s="39"/>
      <c r="LRJ649" s="39"/>
      <c r="LRK649" s="39"/>
      <c r="LRL649" s="39"/>
      <c r="LRM649" s="39"/>
      <c r="LRN649" s="39"/>
      <c r="LRO649" s="39"/>
      <c r="LRP649" s="39"/>
      <c r="LRQ649" s="39"/>
      <c r="LRR649" s="39"/>
      <c r="LRS649" s="39"/>
      <c r="LRT649" s="39"/>
      <c r="LRU649" s="39"/>
      <c r="LRV649" s="39"/>
      <c r="LRW649" s="39"/>
      <c r="LRX649" s="39"/>
      <c r="LRY649" s="39"/>
      <c r="LRZ649" s="39"/>
      <c r="LSA649" s="39"/>
      <c r="LSB649" s="39"/>
      <c r="LSC649" s="39"/>
      <c r="LSD649" s="39"/>
      <c r="LSE649" s="39"/>
      <c r="LSF649" s="39"/>
      <c r="LSG649" s="39"/>
      <c r="LSH649" s="39"/>
      <c r="LSI649" s="39"/>
      <c r="LSJ649" s="39"/>
      <c r="LSK649" s="39"/>
      <c r="LSL649" s="39"/>
      <c r="LSM649" s="39"/>
      <c r="LSN649" s="39"/>
      <c r="LSO649" s="39"/>
      <c r="LSP649" s="39"/>
      <c r="LSQ649" s="39"/>
      <c r="LSR649" s="39"/>
      <c r="LSS649" s="39"/>
      <c r="LST649" s="39"/>
      <c r="LSU649" s="39"/>
      <c r="LSV649" s="39"/>
      <c r="LSW649" s="39"/>
      <c r="LSX649" s="39"/>
      <c r="LSY649" s="39"/>
      <c r="LSZ649" s="39"/>
      <c r="LTA649" s="39"/>
      <c r="LTB649" s="39"/>
      <c r="LTC649" s="39"/>
      <c r="LTD649" s="39"/>
      <c r="LTE649" s="39"/>
      <c r="LTF649" s="39"/>
      <c r="LTG649" s="39"/>
      <c r="LTH649" s="39"/>
      <c r="LTI649" s="39"/>
      <c r="LTJ649" s="39"/>
      <c r="LTK649" s="39"/>
      <c r="LTL649" s="39"/>
      <c r="LTM649" s="39"/>
      <c r="LTN649" s="39"/>
      <c r="LTO649" s="39"/>
      <c r="LTP649" s="39"/>
      <c r="LTQ649" s="39"/>
      <c r="LTR649" s="39"/>
      <c r="LTS649" s="39"/>
      <c r="LTT649" s="39"/>
      <c r="LTU649" s="39"/>
      <c r="LTV649" s="39"/>
      <c r="LTW649" s="39"/>
      <c r="LTX649" s="39"/>
      <c r="LTY649" s="39"/>
      <c r="LTZ649" s="39"/>
      <c r="LUA649" s="39"/>
      <c r="LUB649" s="39"/>
      <c r="LUC649" s="39"/>
      <c r="LUD649" s="39"/>
      <c r="LUE649" s="39"/>
      <c r="LUF649" s="39"/>
      <c r="LUG649" s="39"/>
      <c r="LUH649" s="39"/>
      <c r="LUI649" s="39"/>
      <c r="LUJ649" s="39"/>
      <c r="LUK649" s="39"/>
      <c r="LUL649" s="39"/>
      <c r="LUM649" s="39"/>
      <c r="LUN649" s="39"/>
      <c r="LUO649" s="39"/>
      <c r="LUP649" s="39"/>
      <c r="LUQ649" s="39"/>
      <c r="LUR649" s="39"/>
      <c r="LUS649" s="39"/>
      <c r="LUT649" s="39"/>
      <c r="LUU649" s="39"/>
      <c r="LUV649" s="39"/>
      <c r="LUW649" s="39"/>
      <c r="LUX649" s="39"/>
      <c r="LUY649" s="39"/>
      <c r="LUZ649" s="39"/>
      <c r="LVA649" s="39"/>
      <c r="LVB649" s="39"/>
      <c r="LVC649" s="39"/>
      <c r="LVD649" s="39"/>
      <c r="LVE649" s="39"/>
      <c r="LVF649" s="39"/>
      <c r="LVG649" s="39"/>
      <c r="LVH649" s="39"/>
      <c r="LVI649" s="39"/>
      <c r="LVJ649" s="39"/>
      <c r="LVK649" s="39"/>
      <c r="LVL649" s="39"/>
      <c r="LVM649" s="39"/>
      <c r="LVN649" s="39"/>
      <c r="LVO649" s="39"/>
      <c r="LVP649" s="39"/>
      <c r="LVQ649" s="39"/>
      <c r="LVR649" s="39"/>
      <c r="LVS649" s="39"/>
      <c r="LVT649" s="39"/>
      <c r="LVU649" s="39"/>
      <c r="LVV649" s="39"/>
      <c r="LVW649" s="39"/>
      <c r="LVX649" s="39"/>
      <c r="LVY649" s="39"/>
      <c r="LVZ649" s="39"/>
      <c r="LWA649" s="39"/>
      <c r="LWB649" s="39"/>
      <c r="LWC649" s="39"/>
      <c r="LWD649" s="39"/>
      <c r="LWE649" s="39"/>
      <c r="LWF649" s="39"/>
      <c r="LWG649" s="39"/>
      <c r="LWH649" s="39"/>
      <c r="LWI649" s="39"/>
      <c r="LWJ649" s="39"/>
      <c r="LWK649" s="39"/>
      <c r="LWL649" s="39"/>
      <c r="LWM649" s="39"/>
      <c r="LWN649" s="39"/>
      <c r="LWO649" s="39"/>
      <c r="LWP649" s="39"/>
      <c r="LWQ649" s="39"/>
      <c r="LWR649" s="39"/>
      <c r="LWS649" s="39"/>
      <c r="LWT649" s="39"/>
      <c r="LWU649" s="39"/>
      <c r="LWV649" s="39"/>
      <c r="LWW649" s="39"/>
      <c r="LWX649" s="39"/>
      <c r="LWY649" s="39"/>
      <c r="LWZ649" s="39"/>
      <c r="LXA649" s="39"/>
      <c r="LXB649" s="39"/>
      <c r="LXC649" s="39"/>
      <c r="LXD649" s="39"/>
      <c r="LXE649" s="39"/>
      <c r="LXF649" s="39"/>
      <c r="LXG649" s="39"/>
      <c r="LXH649" s="39"/>
      <c r="LXI649" s="39"/>
      <c r="LXJ649" s="39"/>
      <c r="LXK649" s="39"/>
      <c r="LXL649" s="39"/>
      <c r="LXM649" s="39"/>
      <c r="LXN649" s="39"/>
      <c r="LXO649" s="39"/>
      <c r="LXP649" s="39"/>
      <c r="LXQ649" s="39"/>
      <c r="LXR649" s="39"/>
      <c r="LXS649" s="39"/>
      <c r="LXT649" s="39"/>
      <c r="LXU649" s="39"/>
      <c r="LXV649" s="39"/>
      <c r="LXW649" s="39"/>
      <c r="LXX649" s="39"/>
      <c r="LXY649" s="39"/>
      <c r="LXZ649" s="39"/>
      <c r="LYA649" s="39"/>
      <c r="LYB649" s="39"/>
      <c r="LYC649" s="39"/>
      <c r="LYD649" s="39"/>
      <c r="LYE649" s="39"/>
      <c r="LYF649" s="39"/>
      <c r="LYG649" s="39"/>
      <c r="LYH649" s="39"/>
      <c r="LYI649" s="39"/>
      <c r="LYJ649" s="39"/>
      <c r="LYK649" s="39"/>
      <c r="LYL649" s="39"/>
      <c r="LYM649" s="39"/>
      <c r="LYN649" s="39"/>
      <c r="LYO649" s="39"/>
      <c r="LYP649" s="39"/>
      <c r="LYQ649" s="39"/>
      <c r="LYR649" s="39"/>
      <c r="LYS649" s="39"/>
      <c r="LYT649" s="39"/>
      <c r="LYU649" s="39"/>
      <c r="LYV649" s="39"/>
      <c r="LYW649" s="39"/>
      <c r="LYX649" s="39"/>
      <c r="LYY649" s="39"/>
      <c r="LYZ649" s="39"/>
      <c r="LZA649" s="39"/>
      <c r="LZB649" s="39"/>
      <c r="LZC649" s="39"/>
      <c r="LZD649" s="39"/>
      <c r="LZE649" s="39"/>
      <c r="LZF649" s="39"/>
      <c r="LZG649" s="39"/>
      <c r="LZH649" s="39"/>
      <c r="LZI649" s="39"/>
      <c r="LZJ649" s="39"/>
      <c r="LZK649" s="39"/>
      <c r="LZL649" s="39"/>
      <c r="LZM649" s="39"/>
      <c r="LZN649" s="39"/>
      <c r="LZO649" s="39"/>
      <c r="LZP649" s="39"/>
      <c r="LZQ649" s="39"/>
      <c r="LZR649" s="39"/>
      <c r="LZS649" s="39"/>
      <c r="LZT649" s="39"/>
      <c r="LZU649" s="39"/>
      <c r="LZV649" s="39"/>
      <c r="LZW649" s="39"/>
      <c r="LZX649" s="39"/>
      <c r="LZY649" s="39"/>
      <c r="LZZ649" s="39"/>
      <c r="MAA649" s="39"/>
      <c r="MAB649" s="39"/>
      <c r="MAC649" s="39"/>
      <c r="MAD649" s="39"/>
      <c r="MAE649" s="39"/>
      <c r="MAF649" s="39"/>
      <c r="MAG649" s="39"/>
      <c r="MAH649" s="39"/>
      <c r="MAI649" s="39"/>
      <c r="MAJ649" s="39"/>
      <c r="MAK649" s="39"/>
      <c r="MAL649" s="39"/>
      <c r="MAM649" s="39"/>
      <c r="MAN649" s="39"/>
      <c r="MAO649" s="39"/>
      <c r="MAP649" s="39"/>
      <c r="MAQ649" s="39"/>
      <c r="MAR649" s="39"/>
      <c r="MAS649" s="39"/>
      <c r="MAT649" s="39"/>
      <c r="MAU649" s="39"/>
      <c r="MAV649" s="39"/>
      <c r="MAW649" s="39"/>
      <c r="MAX649" s="39"/>
      <c r="MAY649" s="39"/>
      <c r="MAZ649" s="39"/>
      <c r="MBA649" s="39"/>
      <c r="MBB649" s="39"/>
      <c r="MBC649" s="39"/>
      <c r="MBD649" s="39"/>
      <c r="MBE649" s="39"/>
      <c r="MBF649" s="39"/>
      <c r="MBG649" s="39"/>
      <c r="MBH649" s="39"/>
      <c r="MBI649" s="39"/>
      <c r="MBJ649" s="39"/>
      <c r="MBK649" s="39"/>
      <c r="MBL649" s="39"/>
      <c r="MBM649" s="39"/>
      <c r="MBN649" s="39"/>
      <c r="MBO649" s="39"/>
      <c r="MBP649" s="39"/>
      <c r="MBQ649" s="39"/>
      <c r="MBR649" s="39"/>
      <c r="MBS649" s="39"/>
      <c r="MBT649" s="39"/>
      <c r="MBU649" s="39"/>
      <c r="MBV649" s="39"/>
      <c r="MBW649" s="39"/>
      <c r="MBX649" s="39"/>
      <c r="MBY649" s="39"/>
      <c r="MBZ649" s="39"/>
      <c r="MCA649" s="39"/>
      <c r="MCB649" s="39"/>
      <c r="MCC649" s="39"/>
      <c r="MCD649" s="39"/>
      <c r="MCE649" s="39"/>
      <c r="MCF649" s="39"/>
      <c r="MCG649" s="39"/>
      <c r="MCH649" s="39"/>
      <c r="MCI649" s="39"/>
      <c r="MCJ649" s="39"/>
      <c r="MCK649" s="39"/>
      <c r="MCL649" s="39"/>
      <c r="MCM649" s="39"/>
      <c r="MCN649" s="39"/>
      <c r="MCO649" s="39"/>
      <c r="MCP649" s="39"/>
      <c r="MCQ649" s="39"/>
      <c r="MCR649" s="39"/>
      <c r="MCS649" s="39"/>
      <c r="MCT649" s="39"/>
      <c r="MCU649" s="39"/>
      <c r="MCV649" s="39"/>
      <c r="MCW649" s="39"/>
      <c r="MCX649" s="39"/>
      <c r="MCY649" s="39"/>
      <c r="MCZ649" s="39"/>
      <c r="MDA649" s="39"/>
      <c r="MDB649" s="39"/>
      <c r="MDC649" s="39"/>
      <c r="MDD649" s="39"/>
      <c r="MDE649" s="39"/>
      <c r="MDF649" s="39"/>
      <c r="MDG649" s="39"/>
      <c r="MDH649" s="39"/>
      <c r="MDI649" s="39"/>
      <c r="MDJ649" s="39"/>
      <c r="MDK649" s="39"/>
      <c r="MDL649" s="39"/>
      <c r="MDM649" s="39"/>
      <c r="MDN649" s="39"/>
      <c r="MDO649" s="39"/>
      <c r="MDP649" s="39"/>
      <c r="MDQ649" s="39"/>
      <c r="MDR649" s="39"/>
      <c r="MDS649" s="39"/>
      <c r="MDT649" s="39"/>
      <c r="MDU649" s="39"/>
      <c r="MDV649" s="39"/>
      <c r="MDW649" s="39"/>
      <c r="MDX649" s="39"/>
      <c r="MDY649" s="39"/>
      <c r="MDZ649" s="39"/>
      <c r="MEA649" s="39"/>
      <c r="MEB649" s="39"/>
      <c r="MEC649" s="39"/>
      <c r="MED649" s="39"/>
      <c r="MEE649" s="39"/>
      <c r="MEF649" s="39"/>
      <c r="MEG649" s="39"/>
      <c r="MEH649" s="39"/>
      <c r="MEI649" s="39"/>
      <c r="MEJ649" s="39"/>
      <c r="MEK649" s="39"/>
      <c r="MEL649" s="39"/>
      <c r="MEM649" s="39"/>
      <c r="MEN649" s="39"/>
      <c r="MEO649" s="39"/>
      <c r="MEP649" s="39"/>
      <c r="MEQ649" s="39"/>
      <c r="MER649" s="39"/>
      <c r="MES649" s="39"/>
      <c r="MET649" s="39"/>
      <c r="MEU649" s="39"/>
      <c r="MEV649" s="39"/>
      <c r="MEW649" s="39"/>
      <c r="MEX649" s="39"/>
      <c r="MEY649" s="39"/>
      <c r="MEZ649" s="39"/>
      <c r="MFA649" s="39"/>
      <c r="MFB649" s="39"/>
      <c r="MFC649" s="39"/>
      <c r="MFD649" s="39"/>
      <c r="MFE649" s="39"/>
      <c r="MFF649" s="39"/>
      <c r="MFG649" s="39"/>
      <c r="MFH649" s="39"/>
      <c r="MFI649" s="39"/>
      <c r="MFJ649" s="39"/>
      <c r="MFK649" s="39"/>
      <c r="MFL649" s="39"/>
      <c r="MFM649" s="39"/>
      <c r="MFN649" s="39"/>
      <c r="MFO649" s="39"/>
      <c r="MFP649" s="39"/>
      <c r="MFQ649" s="39"/>
      <c r="MFR649" s="39"/>
      <c r="MFS649" s="39"/>
      <c r="MFT649" s="39"/>
      <c r="MFU649" s="39"/>
      <c r="MFV649" s="39"/>
      <c r="MFW649" s="39"/>
      <c r="MFX649" s="39"/>
      <c r="MFY649" s="39"/>
      <c r="MFZ649" s="39"/>
      <c r="MGA649" s="39"/>
      <c r="MGB649" s="39"/>
      <c r="MGC649" s="39"/>
      <c r="MGD649" s="39"/>
      <c r="MGE649" s="39"/>
      <c r="MGF649" s="39"/>
      <c r="MGG649" s="39"/>
      <c r="MGH649" s="39"/>
      <c r="MGI649" s="39"/>
      <c r="MGJ649" s="39"/>
      <c r="MGK649" s="39"/>
      <c r="MGL649" s="39"/>
      <c r="MGM649" s="39"/>
      <c r="MGN649" s="39"/>
      <c r="MGO649" s="39"/>
      <c r="MGP649" s="39"/>
      <c r="MGQ649" s="39"/>
      <c r="MGR649" s="39"/>
      <c r="MGS649" s="39"/>
      <c r="MGT649" s="39"/>
      <c r="MGU649" s="39"/>
      <c r="MGV649" s="39"/>
      <c r="MGW649" s="39"/>
      <c r="MGX649" s="39"/>
      <c r="MGY649" s="39"/>
      <c r="MGZ649" s="39"/>
      <c r="MHA649" s="39"/>
      <c r="MHB649" s="39"/>
      <c r="MHC649" s="39"/>
      <c r="MHD649" s="39"/>
      <c r="MHE649" s="39"/>
      <c r="MHF649" s="39"/>
      <c r="MHG649" s="39"/>
      <c r="MHH649" s="39"/>
      <c r="MHI649" s="39"/>
      <c r="MHJ649" s="39"/>
      <c r="MHK649" s="39"/>
      <c r="MHL649" s="39"/>
      <c r="MHM649" s="39"/>
      <c r="MHN649" s="39"/>
      <c r="MHO649" s="39"/>
      <c r="MHP649" s="39"/>
      <c r="MHQ649" s="39"/>
      <c r="MHR649" s="39"/>
      <c r="MHS649" s="39"/>
      <c r="MHT649" s="39"/>
      <c r="MHU649" s="39"/>
      <c r="MHV649" s="39"/>
      <c r="MHW649" s="39"/>
      <c r="MHX649" s="39"/>
      <c r="MHY649" s="39"/>
      <c r="MHZ649" s="39"/>
      <c r="MIA649" s="39"/>
      <c r="MIB649" s="39"/>
      <c r="MIC649" s="39"/>
      <c r="MID649" s="39"/>
      <c r="MIE649" s="39"/>
      <c r="MIF649" s="39"/>
      <c r="MIG649" s="39"/>
      <c r="MIH649" s="39"/>
      <c r="MII649" s="39"/>
      <c r="MIJ649" s="39"/>
      <c r="MIK649" s="39"/>
      <c r="MIL649" s="39"/>
      <c r="MIM649" s="39"/>
      <c r="MIN649" s="39"/>
      <c r="MIO649" s="39"/>
      <c r="MIP649" s="39"/>
      <c r="MIQ649" s="39"/>
      <c r="MIR649" s="39"/>
      <c r="MIS649" s="39"/>
      <c r="MIT649" s="39"/>
      <c r="MIU649" s="39"/>
      <c r="MIV649" s="39"/>
      <c r="MIW649" s="39"/>
      <c r="MIX649" s="39"/>
      <c r="MIY649" s="39"/>
      <c r="MIZ649" s="39"/>
      <c r="MJA649" s="39"/>
      <c r="MJB649" s="39"/>
      <c r="MJC649" s="39"/>
      <c r="MJD649" s="39"/>
      <c r="MJE649" s="39"/>
      <c r="MJF649" s="39"/>
      <c r="MJG649" s="39"/>
      <c r="MJH649" s="39"/>
      <c r="MJI649" s="39"/>
      <c r="MJJ649" s="39"/>
      <c r="MJK649" s="39"/>
      <c r="MJL649" s="39"/>
      <c r="MJM649" s="39"/>
      <c r="MJN649" s="39"/>
      <c r="MJO649" s="39"/>
      <c r="MJP649" s="39"/>
      <c r="MJQ649" s="39"/>
      <c r="MJR649" s="39"/>
      <c r="MJS649" s="39"/>
      <c r="MJT649" s="39"/>
      <c r="MJU649" s="39"/>
      <c r="MJV649" s="39"/>
      <c r="MJW649" s="39"/>
      <c r="MJX649" s="39"/>
      <c r="MJY649" s="39"/>
      <c r="MJZ649" s="39"/>
      <c r="MKA649" s="39"/>
      <c r="MKB649" s="39"/>
      <c r="MKC649" s="39"/>
      <c r="MKD649" s="39"/>
      <c r="MKE649" s="39"/>
      <c r="MKF649" s="39"/>
      <c r="MKG649" s="39"/>
      <c r="MKH649" s="39"/>
      <c r="MKI649" s="39"/>
      <c r="MKJ649" s="39"/>
      <c r="MKK649" s="39"/>
      <c r="MKL649" s="39"/>
      <c r="MKM649" s="39"/>
      <c r="MKN649" s="39"/>
      <c r="MKO649" s="39"/>
      <c r="MKP649" s="39"/>
      <c r="MKQ649" s="39"/>
      <c r="MKR649" s="39"/>
      <c r="MKS649" s="39"/>
      <c r="MKT649" s="39"/>
      <c r="MKU649" s="39"/>
      <c r="MKV649" s="39"/>
      <c r="MKW649" s="39"/>
      <c r="MKX649" s="39"/>
      <c r="MKY649" s="39"/>
      <c r="MKZ649" s="39"/>
      <c r="MLA649" s="39"/>
      <c r="MLB649" s="39"/>
      <c r="MLC649" s="39"/>
      <c r="MLD649" s="39"/>
      <c r="MLE649" s="39"/>
      <c r="MLF649" s="39"/>
      <c r="MLG649" s="39"/>
      <c r="MLH649" s="39"/>
      <c r="MLI649" s="39"/>
      <c r="MLJ649" s="39"/>
      <c r="MLK649" s="39"/>
      <c r="MLL649" s="39"/>
      <c r="MLM649" s="39"/>
      <c r="MLN649" s="39"/>
      <c r="MLO649" s="39"/>
      <c r="MLP649" s="39"/>
      <c r="MLQ649" s="39"/>
      <c r="MLR649" s="39"/>
      <c r="MLS649" s="39"/>
      <c r="MLT649" s="39"/>
      <c r="MLU649" s="39"/>
      <c r="MLV649" s="39"/>
      <c r="MLW649" s="39"/>
      <c r="MLX649" s="39"/>
      <c r="MLY649" s="39"/>
      <c r="MLZ649" s="39"/>
      <c r="MMA649" s="39"/>
      <c r="MMB649" s="39"/>
      <c r="MMC649" s="39"/>
      <c r="MMD649" s="39"/>
      <c r="MME649" s="39"/>
      <c r="MMF649" s="39"/>
      <c r="MMG649" s="39"/>
      <c r="MMH649" s="39"/>
      <c r="MMI649" s="39"/>
      <c r="MMJ649" s="39"/>
      <c r="MMK649" s="39"/>
      <c r="MML649" s="39"/>
      <c r="MMM649" s="39"/>
      <c r="MMN649" s="39"/>
      <c r="MMO649" s="39"/>
      <c r="MMP649" s="39"/>
      <c r="MMQ649" s="39"/>
      <c r="MMR649" s="39"/>
      <c r="MMS649" s="39"/>
      <c r="MMT649" s="39"/>
      <c r="MMU649" s="39"/>
      <c r="MMV649" s="39"/>
      <c r="MMW649" s="39"/>
      <c r="MMX649" s="39"/>
      <c r="MMY649" s="39"/>
      <c r="MMZ649" s="39"/>
      <c r="MNA649" s="39"/>
      <c r="MNB649" s="39"/>
      <c r="MNC649" s="39"/>
      <c r="MND649" s="39"/>
      <c r="MNE649" s="39"/>
      <c r="MNF649" s="39"/>
      <c r="MNG649" s="39"/>
      <c r="MNH649" s="39"/>
      <c r="MNI649" s="39"/>
      <c r="MNJ649" s="39"/>
      <c r="MNK649" s="39"/>
      <c r="MNL649" s="39"/>
      <c r="MNM649" s="39"/>
      <c r="MNN649" s="39"/>
      <c r="MNO649" s="39"/>
      <c r="MNP649" s="39"/>
      <c r="MNQ649" s="39"/>
      <c r="MNR649" s="39"/>
      <c r="MNS649" s="39"/>
      <c r="MNT649" s="39"/>
      <c r="MNU649" s="39"/>
      <c r="MNV649" s="39"/>
      <c r="MNW649" s="39"/>
      <c r="MNX649" s="39"/>
      <c r="MNY649" s="39"/>
      <c r="MNZ649" s="39"/>
      <c r="MOA649" s="39"/>
      <c r="MOB649" s="39"/>
      <c r="MOC649" s="39"/>
      <c r="MOD649" s="39"/>
      <c r="MOE649" s="39"/>
      <c r="MOF649" s="39"/>
      <c r="MOG649" s="39"/>
      <c r="MOH649" s="39"/>
      <c r="MOI649" s="39"/>
      <c r="MOJ649" s="39"/>
      <c r="MOK649" s="39"/>
      <c r="MOL649" s="39"/>
      <c r="MOM649" s="39"/>
      <c r="MON649" s="39"/>
      <c r="MOO649" s="39"/>
      <c r="MOP649" s="39"/>
      <c r="MOQ649" s="39"/>
      <c r="MOR649" s="39"/>
      <c r="MOS649" s="39"/>
      <c r="MOT649" s="39"/>
      <c r="MOU649" s="39"/>
      <c r="MOV649" s="39"/>
      <c r="MOW649" s="39"/>
      <c r="MOX649" s="39"/>
      <c r="MOY649" s="39"/>
      <c r="MOZ649" s="39"/>
      <c r="MPA649" s="39"/>
      <c r="MPB649" s="39"/>
      <c r="MPC649" s="39"/>
      <c r="MPD649" s="39"/>
      <c r="MPE649" s="39"/>
      <c r="MPF649" s="39"/>
      <c r="MPG649" s="39"/>
      <c r="MPH649" s="39"/>
      <c r="MPI649" s="39"/>
      <c r="MPJ649" s="39"/>
      <c r="MPK649" s="39"/>
      <c r="MPL649" s="39"/>
      <c r="MPM649" s="39"/>
      <c r="MPN649" s="39"/>
      <c r="MPO649" s="39"/>
      <c r="MPP649" s="39"/>
      <c r="MPQ649" s="39"/>
      <c r="MPR649" s="39"/>
      <c r="MPS649" s="39"/>
      <c r="MPT649" s="39"/>
      <c r="MPU649" s="39"/>
      <c r="MPV649" s="39"/>
      <c r="MPW649" s="39"/>
      <c r="MPX649" s="39"/>
      <c r="MPY649" s="39"/>
      <c r="MPZ649" s="39"/>
      <c r="MQA649" s="39"/>
      <c r="MQB649" s="39"/>
      <c r="MQC649" s="39"/>
      <c r="MQD649" s="39"/>
      <c r="MQE649" s="39"/>
      <c r="MQF649" s="39"/>
      <c r="MQG649" s="39"/>
      <c r="MQH649" s="39"/>
      <c r="MQI649" s="39"/>
      <c r="MQJ649" s="39"/>
      <c r="MQK649" s="39"/>
      <c r="MQL649" s="39"/>
      <c r="MQM649" s="39"/>
      <c r="MQN649" s="39"/>
      <c r="MQO649" s="39"/>
      <c r="MQP649" s="39"/>
      <c r="MQQ649" s="39"/>
      <c r="MQR649" s="39"/>
      <c r="MQS649" s="39"/>
      <c r="MQT649" s="39"/>
      <c r="MQU649" s="39"/>
      <c r="MQV649" s="39"/>
      <c r="MQW649" s="39"/>
      <c r="MQX649" s="39"/>
      <c r="MQY649" s="39"/>
      <c r="MQZ649" s="39"/>
      <c r="MRA649" s="39"/>
      <c r="MRB649" s="39"/>
      <c r="MRC649" s="39"/>
      <c r="MRD649" s="39"/>
      <c r="MRE649" s="39"/>
      <c r="MRF649" s="39"/>
      <c r="MRG649" s="39"/>
      <c r="MRH649" s="39"/>
      <c r="MRI649" s="39"/>
      <c r="MRJ649" s="39"/>
      <c r="MRK649" s="39"/>
      <c r="MRL649" s="39"/>
      <c r="MRM649" s="39"/>
      <c r="MRN649" s="39"/>
      <c r="MRO649" s="39"/>
      <c r="MRP649" s="39"/>
      <c r="MRQ649" s="39"/>
      <c r="MRR649" s="39"/>
      <c r="MRS649" s="39"/>
      <c r="MRT649" s="39"/>
      <c r="MRU649" s="39"/>
      <c r="MRV649" s="39"/>
      <c r="MRW649" s="39"/>
      <c r="MRX649" s="39"/>
      <c r="MRY649" s="39"/>
      <c r="MRZ649" s="39"/>
      <c r="MSA649" s="39"/>
      <c r="MSB649" s="39"/>
      <c r="MSC649" s="39"/>
      <c r="MSD649" s="39"/>
      <c r="MSE649" s="39"/>
      <c r="MSF649" s="39"/>
      <c r="MSG649" s="39"/>
      <c r="MSH649" s="39"/>
      <c r="MSI649" s="39"/>
      <c r="MSJ649" s="39"/>
      <c r="MSK649" s="39"/>
      <c r="MSL649" s="39"/>
      <c r="MSM649" s="39"/>
      <c r="MSN649" s="39"/>
      <c r="MSO649" s="39"/>
      <c r="MSP649" s="39"/>
      <c r="MSQ649" s="39"/>
      <c r="MSR649" s="39"/>
      <c r="MSS649" s="39"/>
      <c r="MST649" s="39"/>
      <c r="MSU649" s="39"/>
      <c r="MSV649" s="39"/>
      <c r="MSW649" s="39"/>
      <c r="MSX649" s="39"/>
      <c r="MSY649" s="39"/>
      <c r="MSZ649" s="39"/>
      <c r="MTA649" s="39"/>
      <c r="MTB649" s="39"/>
      <c r="MTC649" s="39"/>
      <c r="MTD649" s="39"/>
      <c r="MTE649" s="39"/>
      <c r="MTF649" s="39"/>
      <c r="MTG649" s="39"/>
      <c r="MTH649" s="39"/>
      <c r="MTI649" s="39"/>
      <c r="MTJ649" s="39"/>
      <c r="MTK649" s="39"/>
      <c r="MTL649" s="39"/>
      <c r="MTM649" s="39"/>
      <c r="MTN649" s="39"/>
      <c r="MTO649" s="39"/>
      <c r="MTP649" s="39"/>
      <c r="MTQ649" s="39"/>
      <c r="MTR649" s="39"/>
      <c r="MTS649" s="39"/>
      <c r="MTT649" s="39"/>
      <c r="MTU649" s="39"/>
      <c r="MTV649" s="39"/>
      <c r="MTW649" s="39"/>
      <c r="MTX649" s="39"/>
      <c r="MTY649" s="39"/>
      <c r="MTZ649" s="39"/>
      <c r="MUA649" s="39"/>
      <c r="MUB649" s="39"/>
      <c r="MUC649" s="39"/>
      <c r="MUD649" s="39"/>
      <c r="MUE649" s="39"/>
      <c r="MUF649" s="39"/>
      <c r="MUG649" s="39"/>
      <c r="MUH649" s="39"/>
      <c r="MUI649" s="39"/>
      <c r="MUJ649" s="39"/>
      <c r="MUK649" s="39"/>
      <c r="MUL649" s="39"/>
      <c r="MUM649" s="39"/>
      <c r="MUN649" s="39"/>
      <c r="MUO649" s="39"/>
      <c r="MUP649" s="39"/>
      <c r="MUQ649" s="39"/>
      <c r="MUR649" s="39"/>
      <c r="MUS649" s="39"/>
      <c r="MUT649" s="39"/>
      <c r="MUU649" s="39"/>
      <c r="MUV649" s="39"/>
      <c r="MUW649" s="39"/>
      <c r="MUX649" s="39"/>
      <c r="MUY649" s="39"/>
      <c r="MUZ649" s="39"/>
      <c r="MVA649" s="39"/>
      <c r="MVB649" s="39"/>
      <c r="MVC649" s="39"/>
      <c r="MVD649" s="39"/>
      <c r="MVE649" s="39"/>
      <c r="MVF649" s="39"/>
      <c r="MVG649" s="39"/>
      <c r="MVH649" s="39"/>
      <c r="MVI649" s="39"/>
      <c r="MVJ649" s="39"/>
      <c r="MVK649" s="39"/>
      <c r="MVL649" s="39"/>
      <c r="MVM649" s="39"/>
      <c r="MVN649" s="39"/>
      <c r="MVO649" s="39"/>
      <c r="MVP649" s="39"/>
      <c r="MVQ649" s="39"/>
      <c r="MVR649" s="39"/>
      <c r="MVS649" s="39"/>
      <c r="MVT649" s="39"/>
      <c r="MVU649" s="39"/>
      <c r="MVV649" s="39"/>
      <c r="MVW649" s="39"/>
      <c r="MVX649" s="39"/>
      <c r="MVY649" s="39"/>
      <c r="MVZ649" s="39"/>
      <c r="MWA649" s="39"/>
      <c r="MWB649" s="39"/>
      <c r="MWC649" s="39"/>
      <c r="MWD649" s="39"/>
      <c r="MWE649" s="39"/>
      <c r="MWF649" s="39"/>
      <c r="MWG649" s="39"/>
      <c r="MWH649" s="39"/>
      <c r="MWI649" s="39"/>
      <c r="MWJ649" s="39"/>
      <c r="MWK649" s="39"/>
      <c r="MWL649" s="39"/>
      <c r="MWM649" s="39"/>
      <c r="MWN649" s="39"/>
      <c r="MWO649" s="39"/>
      <c r="MWP649" s="39"/>
      <c r="MWQ649" s="39"/>
      <c r="MWR649" s="39"/>
      <c r="MWS649" s="39"/>
      <c r="MWT649" s="39"/>
      <c r="MWU649" s="39"/>
      <c r="MWV649" s="39"/>
      <c r="MWW649" s="39"/>
      <c r="MWX649" s="39"/>
      <c r="MWY649" s="39"/>
      <c r="MWZ649" s="39"/>
      <c r="MXA649" s="39"/>
      <c r="MXB649" s="39"/>
      <c r="MXC649" s="39"/>
      <c r="MXD649" s="39"/>
      <c r="MXE649" s="39"/>
      <c r="MXF649" s="39"/>
      <c r="MXG649" s="39"/>
      <c r="MXH649" s="39"/>
      <c r="MXI649" s="39"/>
      <c r="MXJ649" s="39"/>
      <c r="MXK649" s="39"/>
      <c r="MXL649" s="39"/>
      <c r="MXM649" s="39"/>
      <c r="MXN649" s="39"/>
      <c r="MXO649" s="39"/>
      <c r="MXP649" s="39"/>
      <c r="MXQ649" s="39"/>
      <c r="MXR649" s="39"/>
      <c r="MXS649" s="39"/>
      <c r="MXT649" s="39"/>
      <c r="MXU649" s="39"/>
      <c r="MXV649" s="39"/>
      <c r="MXW649" s="39"/>
      <c r="MXX649" s="39"/>
      <c r="MXY649" s="39"/>
      <c r="MXZ649" s="39"/>
      <c r="MYA649" s="39"/>
      <c r="MYB649" s="39"/>
      <c r="MYC649" s="39"/>
      <c r="MYD649" s="39"/>
      <c r="MYE649" s="39"/>
      <c r="MYF649" s="39"/>
      <c r="MYG649" s="39"/>
      <c r="MYH649" s="39"/>
      <c r="MYI649" s="39"/>
      <c r="MYJ649" s="39"/>
      <c r="MYK649" s="39"/>
      <c r="MYL649" s="39"/>
      <c r="MYM649" s="39"/>
      <c r="MYN649" s="39"/>
      <c r="MYO649" s="39"/>
      <c r="MYP649" s="39"/>
      <c r="MYQ649" s="39"/>
      <c r="MYR649" s="39"/>
      <c r="MYS649" s="39"/>
      <c r="MYT649" s="39"/>
      <c r="MYU649" s="39"/>
      <c r="MYV649" s="39"/>
      <c r="MYW649" s="39"/>
      <c r="MYX649" s="39"/>
      <c r="MYY649" s="39"/>
      <c r="MYZ649" s="39"/>
      <c r="MZA649" s="39"/>
      <c r="MZB649" s="39"/>
      <c r="MZC649" s="39"/>
      <c r="MZD649" s="39"/>
      <c r="MZE649" s="39"/>
      <c r="MZF649" s="39"/>
      <c r="MZG649" s="39"/>
      <c r="MZH649" s="39"/>
      <c r="MZI649" s="39"/>
      <c r="MZJ649" s="39"/>
      <c r="MZK649" s="39"/>
      <c r="MZL649" s="39"/>
      <c r="MZM649" s="39"/>
      <c r="MZN649" s="39"/>
      <c r="MZO649" s="39"/>
      <c r="MZP649" s="39"/>
      <c r="MZQ649" s="39"/>
      <c r="MZR649" s="39"/>
      <c r="MZS649" s="39"/>
      <c r="MZT649" s="39"/>
      <c r="MZU649" s="39"/>
      <c r="MZV649" s="39"/>
      <c r="MZW649" s="39"/>
      <c r="MZX649" s="39"/>
      <c r="MZY649" s="39"/>
      <c r="MZZ649" s="39"/>
      <c r="NAA649" s="39"/>
      <c r="NAB649" s="39"/>
      <c r="NAC649" s="39"/>
      <c r="NAD649" s="39"/>
      <c r="NAE649" s="39"/>
      <c r="NAF649" s="39"/>
      <c r="NAG649" s="39"/>
      <c r="NAH649" s="39"/>
      <c r="NAI649" s="39"/>
      <c r="NAJ649" s="39"/>
      <c r="NAK649" s="39"/>
      <c r="NAL649" s="39"/>
      <c r="NAM649" s="39"/>
      <c r="NAN649" s="39"/>
      <c r="NAO649" s="39"/>
      <c r="NAP649" s="39"/>
      <c r="NAQ649" s="39"/>
      <c r="NAR649" s="39"/>
      <c r="NAS649" s="39"/>
      <c r="NAT649" s="39"/>
      <c r="NAU649" s="39"/>
      <c r="NAV649" s="39"/>
      <c r="NAW649" s="39"/>
      <c r="NAX649" s="39"/>
      <c r="NAY649" s="39"/>
      <c r="NAZ649" s="39"/>
      <c r="NBA649" s="39"/>
      <c r="NBB649" s="39"/>
      <c r="NBC649" s="39"/>
      <c r="NBD649" s="39"/>
      <c r="NBE649" s="39"/>
      <c r="NBF649" s="39"/>
      <c r="NBG649" s="39"/>
      <c r="NBH649" s="39"/>
      <c r="NBI649" s="39"/>
      <c r="NBJ649" s="39"/>
      <c r="NBK649" s="39"/>
      <c r="NBL649" s="39"/>
      <c r="NBM649" s="39"/>
      <c r="NBN649" s="39"/>
      <c r="NBO649" s="39"/>
      <c r="NBP649" s="39"/>
      <c r="NBQ649" s="39"/>
      <c r="NBR649" s="39"/>
      <c r="NBS649" s="39"/>
      <c r="NBT649" s="39"/>
      <c r="NBU649" s="39"/>
      <c r="NBV649" s="39"/>
      <c r="NBW649" s="39"/>
      <c r="NBX649" s="39"/>
      <c r="NBY649" s="39"/>
      <c r="NBZ649" s="39"/>
      <c r="NCA649" s="39"/>
      <c r="NCB649" s="39"/>
      <c r="NCC649" s="39"/>
      <c r="NCD649" s="39"/>
      <c r="NCE649" s="39"/>
      <c r="NCF649" s="39"/>
      <c r="NCG649" s="39"/>
      <c r="NCH649" s="39"/>
      <c r="NCI649" s="39"/>
      <c r="NCJ649" s="39"/>
      <c r="NCK649" s="39"/>
      <c r="NCL649" s="39"/>
      <c r="NCM649" s="39"/>
      <c r="NCN649" s="39"/>
      <c r="NCO649" s="39"/>
      <c r="NCP649" s="39"/>
      <c r="NCQ649" s="39"/>
      <c r="NCR649" s="39"/>
      <c r="NCS649" s="39"/>
      <c r="NCT649" s="39"/>
      <c r="NCU649" s="39"/>
      <c r="NCV649" s="39"/>
      <c r="NCW649" s="39"/>
      <c r="NCX649" s="39"/>
      <c r="NCY649" s="39"/>
      <c r="NCZ649" s="39"/>
      <c r="NDA649" s="39"/>
      <c r="NDB649" s="39"/>
      <c r="NDC649" s="39"/>
      <c r="NDD649" s="39"/>
      <c r="NDE649" s="39"/>
      <c r="NDF649" s="39"/>
      <c r="NDG649" s="39"/>
      <c r="NDH649" s="39"/>
      <c r="NDI649" s="39"/>
      <c r="NDJ649" s="39"/>
      <c r="NDK649" s="39"/>
      <c r="NDL649" s="39"/>
      <c r="NDM649" s="39"/>
      <c r="NDN649" s="39"/>
      <c r="NDO649" s="39"/>
      <c r="NDP649" s="39"/>
      <c r="NDQ649" s="39"/>
      <c r="NDR649" s="39"/>
      <c r="NDS649" s="39"/>
      <c r="NDT649" s="39"/>
      <c r="NDU649" s="39"/>
      <c r="NDV649" s="39"/>
      <c r="NDW649" s="39"/>
      <c r="NDX649" s="39"/>
      <c r="NDY649" s="39"/>
      <c r="NDZ649" s="39"/>
      <c r="NEA649" s="39"/>
      <c r="NEB649" s="39"/>
      <c r="NEC649" s="39"/>
      <c r="NED649" s="39"/>
      <c r="NEE649" s="39"/>
      <c r="NEF649" s="39"/>
      <c r="NEG649" s="39"/>
      <c r="NEH649" s="39"/>
      <c r="NEI649" s="39"/>
      <c r="NEJ649" s="39"/>
      <c r="NEK649" s="39"/>
      <c r="NEL649" s="39"/>
      <c r="NEM649" s="39"/>
      <c r="NEN649" s="39"/>
      <c r="NEO649" s="39"/>
      <c r="NEP649" s="39"/>
      <c r="NEQ649" s="39"/>
      <c r="NER649" s="39"/>
      <c r="NES649" s="39"/>
      <c r="NET649" s="39"/>
      <c r="NEU649" s="39"/>
      <c r="NEV649" s="39"/>
      <c r="NEW649" s="39"/>
      <c r="NEX649" s="39"/>
      <c r="NEY649" s="39"/>
      <c r="NEZ649" s="39"/>
      <c r="NFA649" s="39"/>
      <c r="NFB649" s="39"/>
      <c r="NFC649" s="39"/>
      <c r="NFD649" s="39"/>
      <c r="NFE649" s="39"/>
      <c r="NFF649" s="39"/>
      <c r="NFG649" s="39"/>
      <c r="NFH649" s="39"/>
      <c r="NFI649" s="39"/>
      <c r="NFJ649" s="39"/>
      <c r="NFK649" s="39"/>
      <c r="NFL649" s="39"/>
      <c r="NFM649" s="39"/>
      <c r="NFN649" s="39"/>
      <c r="NFO649" s="39"/>
      <c r="NFP649" s="39"/>
      <c r="NFQ649" s="39"/>
      <c r="NFR649" s="39"/>
      <c r="NFS649" s="39"/>
      <c r="NFT649" s="39"/>
      <c r="NFU649" s="39"/>
      <c r="NFV649" s="39"/>
      <c r="NFW649" s="39"/>
      <c r="NFX649" s="39"/>
      <c r="NFY649" s="39"/>
      <c r="NFZ649" s="39"/>
      <c r="NGA649" s="39"/>
      <c r="NGB649" s="39"/>
      <c r="NGC649" s="39"/>
      <c r="NGD649" s="39"/>
      <c r="NGE649" s="39"/>
      <c r="NGF649" s="39"/>
      <c r="NGG649" s="39"/>
      <c r="NGH649" s="39"/>
      <c r="NGI649" s="39"/>
      <c r="NGJ649" s="39"/>
      <c r="NGK649" s="39"/>
      <c r="NGL649" s="39"/>
      <c r="NGM649" s="39"/>
      <c r="NGN649" s="39"/>
      <c r="NGO649" s="39"/>
      <c r="NGP649" s="39"/>
      <c r="NGQ649" s="39"/>
      <c r="NGR649" s="39"/>
      <c r="NGS649" s="39"/>
      <c r="NGT649" s="39"/>
      <c r="NGU649" s="39"/>
      <c r="NGV649" s="39"/>
      <c r="NGW649" s="39"/>
      <c r="NGX649" s="39"/>
      <c r="NGY649" s="39"/>
      <c r="NGZ649" s="39"/>
      <c r="NHA649" s="39"/>
      <c r="NHB649" s="39"/>
      <c r="NHC649" s="39"/>
      <c r="NHD649" s="39"/>
      <c r="NHE649" s="39"/>
      <c r="NHF649" s="39"/>
      <c r="NHG649" s="39"/>
      <c r="NHH649" s="39"/>
      <c r="NHI649" s="39"/>
      <c r="NHJ649" s="39"/>
      <c r="NHK649" s="39"/>
      <c r="NHL649" s="39"/>
      <c r="NHM649" s="39"/>
      <c r="NHN649" s="39"/>
      <c r="NHO649" s="39"/>
      <c r="NHP649" s="39"/>
      <c r="NHQ649" s="39"/>
      <c r="NHR649" s="39"/>
      <c r="NHS649" s="39"/>
      <c r="NHT649" s="39"/>
      <c r="NHU649" s="39"/>
      <c r="NHV649" s="39"/>
      <c r="NHW649" s="39"/>
      <c r="NHX649" s="39"/>
      <c r="NHY649" s="39"/>
      <c r="NHZ649" s="39"/>
      <c r="NIA649" s="39"/>
      <c r="NIB649" s="39"/>
      <c r="NIC649" s="39"/>
      <c r="NID649" s="39"/>
      <c r="NIE649" s="39"/>
      <c r="NIF649" s="39"/>
      <c r="NIG649" s="39"/>
      <c r="NIH649" s="39"/>
      <c r="NII649" s="39"/>
      <c r="NIJ649" s="39"/>
      <c r="NIK649" s="39"/>
      <c r="NIL649" s="39"/>
      <c r="NIM649" s="39"/>
      <c r="NIN649" s="39"/>
      <c r="NIO649" s="39"/>
      <c r="NIP649" s="39"/>
      <c r="NIQ649" s="39"/>
      <c r="NIR649" s="39"/>
      <c r="NIS649" s="39"/>
      <c r="NIT649" s="39"/>
      <c r="NIU649" s="39"/>
      <c r="NIV649" s="39"/>
      <c r="NIW649" s="39"/>
      <c r="NIX649" s="39"/>
      <c r="NIY649" s="39"/>
      <c r="NIZ649" s="39"/>
      <c r="NJA649" s="39"/>
      <c r="NJB649" s="39"/>
      <c r="NJC649" s="39"/>
      <c r="NJD649" s="39"/>
      <c r="NJE649" s="39"/>
      <c r="NJF649" s="39"/>
      <c r="NJG649" s="39"/>
      <c r="NJH649" s="39"/>
      <c r="NJI649" s="39"/>
      <c r="NJJ649" s="39"/>
      <c r="NJK649" s="39"/>
      <c r="NJL649" s="39"/>
      <c r="NJM649" s="39"/>
      <c r="NJN649" s="39"/>
      <c r="NJO649" s="39"/>
      <c r="NJP649" s="39"/>
      <c r="NJQ649" s="39"/>
      <c r="NJR649" s="39"/>
      <c r="NJS649" s="39"/>
      <c r="NJT649" s="39"/>
      <c r="NJU649" s="39"/>
      <c r="NJV649" s="39"/>
      <c r="NJW649" s="39"/>
      <c r="NJX649" s="39"/>
      <c r="NJY649" s="39"/>
      <c r="NJZ649" s="39"/>
      <c r="NKA649" s="39"/>
      <c r="NKB649" s="39"/>
      <c r="NKC649" s="39"/>
      <c r="NKD649" s="39"/>
      <c r="NKE649" s="39"/>
      <c r="NKF649" s="39"/>
      <c r="NKG649" s="39"/>
      <c r="NKH649" s="39"/>
      <c r="NKI649" s="39"/>
      <c r="NKJ649" s="39"/>
      <c r="NKK649" s="39"/>
      <c r="NKL649" s="39"/>
      <c r="NKM649" s="39"/>
      <c r="NKN649" s="39"/>
      <c r="NKO649" s="39"/>
      <c r="NKP649" s="39"/>
      <c r="NKQ649" s="39"/>
      <c r="NKR649" s="39"/>
      <c r="NKS649" s="39"/>
      <c r="NKT649" s="39"/>
      <c r="NKU649" s="39"/>
      <c r="NKV649" s="39"/>
      <c r="NKW649" s="39"/>
      <c r="NKX649" s="39"/>
      <c r="NKY649" s="39"/>
      <c r="NKZ649" s="39"/>
      <c r="NLA649" s="39"/>
      <c r="NLB649" s="39"/>
      <c r="NLC649" s="39"/>
      <c r="NLD649" s="39"/>
      <c r="NLE649" s="39"/>
      <c r="NLF649" s="39"/>
      <c r="NLG649" s="39"/>
      <c r="NLH649" s="39"/>
      <c r="NLI649" s="39"/>
      <c r="NLJ649" s="39"/>
      <c r="NLK649" s="39"/>
      <c r="NLL649" s="39"/>
      <c r="NLM649" s="39"/>
      <c r="NLN649" s="39"/>
      <c r="NLO649" s="39"/>
      <c r="NLP649" s="39"/>
      <c r="NLQ649" s="39"/>
      <c r="NLR649" s="39"/>
      <c r="NLS649" s="39"/>
      <c r="NLT649" s="39"/>
      <c r="NLU649" s="39"/>
      <c r="NLV649" s="39"/>
      <c r="NLW649" s="39"/>
      <c r="NLX649" s="39"/>
      <c r="NLY649" s="39"/>
      <c r="NLZ649" s="39"/>
      <c r="NMA649" s="39"/>
      <c r="NMB649" s="39"/>
      <c r="NMC649" s="39"/>
      <c r="NMD649" s="39"/>
      <c r="NME649" s="39"/>
      <c r="NMF649" s="39"/>
      <c r="NMG649" s="39"/>
      <c r="NMH649" s="39"/>
      <c r="NMI649" s="39"/>
      <c r="NMJ649" s="39"/>
      <c r="NMK649" s="39"/>
      <c r="NML649" s="39"/>
      <c r="NMM649" s="39"/>
      <c r="NMN649" s="39"/>
      <c r="NMO649" s="39"/>
      <c r="NMP649" s="39"/>
      <c r="NMQ649" s="39"/>
      <c r="NMR649" s="39"/>
      <c r="NMS649" s="39"/>
      <c r="NMT649" s="39"/>
      <c r="NMU649" s="39"/>
      <c r="NMV649" s="39"/>
      <c r="NMW649" s="39"/>
      <c r="NMX649" s="39"/>
      <c r="NMY649" s="39"/>
      <c r="NMZ649" s="39"/>
      <c r="NNA649" s="39"/>
      <c r="NNB649" s="39"/>
      <c r="NNC649" s="39"/>
      <c r="NND649" s="39"/>
      <c r="NNE649" s="39"/>
      <c r="NNF649" s="39"/>
      <c r="NNG649" s="39"/>
      <c r="NNH649" s="39"/>
      <c r="NNI649" s="39"/>
      <c r="NNJ649" s="39"/>
      <c r="NNK649" s="39"/>
      <c r="NNL649" s="39"/>
      <c r="NNM649" s="39"/>
      <c r="NNN649" s="39"/>
      <c r="NNO649" s="39"/>
      <c r="NNP649" s="39"/>
      <c r="NNQ649" s="39"/>
      <c r="NNR649" s="39"/>
      <c r="NNS649" s="39"/>
      <c r="NNT649" s="39"/>
      <c r="NNU649" s="39"/>
      <c r="NNV649" s="39"/>
      <c r="NNW649" s="39"/>
      <c r="NNX649" s="39"/>
      <c r="NNY649" s="39"/>
      <c r="NNZ649" s="39"/>
      <c r="NOA649" s="39"/>
      <c r="NOB649" s="39"/>
      <c r="NOC649" s="39"/>
      <c r="NOD649" s="39"/>
      <c r="NOE649" s="39"/>
      <c r="NOF649" s="39"/>
      <c r="NOG649" s="39"/>
      <c r="NOH649" s="39"/>
      <c r="NOI649" s="39"/>
      <c r="NOJ649" s="39"/>
      <c r="NOK649" s="39"/>
      <c r="NOL649" s="39"/>
      <c r="NOM649" s="39"/>
      <c r="NON649" s="39"/>
      <c r="NOO649" s="39"/>
      <c r="NOP649" s="39"/>
      <c r="NOQ649" s="39"/>
      <c r="NOR649" s="39"/>
      <c r="NOS649" s="39"/>
      <c r="NOT649" s="39"/>
      <c r="NOU649" s="39"/>
      <c r="NOV649" s="39"/>
      <c r="NOW649" s="39"/>
      <c r="NOX649" s="39"/>
      <c r="NOY649" s="39"/>
      <c r="NOZ649" s="39"/>
      <c r="NPA649" s="39"/>
      <c r="NPB649" s="39"/>
      <c r="NPC649" s="39"/>
      <c r="NPD649" s="39"/>
      <c r="NPE649" s="39"/>
      <c r="NPF649" s="39"/>
      <c r="NPG649" s="39"/>
      <c r="NPH649" s="39"/>
      <c r="NPI649" s="39"/>
      <c r="NPJ649" s="39"/>
      <c r="NPK649" s="39"/>
      <c r="NPL649" s="39"/>
      <c r="NPM649" s="39"/>
      <c r="NPN649" s="39"/>
      <c r="NPO649" s="39"/>
      <c r="NPP649" s="39"/>
      <c r="NPQ649" s="39"/>
      <c r="NPR649" s="39"/>
      <c r="NPS649" s="39"/>
      <c r="NPT649" s="39"/>
      <c r="NPU649" s="39"/>
      <c r="NPV649" s="39"/>
      <c r="NPW649" s="39"/>
      <c r="NPX649" s="39"/>
      <c r="NPY649" s="39"/>
      <c r="NPZ649" s="39"/>
      <c r="NQA649" s="39"/>
      <c r="NQB649" s="39"/>
      <c r="NQC649" s="39"/>
      <c r="NQD649" s="39"/>
      <c r="NQE649" s="39"/>
      <c r="NQF649" s="39"/>
      <c r="NQG649" s="39"/>
      <c r="NQH649" s="39"/>
      <c r="NQI649" s="39"/>
      <c r="NQJ649" s="39"/>
      <c r="NQK649" s="39"/>
      <c r="NQL649" s="39"/>
      <c r="NQM649" s="39"/>
      <c r="NQN649" s="39"/>
      <c r="NQO649" s="39"/>
      <c r="NQP649" s="39"/>
      <c r="NQQ649" s="39"/>
      <c r="NQR649" s="39"/>
      <c r="NQS649" s="39"/>
      <c r="NQT649" s="39"/>
      <c r="NQU649" s="39"/>
      <c r="NQV649" s="39"/>
      <c r="NQW649" s="39"/>
      <c r="NQX649" s="39"/>
      <c r="NQY649" s="39"/>
      <c r="NQZ649" s="39"/>
      <c r="NRA649" s="39"/>
      <c r="NRB649" s="39"/>
      <c r="NRC649" s="39"/>
      <c r="NRD649" s="39"/>
      <c r="NRE649" s="39"/>
      <c r="NRF649" s="39"/>
      <c r="NRG649" s="39"/>
      <c r="NRH649" s="39"/>
      <c r="NRI649" s="39"/>
      <c r="NRJ649" s="39"/>
      <c r="NRK649" s="39"/>
      <c r="NRL649" s="39"/>
      <c r="NRM649" s="39"/>
      <c r="NRN649" s="39"/>
      <c r="NRO649" s="39"/>
      <c r="NRP649" s="39"/>
      <c r="NRQ649" s="39"/>
      <c r="NRR649" s="39"/>
      <c r="NRS649" s="39"/>
      <c r="NRT649" s="39"/>
      <c r="NRU649" s="39"/>
      <c r="NRV649" s="39"/>
      <c r="NRW649" s="39"/>
      <c r="NRX649" s="39"/>
      <c r="NRY649" s="39"/>
      <c r="NRZ649" s="39"/>
      <c r="NSA649" s="39"/>
      <c r="NSB649" s="39"/>
      <c r="NSC649" s="39"/>
      <c r="NSD649" s="39"/>
      <c r="NSE649" s="39"/>
      <c r="NSF649" s="39"/>
      <c r="NSG649" s="39"/>
      <c r="NSH649" s="39"/>
      <c r="NSI649" s="39"/>
      <c r="NSJ649" s="39"/>
      <c r="NSK649" s="39"/>
      <c r="NSL649" s="39"/>
      <c r="NSM649" s="39"/>
      <c r="NSN649" s="39"/>
      <c r="NSO649" s="39"/>
      <c r="NSP649" s="39"/>
      <c r="NSQ649" s="39"/>
      <c r="NSR649" s="39"/>
      <c r="NSS649" s="39"/>
      <c r="NST649" s="39"/>
      <c r="NSU649" s="39"/>
      <c r="NSV649" s="39"/>
      <c r="NSW649" s="39"/>
      <c r="NSX649" s="39"/>
      <c r="NSY649" s="39"/>
      <c r="NSZ649" s="39"/>
      <c r="NTA649" s="39"/>
      <c r="NTB649" s="39"/>
      <c r="NTC649" s="39"/>
      <c r="NTD649" s="39"/>
      <c r="NTE649" s="39"/>
      <c r="NTF649" s="39"/>
      <c r="NTG649" s="39"/>
      <c r="NTH649" s="39"/>
      <c r="NTI649" s="39"/>
      <c r="NTJ649" s="39"/>
      <c r="NTK649" s="39"/>
      <c r="NTL649" s="39"/>
      <c r="NTM649" s="39"/>
      <c r="NTN649" s="39"/>
      <c r="NTO649" s="39"/>
      <c r="NTP649" s="39"/>
      <c r="NTQ649" s="39"/>
      <c r="NTR649" s="39"/>
      <c r="NTS649" s="39"/>
      <c r="NTT649" s="39"/>
      <c r="NTU649" s="39"/>
      <c r="NTV649" s="39"/>
      <c r="NTW649" s="39"/>
      <c r="NTX649" s="39"/>
      <c r="NTY649" s="39"/>
      <c r="NTZ649" s="39"/>
      <c r="NUA649" s="39"/>
      <c r="NUB649" s="39"/>
      <c r="NUC649" s="39"/>
      <c r="NUD649" s="39"/>
      <c r="NUE649" s="39"/>
      <c r="NUF649" s="39"/>
      <c r="NUG649" s="39"/>
      <c r="NUH649" s="39"/>
      <c r="NUI649" s="39"/>
      <c r="NUJ649" s="39"/>
      <c r="NUK649" s="39"/>
      <c r="NUL649" s="39"/>
      <c r="NUM649" s="39"/>
      <c r="NUN649" s="39"/>
      <c r="NUO649" s="39"/>
      <c r="NUP649" s="39"/>
      <c r="NUQ649" s="39"/>
      <c r="NUR649" s="39"/>
      <c r="NUS649" s="39"/>
      <c r="NUT649" s="39"/>
      <c r="NUU649" s="39"/>
      <c r="NUV649" s="39"/>
      <c r="NUW649" s="39"/>
      <c r="NUX649" s="39"/>
      <c r="NUY649" s="39"/>
      <c r="NUZ649" s="39"/>
      <c r="NVA649" s="39"/>
      <c r="NVB649" s="39"/>
      <c r="NVC649" s="39"/>
      <c r="NVD649" s="39"/>
      <c r="NVE649" s="39"/>
      <c r="NVF649" s="39"/>
      <c r="NVG649" s="39"/>
      <c r="NVH649" s="39"/>
      <c r="NVI649" s="39"/>
      <c r="NVJ649" s="39"/>
      <c r="NVK649" s="39"/>
      <c r="NVL649" s="39"/>
      <c r="NVM649" s="39"/>
      <c r="NVN649" s="39"/>
      <c r="NVO649" s="39"/>
      <c r="NVP649" s="39"/>
      <c r="NVQ649" s="39"/>
      <c r="NVR649" s="39"/>
      <c r="NVS649" s="39"/>
      <c r="NVT649" s="39"/>
      <c r="NVU649" s="39"/>
      <c r="NVV649" s="39"/>
      <c r="NVW649" s="39"/>
      <c r="NVX649" s="39"/>
      <c r="NVY649" s="39"/>
      <c r="NVZ649" s="39"/>
      <c r="NWA649" s="39"/>
      <c r="NWB649" s="39"/>
      <c r="NWC649" s="39"/>
      <c r="NWD649" s="39"/>
      <c r="NWE649" s="39"/>
      <c r="NWF649" s="39"/>
      <c r="NWG649" s="39"/>
      <c r="NWH649" s="39"/>
      <c r="NWI649" s="39"/>
      <c r="NWJ649" s="39"/>
      <c r="NWK649" s="39"/>
      <c r="NWL649" s="39"/>
      <c r="NWM649" s="39"/>
      <c r="NWN649" s="39"/>
      <c r="NWO649" s="39"/>
      <c r="NWP649" s="39"/>
      <c r="NWQ649" s="39"/>
      <c r="NWR649" s="39"/>
      <c r="NWS649" s="39"/>
      <c r="NWT649" s="39"/>
      <c r="NWU649" s="39"/>
      <c r="NWV649" s="39"/>
      <c r="NWW649" s="39"/>
      <c r="NWX649" s="39"/>
      <c r="NWY649" s="39"/>
      <c r="NWZ649" s="39"/>
      <c r="NXA649" s="39"/>
      <c r="NXB649" s="39"/>
      <c r="NXC649" s="39"/>
      <c r="NXD649" s="39"/>
      <c r="NXE649" s="39"/>
      <c r="NXF649" s="39"/>
      <c r="NXG649" s="39"/>
      <c r="NXH649" s="39"/>
      <c r="NXI649" s="39"/>
      <c r="NXJ649" s="39"/>
      <c r="NXK649" s="39"/>
      <c r="NXL649" s="39"/>
      <c r="NXM649" s="39"/>
      <c r="NXN649" s="39"/>
      <c r="NXO649" s="39"/>
      <c r="NXP649" s="39"/>
      <c r="NXQ649" s="39"/>
      <c r="NXR649" s="39"/>
      <c r="NXS649" s="39"/>
      <c r="NXT649" s="39"/>
      <c r="NXU649" s="39"/>
      <c r="NXV649" s="39"/>
      <c r="NXW649" s="39"/>
      <c r="NXX649" s="39"/>
      <c r="NXY649" s="39"/>
      <c r="NXZ649" s="39"/>
      <c r="NYA649" s="39"/>
      <c r="NYB649" s="39"/>
      <c r="NYC649" s="39"/>
      <c r="NYD649" s="39"/>
      <c r="NYE649" s="39"/>
      <c r="NYF649" s="39"/>
      <c r="NYG649" s="39"/>
      <c r="NYH649" s="39"/>
      <c r="NYI649" s="39"/>
      <c r="NYJ649" s="39"/>
      <c r="NYK649" s="39"/>
      <c r="NYL649" s="39"/>
      <c r="NYM649" s="39"/>
      <c r="NYN649" s="39"/>
      <c r="NYO649" s="39"/>
      <c r="NYP649" s="39"/>
      <c r="NYQ649" s="39"/>
      <c r="NYR649" s="39"/>
      <c r="NYS649" s="39"/>
      <c r="NYT649" s="39"/>
      <c r="NYU649" s="39"/>
      <c r="NYV649" s="39"/>
      <c r="NYW649" s="39"/>
      <c r="NYX649" s="39"/>
      <c r="NYY649" s="39"/>
      <c r="NYZ649" s="39"/>
      <c r="NZA649" s="39"/>
      <c r="NZB649" s="39"/>
      <c r="NZC649" s="39"/>
      <c r="NZD649" s="39"/>
      <c r="NZE649" s="39"/>
      <c r="NZF649" s="39"/>
      <c r="NZG649" s="39"/>
      <c r="NZH649" s="39"/>
      <c r="NZI649" s="39"/>
      <c r="NZJ649" s="39"/>
      <c r="NZK649" s="39"/>
      <c r="NZL649" s="39"/>
      <c r="NZM649" s="39"/>
      <c r="NZN649" s="39"/>
      <c r="NZO649" s="39"/>
      <c r="NZP649" s="39"/>
      <c r="NZQ649" s="39"/>
      <c r="NZR649" s="39"/>
      <c r="NZS649" s="39"/>
      <c r="NZT649" s="39"/>
      <c r="NZU649" s="39"/>
      <c r="NZV649" s="39"/>
      <c r="NZW649" s="39"/>
      <c r="NZX649" s="39"/>
      <c r="NZY649" s="39"/>
      <c r="NZZ649" s="39"/>
      <c r="OAA649" s="39"/>
      <c r="OAB649" s="39"/>
      <c r="OAC649" s="39"/>
      <c r="OAD649" s="39"/>
      <c r="OAE649" s="39"/>
      <c r="OAF649" s="39"/>
      <c r="OAG649" s="39"/>
      <c r="OAH649" s="39"/>
      <c r="OAI649" s="39"/>
      <c r="OAJ649" s="39"/>
      <c r="OAK649" s="39"/>
      <c r="OAL649" s="39"/>
      <c r="OAM649" s="39"/>
      <c r="OAN649" s="39"/>
      <c r="OAO649" s="39"/>
      <c r="OAP649" s="39"/>
      <c r="OAQ649" s="39"/>
      <c r="OAR649" s="39"/>
      <c r="OAS649" s="39"/>
      <c r="OAT649" s="39"/>
      <c r="OAU649" s="39"/>
      <c r="OAV649" s="39"/>
      <c r="OAW649" s="39"/>
      <c r="OAX649" s="39"/>
      <c r="OAY649" s="39"/>
      <c r="OAZ649" s="39"/>
      <c r="OBA649" s="39"/>
      <c r="OBB649" s="39"/>
      <c r="OBC649" s="39"/>
      <c r="OBD649" s="39"/>
      <c r="OBE649" s="39"/>
      <c r="OBF649" s="39"/>
      <c r="OBG649" s="39"/>
      <c r="OBH649" s="39"/>
      <c r="OBI649" s="39"/>
      <c r="OBJ649" s="39"/>
      <c r="OBK649" s="39"/>
      <c r="OBL649" s="39"/>
      <c r="OBM649" s="39"/>
      <c r="OBN649" s="39"/>
      <c r="OBO649" s="39"/>
      <c r="OBP649" s="39"/>
      <c r="OBQ649" s="39"/>
      <c r="OBR649" s="39"/>
      <c r="OBS649" s="39"/>
      <c r="OBT649" s="39"/>
      <c r="OBU649" s="39"/>
      <c r="OBV649" s="39"/>
      <c r="OBW649" s="39"/>
      <c r="OBX649" s="39"/>
      <c r="OBY649" s="39"/>
      <c r="OBZ649" s="39"/>
      <c r="OCA649" s="39"/>
      <c r="OCB649" s="39"/>
      <c r="OCC649" s="39"/>
      <c r="OCD649" s="39"/>
      <c r="OCE649" s="39"/>
      <c r="OCF649" s="39"/>
      <c r="OCG649" s="39"/>
      <c r="OCH649" s="39"/>
      <c r="OCI649" s="39"/>
      <c r="OCJ649" s="39"/>
      <c r="OCK649" s="39"/>
      <c r="OCL649" s="39"/>
      <c r="OCM649" s="39"/>
      <c r="OCN649" s="39"/>
      <c r="OCO649" s="39"/>
      <c r="OCP649" s="39"/>
      <c r="OCQ649" s="39"/>
      <c r="OCR649" s="39"/>
      <c r="OCS649" s="39"/>
      <c r="OCT649" s="39"/>
      <c r="OCU649" s="39"/>
      <c r="OCV649" s="39"/>
      <c r="OCW649" s="39"/>
      <c r="OCX649" s="39"/>
      <c r="OCY649" s="39"/>
      <c r="OCZ649" s="39"/>
      <c r="ODA649" s="39"/>
      <c r="ODB649" s="39"/>
      <c r="ODC649" s="39"/>
      <c r="ODD649" s="39"/>
      <c r="ODE649" s="39"/>
      <c r="ODF649" s="39"/>
      <c r="ODG649" s="39"/>
      <c r="ODH649" s="39"/>
      <c r="ODI649" s="39"/>
      <c r="ODJ649" s="39"/>
      <c r="ODK649" s="39"/>
      <c r="ODL649" s="39"/>
      <c r="ODM649" s="39"/>
      <c r="ODN649" s="39"/>
      <c r="ODO649" s="39"/>
      <c r="ODP649" s="39"/>
      <c r="ODQ649" s="39"/>
      <c r="ODR649" s="39"/>
      <c r="ODS649" s="39"/>
      <c r="ODT649" s="39"/>
      <c r="ODU649" s="39"/>
      <c r="ODV649" s="39"/>
      <c r="ODW649" s="39"/>
      <c r="ODX649" s="39"/>
      <c r="ODY649" s="39"/>
      <c r="ODZ649" s="39"/>
      <c r="OEA649" s="39"/>
      <c r="OEB649" s="39"/>
      <c r="OEC649" s="39"/>
      <c r="OED649" s="39"/>
      <c r="OEE649" s="39"/>
      <c r="OEF649" s="39"/>
      <c r="OEG649" s="39"/>
      <c r="OEH649" s="39"/>
      <c r="OEI649" s="39"/>
      <c r="OEJ649" s="39"/>
      <c r="OEK649" s="39"/>
      <c r="OEL649" s="39"/>
      <c r="OEM649" s="39"/>
      <c r="OEN649" s="39"/>
      <c r="OEO649" s="39"/>
      <c r="OEP649" s="39"/>
      <c r="OEQ649" s="39"/>
      <c r="OER649" s="39"/>
      <c r="OES649" s="39"/>
      <c r="OET649" s="39"/>
      <c r="OEU649" s="39"/>
      <c r="OEV649" s="39"/>
      <c r="OEW649" s="39"/>
      <c r="OEX649" s="39"/>
      <c r="OEY649" s="39"/>
      <c r="OEZ649" s="39"/>
      <c r="OFA649" s="39"/>
      <c r="OFB649" s="39"/>
      <c r="OFC649" s="39"/>
      <c r="OFD649" s="39"/>
      <c r="OFE649" s="39"/>
      <c r="OFF649" s="39"/>
      <c r="OFG649" s="39"/>
      <c r="OFH649" s="39"/>
      <c r="OFI649" s="39"/>
      <c r="OFJ649" s="39"/>
      <c r="OFK649" s="39"/>
      <c r="OFL649" s="39"/>
      <c r="OFM649" s="39"/>
      <c r="OFN649" s="39"/>
      <c r="OFO649" s="39"/>
      <c r="OFP649" s="39"/>
      <c r="OFQ649" s="39"/>
      <c r="OFR649" s="39"/>
      <c r="OFS649" s="39"/>
      <c r="OFT649" s="39"/>
      <c r="OFU649" s="39"/>
      <c r="OFV649" s="39"/>
      <c r="OFW649" s="39"/>
      <c r="OFX649" s="39"/>
      <c r="OFY649" s="39"/>
      <c r="OFZ649" s="39"/>
      <c r="OGA649" s="39"/>
      <c r="OGB649" s="39"/>
      <c r="OGC649" s="39"/>
      <c r="OGD649" s="39"/>
      <c r="OGE649" s="39"/>
      <c r="OGF649" s="39"/>
      <c r="OGG649" s="39"/>
      <c r="OGH649" s="39"/>
      <c r="OGI649" s="39"/>
      <c r="OGJ649" s="39"/>
      <c r="OGK649" s="39"/>
      <c r="OGL649" s="39"/>
      <c r="OGM649" s="39"/>
      <c r="OGN649" s="39"/>
      <c r="OGO649" s="39"/>
      <c r="OGP649" s="39"/>
      <c r="OGQ649" s="39"/>
      <c r="OGR649" s="39"/>
      <c r="OGS649" s="39"/>
      <c r="OGT649" s="39"/>
      <c r="OGU649" s="39"/>
      <c r="OGV649" s="39"/>
      <c r="OGW649" s="39"/>
      <c r="OGX649" s="39"/>
      <c r="OGY649" s="39"/>
      <c r="OGZ649" s="39"/>
      <c r="OHA649" s="39"/>
      <c r="OHB649" s="39"/>
      <c r="OHC649" s="39"/>
      <c r="OHD649" s="39"/>
      <c r="OHE649" s="39"/>
      <c r="OHF649" s="39"/>
      <c r="OHG649" s="39"/>
      <c r="OHH649" s="39"/>
      <c r="OHI649" s="39"/>
      <c r="OHJ649" s="39"/>
      <c r="OHK649" s="39"/>
      <c r="OHL649" s="39"/>
      <c r="OHM649" s="39"/>
      <c r="OHN649" s="39"/>
      <c r="OHO649" s="39"/>
      <c r="OHP649" s="39"/>
      <c r="OHQ649" s="39"/>
      <c r="OHR649" s="39"/>
      <c r="OHS649" s="39"/>
      <c r="OHT649" s="39"/>
      <c r="OHU649" s="39"/>
      <c r="OHV649" s="39"/>
      <c r="OHW649" s="39"/>
      <c r="OHX649" s="39"/>
      <c r="OHY649" s="39"/>
      <c r="OHZ649" s="39"/>
      <c r="OIA649" s="39"/>
      <c r="OIB649" s="39"/>
      <c r="OIC649" s="39"/>
      <c r="OID649" s="39"/>
      <c r="OIE649" s="39"/>
      <c r="OIF649" s="39"/>
      <c r="OIG649" s="39"/>
      <c r="OIH649" s="39"/>
      <c r="OII649" s="39"/>
      <c r="OIJ649" s="39"/>
      <c r="OIK649" s="39"/>
      <c r="OIL649" s="39"/>
      <c r="OIM649" s="39"/>
      <c r="OIN649" s="39"/>
      <c r="OIO649" s="39"/>
      <c r="OIP649" s="39"/>
      <c r="OIQ649" s="39"/>
      <c r="OIR649" s="39"/>
      <c r="OIS649" s="39"/>
      <c r="OIT649" s="39"/>
      <c r="OIU649" s="39"/>
      <c r="OIV649" s="39"/>
      <c r="OIW649" s="39"/>
      <c r="OIX649" s="39"/>
      <c r="OIY649" s="39"/>
      <c r="OIZ649" s="39"/>
      <c r="OJA649" s="39"/>
      <c r="OJB649" s="39"/>
      <c r="OJC649" s="39"/>
      <c r="OJD649" s="39"/>
      <c r="OJE649" s="39"/>
      <c r="OJF649" s="39"/>
      <c r="OJG649" s="39"/>
      <c r="OJH649" s="39"/>
      <c r="OJI649" s="39"/>
      <c r="OJJ649" s="39"/>
      <c r="OJK649" s="39"/>
      <c r="OJL649" s="39"/>
      <c r="OJM649" s="39"/>
      <c r="OJN649" s="39"/>
      <c r="OJO649" s="39"/>
      <c r="OJP649" s="39"/>
      <c r="OJQ649" s="39"/>
      <c r="OJR649" s="39"/>
      <c r="OJS649" s="39"/>
      <c r="OJT649" s="39"/>
      <c r="OJU649" s="39"/>
      <c r="OJV649" s="39"/>
      <c r="OJW649" s="39"/>
      <c r="OJX649" s="39"/>
      <c r="OJY649" s="39"/>
      <c r="OJZ649" s="39"/>
      <c r="OKA649" s="39"/>
      <c r="OKB649" s="39"/>
      <c r="OKC649" s="39"/>
      <c r="OKD649" s="39"/>
      <c r="OKE649" s="39"/>
      <c r="OKF649" s="39"/>
      <c r="OKG649" s="39"/>
      <c r="OKH649" s="39"/>
      <c r="OKI649" s="39"/>
      <c r="OKJ649" s="39"/>
      <c r="OKK649" s="39"/>
      <c r="OKL649" s="39"/>
      <c r="OKM649" s="39"/>
      <c r="OKN649" s="39"/>
      <c r="OKO649" s="39"/>
      <c r="OKP649" s="39"/>
      <c r="OKQ649" s="39"/>
      <c r="OKR649" s="39"/>
      <c r="OKS649" s="39"/>
      <c r="OKT649" s="39"/>
      <c r="OKU649" s="39"/>
      <c r="OKV649" s="39"/>
      <c r="OKW649" s="39"/>
      <c r="OKX649" s="39"/>
      <c r="OKY649" s="39"/>
      <c r="OKZ649" s="39"/>
      <c r="OLA649" s="39"/>
      <c r="OLB649" s="39"/>
      <c r="OLC649" s="39"/>
      <c r="OLD649" s="39"/>
      <c r="OLE649" s="39"/>
      <c r="OLF649" s="39"/>
      <c r="OLG649" s="39"/>
      <c r="OLH649" s="39"/>
      <c r="OLI649" s="39"/>
      <c r="OLJ649" s="39"/>
      <c r="OLK649" s="39"/>
      <c r="OLL649" s="39"/>
      <c r="OLM649" s="39"/>
      <c r="OLN649" s="39"/>
      <c r="OLO649" s="39"/>
      <c r="OLP649" s="39"/>
      <c r="OLQ649" s="39"/>
      <c r="OLR649" s="39"/>
      <c r="OLS649" s="39"/>
      <c r="OLT649" s="39"/>
      <c r="OLU649" s="39"/>
      <c r="OLV649" s="39"/>
      <c r="OLW649" s="39"/>
      <c r="OLX649" s="39"/>
      <c r="OLY649" s="39"/>
      <c r="OLZ649" s="39"/>
      <c r="OMA649" s="39"/>
      <c r="OMB649" s="39"/>
      <c r="OMC649" s="39"/>
      <c r="OMD649" s="39"/>
      <c r="OME649" s="39"/>
      <c r="OMF649" s="39"/>
      <c r="OMG649" s="39"/>
      <c r="OMH649" s="39"/>
      <c r="OMI649" s="39"/>
      <c r="OMJ649" s="39"/>
      <c r="OMK649" s="39"/>
      <c r="OML649" s="39"/>
      <c r="OMM649" s="39"/>
      <c r="OMN649" s="39"/>
      <c r="OMO649" s="39"/>
      <c r="OMP649" s="39"/>
      <c r="OMQ649" s="39"/>
      <c r="OMR649" s="39"/>
      <c r="OMS649" s="39"/>
      <c r="OMT649" s="39"/>
      <c r="OMU649" s="39"/>
      <c r="OMV649" s="39"/>
      <c r="OMW649" s="39"/>
      <c r="OMX649" s="39"/>
      <c r="OMY649" s="39"/>
      <c r="OMZ649" s="39"/>
      <c r="ONA649" s="39"/>
      <c r="ONB649" s="39"/>
      <c r="ONC649" s="39"/>
      <c r="OND649" s="39"/>
      <c r="ONE649" s="39"/>
      <c r="ONF649" s="39"/>
      <c r="ONG649" s="39"/>
      <c r="ONH649" s="39"/>
      <c r="ONI649" s="39"/>
      <c r="ONJ649" s="39"/>
      <c r="ONK649" s="39"/>
      <c r="ONL649" s="39"/>
      <c r="ONM649" s="39"/>
      <c r="ONN649" s="39"/>
      <c r="ONO649" s="39"/>
      <c r="ONP649" s="39"/>
      <c r="ONQ649" s="39"/>
      <c r="ONR649" s="39"/>
      <c r="ONS649" s="39"/>
      <c r="ONT649" s="39"/>
      <c r="ONU649" s="39"/>
      <c r="ONV649" s="39"/>
      <c r="ONW649" s="39"/>
      <c r="ONX649" s="39"/>
      <c r="ONY649" s="39"/>
      <c r="ONZ649" s="39"/>
      <c r="OOA649" s="39"/>
      <c r="OOB649" s="39"/>
      <c r="OOC649" s="39"/>
      <c r="OOD649" s="39"/>
      <c r="OOE649" s="39"/>
      <c r="OOF649" s="39"/>
      <c r="OOG649" s="39"/>
      <c r="OOH649" s="39"/>
      <c r="OOI649" s="39"/>
      <c r="OOJ649" s="39"/>
      <c r="OOK649" s="39"/>
      <c r="OOL649" s="39"/>
      <c r="OOM649" s="39"/>
      <c r="OON649" s="39"/>
      <c r="OOO649" s="39"/>
      <c r="OOP649" s="39"/>
      <c r="OOQ649" s="39"/>
      <c r="OOR649" s="39"/>
      <c r="OOS649" s="39"/>
      <c r="OOT649" s="39"/>
      <c r="OOU649" s="39"/>
      <c r="OOV649" s="39"/>
      <c r="OOW649" s="39"/>
      <c r="OOX649" s="39"/>
      <c r="OOY649" s="39"/>
      <c r="OOZ649" s="39"/>
      <c r="OPA649" s="39"/>
      <c r="OPB649" s="39"/>
      <c r="OPC649" s="39"/>
      <c r="OPD649" s="39"/>
      <c r="OPE649" s="39"/>
      <c r="OPF649" s="39"/>
      <c r="OPG649" s="39"/>
      <c r="OPH649" s="39"/>
      <c r="OPI649" s="39"/>
      <c r="OPJ649" s="39"/>
      <c r="OPK649" s="39"/>
      <c r="OPL649" s="39"/>
      <c r="OPM649" s="39"/>
      <c r="OPN649" s="39"/>
      <c r="OPO649" s="39"/>
      <c r="OPP649" s="39"/>
      <c r="OPQ649" s="39"/>
      <c r="OPR649" s="39"/>
      <c r="OPS649" s="39"/>
      <c r="OPT649" s="39"/>
      <c r="OPU649" s="39"/>
      <c r="OPV649" s="39"/>
      <c r="OPW649" s="39"/>
      <c r="OPX649" s="39"/>
      <c r="OPY649" s="39"/>
      <c r="OPZ649" s="39"/>
      <c r="OQA649" s="39"/>
      <c r="OQB649" s="39"/>
      <c r="OQC649" s="39"/>
      <c r="OQD649" s="39"/>
      <c r="OQE649" s="39"/>
      <c r="OQF649" s="39"/>
      <c r="OQG649" s="39"/>
      <c r="OQH649" s="39"/>
      <c r="OQI649" s="39"/>
      <c r="OQJ649" s="39"/>
      <c r="OQK649" s="39"/>
      <c r="OQL649" s="39"/>
      <c r="OQM649" s="39"/>
      <c r="OQN649" s="39"/>
      <c r="OQO649" s="39"/>
      <c r="OQP649" s="39"/>
      <c r="OQQ649" s="39"/>
      <c r="OQR649" s="39"/>
      <c r="OQS649" s="39"/>
      <c r="OQT649" s="39"/>
      <c r="OQU649" s="39"/>
      <c r="OQV649" s="39"/>
      <c r="OQW649" s="39"/>
      <c r="OQX649" s="39"/>
      <c r="OQY649" s="39"/>
      <c r="OQZ649" s="39"/>
      <c r="ORA649" s="39"/>
      <c r="ORB649" s="39"/>
      <c r="ORC649" s="39"/>
      <c r="ORD649" s="39"/>
      <c r="ORE649" s="39"/>
      <c r="ORF649" s="39"/>
      <c r="ORG649" s="39"/>
      <c r="ORH649" s="39"/>
      <c r="ORI649" s="39"/>
      <c r="ORJ649" s="39"/>
      <c r="ORK649" s="39"/>
      <c r="ORL649" s="39"/>
      <c r="ORM649" s="39"/>
      <c r="ORN649" s="39"/>
      <c r="ORO649" s="39"/>
      <c r="ORP649" s="39"/>
      <c r="ORQ649" s="39"/>
      <c r="ORR649" s="39"/>
      <c r="ORS649" s="39"/>
      <c r="ORT649" s="39"/>
      <c r="ORU649" s="39"/>
      <c r="ORV649" s="39"/>
      <c r="ORW649" s="39"/>
      <c r="ORX649" s="39"/>
      <c r="ORY649" s="39"/>
      <c r="ORZ649" s="39"/>
      <c r="OSA649" s="39"/>
      <c r="OSB649" s="39"/>
      <c r="OSC649" s="39"/>
      <c r="OSD649" s="39"/>
      <c r="OSE649" s="39"/>
      <c r="OSF649" s="39"/>
      <c r="OSG649" s="39"/>
      <c r="OSH649" s="39"/>
      <c r="OSI649" s="39"/>
      <c r="OSJ649" s="39"/>
      <c r="OSK649" s="39"/>
      <c r="OSL649" s="39"/>
      <c r="OSM649" s="39"/>
      <c r="OSN649" s="39"/>
      <c r="OSO649" s="39"/>
      <c r="OSP649" s="39"/>
      <c r="OSQ649" s="39"/>
      <c r="OSR649" s="39"/>
      <c r="OSS649" s="39"/>
      <c r="OST649" s="39"/>
      <c r="OSU649" s="39"/>
      <c r="OSV649" s="39"/>
      <c r="OSW649" s="39"/>
      <c r="OSX649" s="39"/>
      <c r="OSY649" s="39"/>
      <c r="OSZ649" s="39"/>
      <c r="OTA649" s="39"/>
      <c r="OTB649" s="39"/>
      <c r="OTC649" s="39"/>
      <c r="OTD649" s="39"/>
      <c r="OTE649" s="39"/>
      <c r="OTF649" s="39"/>
      <c r="OTG649" s="39"/>
      <c r="OTH649" s="39"/>
      <c r="OTI649" s="39"/>
      <c r="OTJ649" s="39"/>
      <c r="OTK649" s="39"/>
      <c r="OTL649" s="39"/>
      <c r="OTM649" s="39"/>
      <c r="OTN649" s="39"/>
      <c r="OTO649" s="39"/>
      <c r="OTP649" s="39"/>
      <c r="OTQ649" s="39"/>
      <c r="OTR649" s="39"/>
      <c r="OTS649" s="39"/>
      <c r="OTT649" s="39"/>
      <c r="OTU649" s="39"/>
      <c r="OTV649" s="39"/>
      <c r="OTW649" s="39"/>
      <c r="OTX649" s="39"/>
      <c r="OTY649" s="39"/>
      <c r="OTZ649" s="39"/>
      <c r="OUA649" s="39"/>
      <c r="OUB649" s="39"/>
      <c r="OUC649" s="39"/>
      <c r="OUD649" s="39"/>
      <c r="OUE649" s="39"/>
      <c r="OUF649" s="39"/>
      <c r="OUG649" s="39"/>
      <c r="OUH649" s="39"/>
      <c r="OUI649" s="39"/>
      <c r="OUJ649" s="39"/>
      <c r="OUK649" s="39"/>
      <c r="OUL649" s="39"/>
      <c r="OUM649" s="39"/>
      <c r="OUN649" s="39"/>
      <c r="OUO649" s="39"/>
      <c r="OUP649" s="39"/>
      <c r="OUQ649" s="39"/>
      <c r="OUR649" s="39"/>
      <c r="OUS649" s="39"/>
      <c r="OUT649" s="39"/>
      <c r="OUU649" s="39"/>
      <c r="OUV649" s="39"/>
      <c r="OUW649" s="39"/>
      <c r="OUX649" s="39"/>
      <c r="OUY649" s="39"/>
      <c r="OUZ649" s="39"/>
      <c r="OVA649" s="39"/>
      <c r="OVB649" s="39"/>
      <c r="OVC649" s="39"/>
      <c r="OVD649" s="39"/>
      <c r="OVE649" s="39"/>
      <c r="OVF649" s="39"/>
      <c r="OVG649" s="39"/>
      <c r="OVH649" s="39"/>
      <c r="OVI649" s="39"/>
      <c r="OVJ649" s="39"/>
      <c r="OVK649" s="39"/>
      <c r="OVL649" s="39"/>
      <c r="OVM649" s="39"/>
      <c r="OVN649" s="39"/>
      <c r="OVO649" s="39"/>
      <c r="OVP649" s="39"/>
      <c r="OVQ649" s="39"/>
      <c r="OVR649" s="39"/>
      <c r="OVS649" s="39"/>
      <c r="OVT649" s="39"/>
      <c r="OVU649" s="39"/>
      <c r="OVV649" s="39"/>
      <c r="OVW649" s="39"/>
      <c r="OVX649" s="39"/>
      <c r="OVY649" s="39"/>
      <c r="OVZ649" s="39"/>
      <c r="OWA649" s="39"/>
      <c r="OWB649" s="39"/>
      <c r="OWC649" s="39"/>
      <c r="OWD649" s="39"/>
      <c r="OWE649" s="39"/>
      <c r="OWF649" s="39"/>
      <c r="OWG649" s="39"/>
      <c r="OWH649" s="39"/>
      <c r="OWI649" s="39"/>
      <c r="OWJ649" s="39"/>
      <c r="OWK649" s="39"/>
      <c r="OWL649" s="39"/>
      <c r="OWM649" s="39"/>
      <c r="OWN649" s="39"/>
      <c r="OWO649" s="39"/>
      <c r="OWP649" s="39"/>
      <c r="OWQ649" s="39"/>
      <c r="OWR649" s="39"/>
      <c r="OWS649" s="39"/>
      <c r="OWT649" s="39"/>
      <c r="OWU649" s="39"/>
      <c r="OWV649" s="39"/>
      <c r="OWW649" s="39"/>
      <c r="OWX649" s="39"/>
      <c r="OWY649" s="39"/>
      <c r="OWZ649" s="39"/>
      <c r="OXA649" s="39"/>
      <c r="OXB649" s="39"/>
      <c r="OXC649" s="39"/>
      <c r="OXD649" s="39"/>
      <c r="OXE649" s="39"/>
      <c r="OXF649" s="39"/>
      <c r="OXG649" s="39"/>
      <c r="OXH649" s="39"/>
      <c r="OXI649" s="39"/>
      <c r="OXJ649" s="39"/>
      <c r="OXK649" s="39"/>
      <c r="OXL649" s="39"/>
      <c r="OXM649" s="39"/>
      <c r="OXN649" s="39"/>
      <c r="OXO649" s="39"/>
      <c r="OXP649" s="39"/>
      <c r="OXQ649" s="39"/>
      <c r="OXR649" s="39"/>
      <c r="OXS649" s="39"/>
      <c r="OXT649" s="39"/>
      <c r="OXU649" s="39"/>
      <c r="OXV649" s="39"/>
      <c r="OXW649" s="39"/>
      <c r="OXX649" s="39"/>
      <c r="OXY649" s="39"/>
      <c r="OXZ649" s="39"/>
      <c r="OYA649" s="39"/>
      <c r="OYB649" s="39"/>
      <c r="OYC649" s="39"/>
      <c r="OYD649" s="39"/>
      <c r="OYE649" s="39"/>
      <c r="OYF649" s="39"/>
      <c r="OYG649" s="39"/>
      <c r="OYH649" s="39"/>
      <c r="OYI649" s="39"/>
      <c r="OYJ649" s="39"/>
      <c r="OYK649" s="39"/>
      <c r="OYL649" s="39"/>
      <c r="OYM649" s="39"/>
      <c r="OYN649" s="39"/>
      <c r="OYO649" s="39"/>
      <c r="OYP649" s="39"/>
      <c r="OYQ649" s="39"/>
      <c r="OYR649" s="39"/>
      <c r="OYS649" s="39"/>
      <c r="OYT649" s="39"/>
      <c r="OYU649" s="39"/>
      <c r="OYV649" s="39"/>
      <c r="OYW649" s="39"/>
      <c r="OYX649" s="39"/>
      <c r="OYY649" s="39"/>
      <c r="OYZ649" s="39"/>
      <c r="OZA649" s="39"/>
      <c r="OZB649" s="39"/>
      <c r="OZC649" s="39"/>
      <c r="OZD649" s="39"/>
      <c r="OZE649" s="39"/>
      <c r="OZF649" s="39"/>
      <c r="OZG649" s="39"/>
      <c r="OZH649" s="39"/>
      <c r="OZI649" s="39"/>
      <c r="OZJ649" s="39"/>
      <c r="OZK649" s="39"/>
      <c r="OZL649" s="39"/>
      <c r="OZM649" s="39"/>
      <c r="OZN649" s="39"/>
      <c r="OZO649" s="39"/>
      <c r="OZP649" s="39"/>
      <c r="OZQ649" s="39"/>
      <c r="OZR649" s="39"/>
      <c r="OZS649" s="39"/>
      <c r="OZT649" s="39"/>
      <c r="OZU649" s="39"/>
      <c r="OZV649" s="39"/>
      <c r="OZW649" s="39"/>
      <c r="OZX649" s="39"/>
      <c r="OZY649" s="39"/>
      <c r="OZZ649" s="39"/>
      <c r="PAA649" s="39"/>
      <c r="PAB649" s="39"/>
      <c r="PAC649" s="39"/>
      <c r="PAD649" s="39"/>
      <c r="PAE649" s="39"/>
      <c r="PAF649" s="39"/>
      <c r="PAG649" s="39"/>
      <c r="PAH649" s="39"/>
      <c r="PAI649" s="39"/>
      <c r="PAJ649" s="39"/>
      <c r="PAK649" s="39"/>
      <c r="PAL649" s="39"/>
      <c r="PAM649" s="39"/>
      <c r="PAN649" s="39"/>
      <c r="PAO649" s="39"/>
      <c r="PAP649" s="39"/>
      <c r="PAQ649" s="39"/>
      <c r="PAR649" s="39"/>
      <c r="PAS649" s="39"/>
      <c r="PAT649" s="39"/>
      <c r="PAU649" s="39"/>
      <c r="PAV649" s="39"/>
      <c r="PAW649" s="39"/>
      <c r="PAX649" s="39"/>
      <c r="PAY649" s="39"/>
      <c r="PAZ649" s="39"/>
      <c r="PBA649" s="39"/>
      <c r="PBB649" s="39"/>
      <c r="PBC649" s="39"/>
      <c r="PBD649" s="39"/>
      <c r="PBE649" s="39"/>
      <c r="PBF649" s="39"/>
      <c r="PBG649" s="39"/>
      <c r="PBH649" s="39"/>
      <c r="PBI649" s="39"/>
      <c r="PBJ649" s="39"/>
      <c r="PBK649" s="39"/>
      <c r="PBL649" s="39"/>
      <c r="PBM649" s="39"/>
      <c r="PBN649" s="39"/>
      <c r="PBO649" s="39"/>
      <c r="PBP649" s="39"/>
      <c r="PBQ649" s="39"/>
      <c r="PBR649" s="39"/>
      <c r="PBS649" s="39"/>
      <c r="PBT649" s="39"/>
      <c r="PBU649" s="39"/>
      <c r="PBV649" s="39"/>
      <c r="PBW649" s="39"/>
      <c r="PBX649" s="39"/>
      <c r="PBY649" s="39"/>
      <c r="PBZ649" s="39"/>
      <c r="PCA649" s="39"/>
      <c r="PCB649" s="39"/>
      <c r="PCC649" s="39"/>
      <c r="PCD649" s="39"/>
      <c r="PCE649" s="39"/>
      <c r="PCF649" s="39"/>
      <c r="PCG649" s="39"/>
      <c r="PCH649" s="39"/>
      <c r="PCI649" s="39"/>
      <c r="PCJ649" s="39"/>
      <c r="PCK649" s="39"/>
      <c r="PCL649" s="39"/>
      <c r="PCM649" s="39"/>
      <c r="PCN649" s="39"/>
      <c r="PCO649" s="39"/>
      <c r="PCP649" s="39"/>
      <c r="PCQ649" s="39"/>
      <c r="PCR649" s="39"/>
      <c r="PCS649" s="39"/>
      <c r="PCT649" s="39"/>
      <c r="PCU649" s="39"/>
      <c r="PCV649" s="39"/>
      <c r="PCW649" s="39"/>
      <c r="PCX649" s="39"/>
      <c r="PCY649" s="39"/>
      <c r="PCZ649" s="39"/>
      <c r="PDA649" s="39"/>
      <c r="PDB649" s="39"/>
      <c r="PDC649" s="39"/>
      <c r="PDD649" s="39"/>
      <c r="PDE649" s="39"/>
      <c r="PDF649" s="39"/>
      <c r="PDG649" s="39"/>
      <c r="PDH649" s="39"/>
      <c r="PDI649" s="39"/>
      <c r="PDJ649" s="39"/>
      <c r="PDK649" s="39"/>
      <c r="PDL649" s="39"/>
      <c r="PDM649" s="39"/>
      <c r="PDN649" s="39"/>
      <c r="PDO649" s="39"/>
      <c r="PDP649" s="39"/>
      <c r="PDQ649" s="39"/>
      <c r="PDR649" s="39"/>
      <c r="PDS649" s="39"/>
      <c r="PDT649" s="39"/>
      <c r="PDU649" s="39"/>
      <c r="PDV649" s="39"/>
      <c r="PDW649" s="39"/>
      <c r="PDX649" s="39"/>
      <c r="PDY649" s="39"/>
      <c r="PDZ649" s="39"/>
      <c r="PEA649" s="39"/>
      <c r="PEB649" s="39"/>
      <c r="PEC649" s="39"/>
      <c r="PED649" s="39"/>
      <c r="PEE649" s="39"/>
      <c r="PEF649" s="39"/>
      <c r="PEG649" s="39"/>
      <c r="PEH649" s="39"/>
      <c r="PEI649" s="39"/>
      <c r="PEJ649" s="39"/>
      <c r="PEK649" s="39"/>
      <c r="PEL649" s="39"/>
      <c r="PEM649" s="39"/>
      <c r="PEN649" s="39"/>
      <c r="PEO649" s="39"/>
      <c r="PEP649" s="39"/>
      <c r="PEQ649" s="39"/>
      <c r="PER649" s="39"/>
      <c r="PES649" s="39"/>
      <c r="PET649" s="39"/>
      <c r="PEU649" s="39"/>
      <c r="PEV649" s="39"/>
      <c r="PEW649" s="39"/>
      <c r="PEX649" s="39"/>
      <c r="PEY649" s="39"/>
      <c r="PEZ649" s="39"/>
      <c r="PFA649" s="39"/>
      <c r="PFB649" s="39"/>
      <c r="PFC649" s="39"/>
      <c r="PFD649" s="39"/>
      <c r="PFE649" s="39"/>
      <c r="PFF649" s="39"/>
      <c r="PFG649" s="39"/>
      <c r="PFH649" s="39"/>
      <c r="PFI649" s="39"/>
      <c r="PFJ649" s="39"/>
      <c r="PFK649" s="39"/>
      <c r="PFL649" s="39"/>
      <c r="PFM649" s="39"/>
      <c r="PFN649" s="39"/>
      <c r="PFO649" s="39"/>
      <c r="PFP649" s="39"/>
      <c r="PFQ649" s="39"/>
      <c r="PFR649" s="39"/>
      <c r="PFS649" s="39"/>
      <c r="PFT649" s="39"/>
      <c r="PFU649" s="39"/>
      <c r="PFV649" s="39"/>
      <c r="PFW649" s="39"/>
      <c r="PFX649" s="39"/>
      <c r="PFY649" s="39"/>
      <c r="PFZ649" s="39"/>
      <c r="PGA649" s="39"/>
      <c r="PGB649" s="39"/>
      <c r="PGC649" s="39"/>
      <c r="PGD649" s="39"/>
      <c r="PGE649" s="39"/>
      <c r="PGF649" s="39"/>
      <c r="PGG649" s="39"/>
      <c r="PGH649" s="39"/>
      <c r="PGI649" s="39"/>
      <c r="PGJ649" s="39"/>
      <c r="PGK649" s="39"/>
      <c r="PGL649" s="39"/>
      <c r="PGM649" s="39"/>
      <c r="PGN649" s="39"/>
      <c r="PGO649" s="39"/>
      <c r="PGP649" s="39"/>
      <c r="PGQ649" s="39"/>
      <c r="PGR649" s="39"/>
      <c r="PGS649" s="39"/>
      <c r="PGT649" s="39"/>
      <c r="PGU649" s="39"/>
      <c r="PGV649" s="39"/>
      <c r="PGW649" s="39"/>
      <c r="PGX649" s="39"/>
      <c r="PGY649" s="39"/>
      <c r="PGZ649" s="39"/>
      <c r="PHA649" s="39"/>
      <c r="PHB649" s="39"/>
      <c r="PHC649" s="39"/>
      <c r="PHD649" s="39"/>
      <c r="PHE649" s="39"/>
      <c r="PHF649" s="39"/>
      <c r="PHG649" s="39"/>
      <c r="PHH649" s="39"/>
      <c r="PHI649" s="39"/>
      <c r="PHJ649" s="39"/>
      <c r="PHK649" s="39"/>
      <c r="PHL649" s="39"/>
      <c r="PHM649" s="39"/>
      <c r="PHN649" s="39"/>
      <c r="PHO649" s="39"/>
      <c r="PHP649" s="39"/>
      <c r="PHQ649" s="39"/>
      <c r="PHR649" s="39"/>
      <c r="PHS649" s="39"/>
      <c r="PHT649" s="39"/>
      <c r="PHU649" s="39"/>
      <c r="PHV649" s="39"/>
      <c r="PHW649" s="39"/>
      <c r="PHX649" s="39"/>
      <c r="PHY649" s="39"/>
      <c r="PHZ649" s="39"/>
      <c r="PIA649" s="39"/>
      <c r="PIB649" s="39"/>
      <c r="PIC649" s="39"/>
      <c r="PID649" s="39"/>
      <c r="PIE649" s="39"/>
      <c r="PIF649" s="39"/>
      <c r="PIG649" s="39"/>
      <c r="PIH649" s="39"/>
      <c r="PII649" s="39"/>
      <c r="PIJ649" s="39"/>
      <c r="PIK649" s="39"/>
      <c r="PIL649" s="39"/>
      <c r="PIM649" s="39"/>
      <c r="PIN649" s="39"/>
      <c r="PIO649" s="39"/>
      <c r="PIP649" s="39"/>
      <c r="PIQ649" s="39"/>
      <c r="PIR649" s="39"/>
      <c r="PIS649" s="39"/>
      <c r="PIT649" s="39"/>
      <c r="PIU649" s="39"/>
      <c r="PIV649" s="39"/>
      <c r="PIW649" s="39"/>
      <c r="PIX649" s="39"/>
      <c r="PIY649" s="39"/>
      <c r="PIZ649" s="39"/>
      <c r="PJA649" s="39"/>
      <c r="PJB649" s="39"/>
      <c r="PJC649" s="39"/>
      <c r="PJD649" s="39"/>
      <c r="PJE649" s="39"/>
      <c r="PJF649" s="39"/>
      <c r="PJG649" s="39"/>
      <c r="PJH649" s="39"/>
      <c r="PJI649" s="39"/>
      <c r="PJJ649" s="39"/>
      <c r="PJK649" s="39"/>
      <c r="PJL649" s="39"/>
      <c r="PJM649" s="39"/>
      <c r="PJN649" s="39"/>
      <c r="PJO649" s="39"/>
      <c r="PJP649" s="39"/>
      <c r="PJQ649" s="39"/>
      <c r="PJR649" s="39"/>
      <c r="PJS649" s="39"/>
      <c r="PJT649" s="39"/>
      <c r="PJU649" s="39"/>
      <c r="PJV649" s="39"/>
      <c r="PJW649" s="39"/>
      <c r="PJX649" s="39"/>
      <c r="PJY649" s="39"/>
      <c r="PJZ649" s="39"/>
      <c r="PKA649" s="39"/>
      <c r="PKB649" s="39"/>
      <c r="PKC649" s="39"/>
      <c r="PKD649" s="39"/>
      <c r="PKE649" s="39"/>
      <c r="PKF649" s="39"/>
      <c r="PKG649" s="39"/>
      <c r="PKH649" s="39"/>
      <c r="PKI649" s="39"/>
      <c r="PKJ649" s="39"/>
      <c r="PKK649" s="39"/>
      <c r="PKL649" s="39"/>
      <c r="PKM649" s="39"/>
      <c r="PKN649" s="39"/>
      <c r="PKO649" s="39"/>
      <c r="PKP649" s="39"/>
      <c r="PKQ649" s="39"/>
      <c r="PKR649" s="39"/>
      <c r="PKS649" s="39"/>
      <c r="PKT649" s="39"/>
      <c r="PKU649" s="39"/>
      <c r="PKV649" s="39"/>
      <c r="PKW649" s="39"/>
      <c r="PKX649" s="39"/>
      <c r="PKY649" s="39"/>
      <c r="PKZ649" s="39"/>
      <c r="PLA649" s="39"/>
      <c r="PLB649" s="39"/>
      <c r="PLC649" s="39"/>
      <c r="PLD649" s="39"/>
      <c r="PLE649" s="39"/>
      <c r="PLF649" s="39"/>
      <c r="PLG649" s="39"/>
      <c r="PLH649" s="39"/>
      <c r="PLI649" s="39"/>
      <c r="PLJ649" s="39"/>
      <c r="PLK649" s="39"/>
      <c r="PLL649" s="39"/>
      <c r="PLM649" s="39"/>
      <c r="PLN649" s="39"/>
      <c r="PLO649" s="39"/>
      <c r="PLP649" s="39"/>
      <c r="PLQ649" s="39"/>
      <c r="PLR649" s="39"/>
      <c r="PLS649" s="39"/>
      <c r="PLT649" s="39"/>
      <c r="PLU649" s="39"/>
      <c r="PLV649" s="39"/>
      <c r="PLW649" s="39"/>
      <c r="PLX649" s="39"/>
      <c r="PLY649" s="39"/>
      <c r="PLZ649" s="39"/>
      <c r="PMA649" s="39"/>
      <c r="PMB649" s="39"/>
      <c r="PMC649" s="39"/>
      <c r="PMD649" s="39"/>
      <c r="PME649" s="39"/>
      <c r="PMF649" s="39"/>
      <c r="PMG649" s="39"/>
      <c r="PMH649" s="39"/>
      <c r="PMI649" s="39"/>
      <c r="PMJ649" s="39"/>
      <c r="PMK649" s="39"/>
      <c r="PML649" s="39"/>
      <c r="PMM649" s="39"/>
      <c r="PMN649" s="39"/>
      <c r="PMO649" s="39"/>
      <c r="PMP649" s="39"/>
      <c r="PMQ649" s="39"/>
      <c r="PMR649" s="39"/>
      <c r="PMS649" s="39"/>
      <c r="PMT649" s="39"/>
      <c r="PMU649" s="39"/>
      <c r="PMV649" s="39"/>
      <c r="PMW649" s="39"/>
      <c r="PMX649" s="39"/>
      <c r="PMY649" s="39"/>
      <c r="PMZ649" s="39"/>
      <c r="PNA649" s="39"/>
      <c r="PNB649" s="39"/>
      <c r="PNC649" s="39"/>
      <c r="PND649" s="39"/>
      <c r="PNE649" s="39"/>
      <c r="PNF649" s="39"/>
      <c r="PNG649" s="39"/>
      <c r="PNH649" s="39"/>
      <c r="PNI649" s="39"/>
      <c r="PNJ649" s="39"/>
      <c r="PNK649" s="39"/>
      <c r="PNL649" s="39"/>
      <c r="PNM649" s="39"/>
      <c r="PNN649" s="39"/>
      <c r="PNO649" s="39"/>
      <c r="PNP649" s="39"/>
      <c r="PNQ649" s="39"/>
      <c r="PNR649" s="39"/>
      <c r="PNS649" s="39"/>
      <c r="PNT649" s="39"/>
      <c r="PNU649" s="39"/>
      <c r="PNV649" s="39"/>
      <c r="PNW649" s="39"/>
      <c r="PNX649" s="39"/>
      <c r="PNY649" s="39"/>
      <c r="PNZ649" s="39"/>
      <c r="POA649" s="39"/>
      <c r="POB649" s="39"/>
      <c r="POC649" s="39"/>
      <c r="POD649" s="39"/>
      <c r="POE649" s="39"/>
      <c r="POF649" s="39"/>
      <c r="POG649" s="39"/>
      <c r="POH649" s="39"/>
      <c r="POI649" s="39"/>
      <c r="POJ649" s="39"/>
      <c r="POK649" s="39"/>
      <c r="POL649" s="39"/>
      <c r="POM649" s="39"/>
      <c r="PON649" s="39"/>
      <c r="POO649" s="39"/>
      <c r="POP649" s="39"/>
      <c r="POQ649" s="39"/>
      <c r="POR649" s="39"/>
      <c r="POS649" s="39"/>
      <c r="POT649" s="39"/>
      <c r="POU649" s="39"/>
      <c r="POV649" s="39"/>
      <c r="POW649" s="39"/>
      <c r="POX649" s="39"/>
      <c r="POY649" s="39"/>
      <c r="POZ649" s="39"/>
      <c r="PPA649" s="39"/>
      <c r="PPB649" s="39"/>
      <c r="PPC649" s="39"/>
      <c r="PPD649" s="39"/>
      <c r="PPE649" s="39"/>
      <c r="PPF649" s="39"/>
      <c r="PPG649" s="39"/>
      <c r="PPH649" s="39"/>
      <c r="PPI649" s="39"/>
      <c r="PPJ649" s="39"/>
      <c r="PPK649" s="39"/>
      <c r="PPL649" s="39"/>
      <c r="PPM649" s="39"/>
      <c r="PPN649" s="39"/>
      <c r="PPO649" s="39"/>
      <c r="PPP649" s="39"/>
      <c r="PPQ649" s="39"/>
      <c r="PPR649" s="39"/>
      <c r="PPS649" s="39"/>
      <c r="PPT649" s="39"/>
      <c r="PPU649" s="39"/>
      <c r="PPV649" s="39"/>
      <c r="PPW649" s="39"/>
      <c r="PPX649" s="39"/>
      <c r="PPY649" s="39"/>
      <c r="PPZ649" s="39"/>
      <c r="PQA649" s="39"/>
      <c r="PQB649" s="39"/>
      <c r="PQC649" s="39"/>
      <c r="PQD649" s="39"/>
      <c r="PQE649" s="39"/>
      <c r="PQF649" s="39"/>
      <c r="PQG649" s="39"/>
      <c r="PQH649" s="39"/>
      <c r="PQI649" s="39"/>
      <c r="PQJ649" s="39"/>
      <c r="PQK649" s="39"/>
      <c r="PQL649" s="39"/>
      <c r="PQM649" s="39"/>
      <c r="PQN649" s="39"/>
      <c r="PQO649" s="39"/>
      <c r="PQP649" s="39"/>
      <c r="PQQ649" s="39"/>
      <c r="PQR649" s="39"/>
      <c r="PQS649" s="39"/>
      <c r="PQT649" s="39"/>
      <c r="PQU649" s="39"/>
      <c r="PQV649" s="39"/>
      <c r="PQW649" s="39"/>
      <c r="PQX649" s="39"/>
      <c r="PQY649" s="39"/>
      <c r="PQZ649" s="39"/>
      <c r="PRA649" s="39"/>
      <c r="PRB649" s="39"/>
      <c r="PRC649" s="39"/>
      <c r="PRD649" s="39"/>
      <c r="PRE649" s="39"/>
      <c r="PRF649" s="39"/>
      <c r="PRG649" s="39"/>
      <c r="PRH649" s="39"/>
      <c r="PRI649" s="39"/>
      <c r="PRJ649" s="39"/>
      <c r="PRK649" s="39"/>
      <c r="PRL649" s="39"/>
      <c r="PRM649" s="39"/>
      <c r="PRN649" s="39"/>
      <c r="PRO649" s="39"/>
      <c r="PRP649" s="39"/>
      <c r="PRQ649" s="39"/>
      <c r="PRR649" s="39"/>
      <c r="PRS649" s="39"/>
      <c r="PRT649" s="39"/>
      <c r="PRU649" s="39"/>
      <c r="PRV649" s="39"/>
      <c r="PRW649" s="39"/>
      <c r="PRX649" s="39"/>
      <c r="PRY649" s="39"/>
      <c r="PRZ649" s="39"/>
      <c r="PSA649" s="39"/>
      <c r="PSB649" s="39"/>
      <c r="PSC649" s="39"/>
      <c r="PSD649" s="39"/>
      <c r="PSE649" s="39"/>
      <c r="PSF649" s="39"/>
      <c r="PSG649" s="39"/>
      <c r="PSH649" s="39"/>
      <c r="PSI649" s="39"/>
      <c r="PSJ649" s="39"/>
      <c r="PSK649" s="39"/>
      <c r="PSL649" s="39"/>
      <c r="PSM649" s="39"/>
      <c r="PSN649" s="39"/>
      <c r="PSO649" s="39"/>
      <c r="PSP649" s="39"/>
      <c r="PSQ649" s="39"/>
      <c r="PSR649" s="39"/>
      <c r="PSS649" s="39"/>
      <c r="PST649" s="39"/>
      <c r="PSU649" s="39"/>
      <c r="PSV649" s="39"/>
      <c r="PSW649" s="39"/>
      <c r="PSX649" s="39"/>
      <c r="PSY649" s="39"/>
      <c r="PSZ649" s="39"/>
      <c r="PTA649" s="39"/>
      <c r="PTB649" s="39"/>
      <c r="PTC649" s="39"/>
      <c r="PTD649" s="39"/>
      <c r="PTE649" s="39"/>
      <c r="PTF649" s="39"/>
      <c r="PTG649" s="39"/>
      <c r="PTH649" s="39"/>
      <c r="PTI649" s="39"/>
      <c r="PTJ649" s="39"/>
      <c r="PTK649" s="39"/>
      <c r="PTL649" s="39"/>
      <c r="PTM649" s="39"/>
      <c r="PTN649" s="39"/>
      <c r="PTO649" s="39"/>
      <c r="PTP649" s="39"/>
      <c r="PTQ649" s="39"/>
      <c r="PTR649" s="39"/>
      <c r="PTS649" s="39"/>
      <c r="PTT649" s="39"/>
      <c r="PTU649" s="39"/>
      <c r="PTV649" s="39"/>
      <c r="PTW649" s="39"/>
      <c r="PTX649" s="39"/>
      <c r="PTY649" s="39"/>
      <c r="PTZ649" s="39"/>
      <c r="PUA649" s="39"/>
      <c r="PUB649" s="39"/>
      <c r="PUC649" s="39"/>
      <c r="PUD649" s="39"/>
      <c r="PUE649" s="39"/>
      <c r="PUF649" s="39"/>
      <c r="PUG649" s="39"/>
      <c r="PUH649" s="39"/>
      <c r="PUI649" s="39"/>
      <c r="PUJ649" s="39"/>
      <c r="PUK649" s="39"/>
      <c r="PUL649" s="39"/>
      <c r="PUM649" s="39"/>
      <c r="PUN649" s="39"/>
      <c r="PUO649" s="39"/>
      <c r="PUP649" s="39"/>
      <c r="PUQ649" s="39"/>
      <c r="PUR649" s="39"/>
      <c r="PUS649" s="39"/>
      <c r="PUT649" s="39"/>
      <c r="PUU649" s="39"/>
      <c r="PUV649" s="39"/>
      <c r="PUW649" s="39"/>
      <c r="PUX649" s="39"/>
      <c r="PUY649" s="39"/>
      <c r="PUZ649" s="39"/>
      <c r="PVA649" s="39"/>
      <c r="PVB649" s="39"/>
      <c r="PVC649" s="39"/>
      <c r="PVD649" s="39"/>
      <c r="PVE649" s="39"/>
      <c r="PVF649" s="39"/>
      <c r="PVG649" s="39"/>
      <c r="PVH649" s="39"/>
      <c r="PVI649" s="39"/>
      <c r="PVJ649" s="39"/>
      <c r="PVK649" s="39"/>
      <c r="PVL649" s="39"/>
      <c r="PVM649" s="39"/>
      <c r="PVN649" s="39"/>
      <c r="PVO649" s="39"/>
      <c r="PVP649" s="39"/>
      <c r="PVQ649" s="39"/>
      <c r="PVR649" s="39"/>
      <c r="PVS649" s="39"/>
      <c r="PVT649" s="39"/>
      <c r="PVU649" s="39"/>
      <c r="PVV649" s="39"/>
      <c r="PVW649" s="39"/>
      <c r="PVX649" s="39"/>
      <c r="PVY649" s="39"/>
      <c r="PVZ649" s="39"/>
      <c r="PWA649" s="39"/>
      <c r="PWB649" s="39"/>
      <c r="PWC649" s="39"/>
      <c r="PWD649" s="39"/>
      <c r="PWE649" s="39"/>
      <c r="PWF649" s="39"/>
      <c r="PWG649" s="39"/>
      <c r="PWH649" s="39"/>
      <c r="PWI649" s="39"/>
      <c r="PWJ649" s="39"/>
      <c r="PWK649" s="39"/>
      <c r="PWL649" s="39"/>
      <c r="PWM649" s="39"/>
      <c r="PWN649" s="39"/>
      <c r="PWO649" s="39"/>
      <c r="PWP649" s="39"/>
      <c r="PWQ649" s="39"/>
      <c r="PWR649" s="39"/>
      <c r="PWS649" s="39"/>
      <c r="PWT649" s="39"/>
      <c r="PWU649" s="39"/>
      <c r="PWV649" s="39"/>
      <c r="PWW649" s="39"/>
      <c r="PWX649" s="39"/>
      <c r="PWY649" s="39"/>
      <c r="PWZ649" s="39"/>
      <c r="PXA649" s="39"/>
      <c r="PXB649" s="39"/>
      <c r="PXC649" s="39"/>
      <c r="PXD649" s="39"/>
      <c r="PXE649" s="39"/>
      <c r="PXF649" s="39"/>
      <c r="PXG649" s="39"/>
      <c r="PXH649" s="39"/>
      <c r="PXI649" s="39"/>
      <c r="PXJ649" s="39"/>
      <c r="PXK649" s="39"/>
      <c r="PXL649" s="39"/>
      <c r="PXM649" s="39"/>
      <c r="PXN649" s="39"/>
      <c r="PXO649" s="39"/>
      <c r="PXP649" s="39"/>
      <c r="PXQ649" s="39"/>
      <c r="PXR649" s="39"/>
      <c r="PXS649" s="39"/>
      <c r="PXT649" s="39"/>
      <c r="PXU649" s="39"/>
      <c r="PXV649" s="39"/>
      <c r="PXW649" s="39"/>
      <c r="PXX649" s="39"/>
      <c r="PXY649" s="39"/>
      <c r="PXZ649" s="39"/>
      <c r="PYA649" s="39"/>
      <c r="PYB649" s="39"/>
      <c r="PYC649" s="39"/>
      <c r="PYD649" s="39"/>
      <c r="PYE649" s="39"/>
      <c r="PYF649" s="39"/>
      <c r="PYG649" s="39"/>
      <c r="PYH649" s="39"/>
      <c r="PYI649" s="39"/>
      <c r="PYJ649" s="39"/>
      <c r="PYK649" s="39"/>
      <c r="PYL649" s="39"/>
      <c r="PYM649" s="39"/>
      <c r="PYN649" s="39"/>
      <c r="PYO649" s="39"/>
      <c r="PYP649" s="39"/>
      <c r="PYQ649" s="39"/>
      <c r="PYR649" s="39"/>
      <c r="PYS649" s="39"/>
      <c r="PYT649" s="39"/>
      <c r="PYU649" s="39"/>
      <c r="PYV649" s="39"/>
      <c r="PYW649" s="39"/>
      <c r="PYX649" s="39"/>
      <c r="PYY649" s="39"/>
      <c r="PYZ649" s="39"/>
      <c r="PZA649" s="39"/>
      <c r="PZB649" s="39"/>
      <c r="PZC649" s="39"/>
      <c r="PZD649" s="39"/>
      <c r="PZE649" s="39"/>
      <c r="PZF649" s="39"/>
      <c r="PZG649" s="39"/>
      <c r="PZH649" s="39"/>
      <c r="PZI649" s="39"/>
      <c r="PZJ649" s="39"/>
      <c r="PZK649" s="39"/>
      <c r="PZL649" s="39"/>
      <c r="PZM649" s="39"/>
      <c r="PZN649" s="39"/>
      <c r="PZO649" s="39"/>
      <c r="PZP649" s="39"/>
      <c r="PZQ649" s="39"/>
      <c r="PZR649" s="39"/>
      <c r="PZS649" s="39"/>
      <c r="PZT649" s="39"/>
      <c r="PZU649" s="39"/>
      <c r="PZV649" s="39"/>
      <c r="PZW649" s="39"/>
      <c r="PZX649" s="39"/>
      <c r="PZY649" s="39"/>
      <c r="PZZ649" s="39"/>
      <c r="QAA649" s="39"/>
      <c r="QAB649" s="39"/>
      <c r="QAC649" s="39"/>
      <c r="QAD649" s="39"/>
      <c r="QAE649" s="39"/>
      <c r="QAF649" s="39"/>
      <c r="QAG649" s="39"/>
      <c r="QAH649" s="39"/>
      <c r="QAI649" s="39"/>
      <c r="QAJ649" s="39"/>
      <c r="QAK649" s="39"/>
      <c r="QAL649" s="39"/>
      <c r="QAM649" s="39"/>
      <c r="QAN649" s="39"/>
      <c r="QAO649" s="39"/>
      <c r="QAP649" s="39"/>
      <c r="QAQ649" s="39"/>
      <c r="QAR649" s="39"/>
      <c r="QAS649" s="39"/>
      <c r="QAT649" s="39"/>
      <c r="QAU649" s="39"/>
      <c r="QAV649" s="39"/>
      <c r="QAW649" s="39"/>
      <c r="QAX649" s="39"/>
      <c r="QAY649" s="39"/>
      <c r="QAZ649" s="39"/>
      <c r="QBA649" s="39"/>
      <c r="QBB649" s="39"/>
      <c r="QBC649" s="39"/>
      <c r="QBD649" s="39"/>
      <c r="QBE649" s="39"/>
      <c r="QBF649" s="39"/>
      <c r="QBG649" s="39"/>
      <c r="QBH649" s="39"/>
      <c r="QBI649" s="39"/>
      <c r="QBJ649" s="39"/>
      <c r="QBK649" s="39"/>
      <c r="QBL649" s="39"/>
      <c r="QBM649" s="39"/>
      <c r="QBN649" s="39"/>
      <c r="QBO649" s="39"/>
      <c r="QBP649" s="39"/>
      <c r="QBQ649" s="39"/>
      <c r="QBR649" s="39"/>
      <c r="QBS649" s="39"/>
      <c r="QBT649" s="39"/>
      <c r="QBU649" s="39"/>
      <c r="QBV649" s="39"/>
      <c r="QBW649" s="39"/>
      <c r="QBX649" s="39"/>
      <c r="QBY649" s="39"/>
      <c r="QBZ649" s="39"/>
      <c r="QCA649" s="39"/>
      <c r="QCB649" s="39"/>
      <c r="QCC649" s="39"/>
      <c r="QCD649" s="39"/>
      <c r="QCE649" s="39"/>
      <c r="QCF649" s="39"/>
      <c r="QCG649" s="39"/>
      <c r="QCH649" s="39"/>
      <c r="QCI649" s="39"/>
      <c r="QCJ649" s="39"/>
      <c r="QCK649" s="39"/>
      <c r="QCL649" s="39"/>
      <c r="QCM649" s="39"/>
      <c r="QCN649" s="39"/>
      <c r="QCO649" s="39"/>
      <c r="QCP649" s="39"/>
      <c r="QCQ649" s="39"/>
      <c r="QCR649" s="39"/>
      <c r="QCS649" s="39"/>
      <c r="QCT649" s="39"/>
      <c r="QCU649" s="39"/>
      <c r="QCV649" s="39"/>
      <c r="QCW649" s="39"/>
      <c r="QCX649" s="39"/>
      <c r="QCY649" s="39"/>
      <c r="QCZ649" s="39"/>
      <c r="QDA649" s="39"/>
      <c r="QDB649" s="39"/>
      <c r="QDC649" s="39"/>
      <c r="QDD649" s="39"/>
      <c r="QDE649" s="39"/>
      <c r="QDF649" s="39"/>
      <c r="QDG649" s="39"/>
      <c r="QDH649" s="39"/>
      <c r="QDI649" s="39"/>
      <c r="QDJ649" s="39"/>
      <c r="QDK649" s="39"/>
      <c r="QDL649" s="39"/>
      <c r="QDM649" s="39"/>
      <c r="QDN649" s="39"/>
      <c r="QDO649" s="39"/>
      <c r="QDP649" s="39"/>
      <c r="QDQ649" s="39"/>
      <c r="QDR649" s="39"/>
      <c r="QDS649" s="39"/>
      <c r="QDT649" s="39"/>
      <c r="QDU649" s="39"/>
      <c r="QDV649" s="39"/>
      <c r="QDW649" s="39"/>
      <c r="QDX649" s="39"/>
      <c r="QDY649" s="39"/>
      <c r="QDZ649" s="39"/>
      <c r="QEA649" s="39"/>
      <c r="QEB649" s="39"/>
      <c r="QEC649" s="39"/>
      <c r="QED649" s="39"/>
      <c r="QEE649" s="39"/>
      <c r="QEF649" s="39"/>
      <c r="QEG649" s="39"/>
      <c r="QEH649" s="39"/>
      <c r="QEI649" s="39"/>
      <c r="QEJ649" s="39"/>
      <c r="QEK649" s="39"/>
      <c r="QEL649" s="39"/>
      <c r="QEM649" s="39"/>
      <c r="QEN649" s="39"/>
      <c r="QEO649" s="39"/>
      <c r="QEP649" s="39"/>
      <c r="QEQ649" s="39"/>
      <c r="QER649" s="39"/>
      <c r="QES649" s="39"/>
      <c r="QET649" s="39"/>
      <c r="QEU649" s="39"/>
      <c r="QEV649" s="39"/>
      <c r="QEW649" s="39"/>
      <c r="QEX649" s="39"/>
      <c r="QEY649" s="39"/>
      <c r="QEZ649" s="39"/>
      <c r="QFA649" s="39"/>
      <c r="QFB649" s="39"/>
      <c r="QFC649" s="39"/>
      <c r="QFD649" s="39"/>
      <c r="QFE649" s="39"/>
      <c r="QFF649" s="39"/>
      <c r="QFG649" s="39"/>
      <c r="QFH649" s="39"/>
      <c r="QFI649" s="39"/>
      <c r="QFJ649" s="39"/>
      <c r="QFK649" s="39"/>
      <c r="QFL649" s="39"/>
      <c r="QFM649" s="39"/>
      <c r="QFN649" s="39"/>
      <c r="QFO649" s="39"/>
      <c r="QFP649" s="39"/>
      <c r="QFQ649" s="39"/>
      <c r="QFR649" s="39"/>
      <c r="QFS649" s="39"/>
      <c r="QFT649" s="39"/>
      <c r="QFU649" s="39"/>
      <c r="QFV649" s="39"/>
      <c r="QFW649" s="39"/>
      <c r="QFX649" s="39"/>
      <c r="QFY649" s="39"/>
      <c r="QFZ649" s="39"/>
      <c r="QGA649" s="39"/>
      <c r="QGB649" s="39"/>
      <c r="QGC649" s="39"/>
      <c r="QGD649" s="39"/>
      <c r="QGE649" s="39"/>
      <c r="QGF649" s="39"/>
      <c r="QGG649" s="39"/>
      <c r="QGH649" s="39"/>
      <c r="QGI649" s="39"/>
      <c r="QGJ649" s="39"/>
      <c r="QGK649" s="39"/>
      <c r="QGL649" s="39"/>
      <c r="QGM649" s="39"/>
      <c r="QGN649" s="39"/>
      <c r="QGO649" s="39"/>
      <c r="QGP649" s="39"/>
      <c r="QGQ649" s="39"/>
      <c r="QGR649" s="39"/>
      <c r="QGS649" s="39"/>
      <c r="QGT649" s="39"/>
      <c r="QGU649" s="39"/>
      <c r="QGV649" s="39"/>
      <c r="QGW649" s="39"/>
      <c r="QGX649" s="39"/>
      <c r="QGY649" s="39"/>
      <c r="QGZ649" s="39"/>
      <c r="QHA649" s="39"/>
      <c r="QHB649" s="39"/>
      <c r="QHC649" s="39"/>
      <c r="QHD649" s="39"/>
      <c r="QHE649" s="39"/>
      <c r="QHF649" s="39"/>
      <c r="QHG649" s="39"/>
      <c r="QHH649" s="39"/>
      <c r="QHI649" s="39"/>
      <c r="QHJ649" s="39"/>
      <c r="QHK649" s="39"/>
      <c r="QHL649" s="39"/>
      <c r="QHM649" s="39"/>
      <c r="QHN649" s="39"/>
      <c r="QHO649" s="39"/>
      <c r="QHP649" s="39"/>
      <c r="QHQ649" s="39"/>
      <c r="QHR649" s="39"/>
      <c r="QHS649" s="39"/>
      <c r="QHT649" s="39"/>
      <c r="QHU649" s="39"/>
      <c r="QHV649" s="39"/>
      <c r="QHW649" s="39"/>
      <c r="QHX649" s="39"/>
      <c r="QHY649" s="39"/>
      <c r="QHZ649" s="39"/>
      <c r="QIA649" s="39"/>
      <c r="QIB649" s="39"/>
      <c r="QIC649" s="39"/>
      <c r="QID649" s="39"/>
      <c r="QIE649" s="39"/>
      <c r="QIF649" s="39"/>
      <c r="QIG649" s="39"/>
      <c r="QIH649" s="39"/>
      <c r="QII649" s="39"/>
      <c r="QIJ649" s="39"/>
      <c r="QIK649" s="39"/>
      <c r="QIL649" s="39"/>
      <c r="QIM649" s="39"/>
      <c r="QIN649" s="39"/>
      <c r="QIO649" s="39"/>
      <c r="QIP649" s="39"/>
      <c r="QIQ649" s="39"/>
      <c r="QIR649" s="39"/>
      <c r="QIS649" s="39"/>
      <c r="QIT649" s="39"/>
      <c r="QIU649" s="39"/>
      <c r="QIV649" s="39"/>
      <c r="QIW649" s="39"/>
      <c r="QIX649" s="39"/>
      <c r="QIY649" s="39"/>
      <c r="QIZ649" s="39"/>
      <c r="QJA649" s="39"/>
      <c r="QJB649" s="39"/>
      <c r="QJC649" s="39"/>
      <c r="QJD649" s="39"/>
      <c r="QJE649" s="39"/>
      <c r="QJF649" s="39"/>
      <c r="QJG649" s="39"/>
      <c r="QJH649" s="39"/>
      <c r="QJI649" s="39"/>
      <c r="QJJ649" s="39"/>
      <c r="QJK649" s="39"/>
      <c r="QJL649" s="39"/>
      <c r="QJM649" s="39"/>
      <c r="QJN649" s="39"/>
      <c r="QJO649" s="39"/>
      <c r="QJP649" s="39"/>
      <c r="QJQ649" s="39"/>
      <c r="QJR649" s="39"/>
      <c r="QJS649" s="39"/>
      <c r="QJT649" s="39"/>
      <c r="QJU649" s="39"/>
      <c r="QJV649" s="39"/>
      <c r="QJW649" s="39"/>
      <c r="QJX649" s="39"/>
      <c r="QJY649" s="39"/>
      <c r="QJZ649" s="39"/>
      <c r="QKA649" s="39"/>
      <c r="QKB649" s="39"/>
      <c r="QKC649" s="39"/>
      <c r="QKD649" s="39"/>
      <c r="QKE649" s="39"/>
      <c r="QKF649" s="39"/>
      <c r="QKG649" s="39"/>
      <c r="QKH649" s="39"/>
      <c r="QKI649" s="39"/>
      <c r="QKJ649" s="39"/>
      <c r="QKK649" s="39"/>
      <c r="QKL649" s="39"/>
      <c r="QKM649" s="39"/>
      <c r="QKN649" s="39"/>
      <c r="QKO649" s="39"/>
      <c r="QKP649" s="39"/>
      <c r="QKQ649" s="39"/>
      <c r="QKR649" s="39"/>
      <c r="QKS649" s="39"/>
      <c r="QKT649" s="39"/>
      <c r="QKU649" s="39"/>
      <c r="QKV649" s="39"/>
      <c r="QKW649" s="39"/>
      <c r="QKX649" s="39"/>
      <c r="QKY649" s="39"/>
      <c r="QKZ649" s="39"/>
      <c r="QLA649" s="39"/>
      <c r="QLB649" s="39"/>
      <c r="QLC649" s="39"/>
      <c r="QLD649" s="39"/>
      <c r="QLE649" s="39"/>
      <c r="QLF649" s="39"/>
      <c r="QLG649" s="39"/>
      <c r="QLH649" s="39"/>
      <c r="QLI649" s="39"/>
      <c r="QLJ649" s="39"/>
      <c r="QLK649" s="39"/>
      <c r="QLL649" s="39"/>
      <c r="QLM649" s="39"/>
      <c r="QLN649" s="39"/>
      <c r="QLO649" s="39"/>
      <c r="QLP649" s="39"/>
      <c r="QLQ649" s="39"/>
      <c r="QLR649" s="39"/>
      <c r="QLS649" s="39"/>
      <c r="QLT649" s="39"/>
      <c r="QLU649" s="39"/>
      <c r="QLV649" s="39"/>
      <c r="QLW649" s="39"/>
      <c r="QLX649" s="39"/>
      <c r="QLY649" s="39"/>
      <c r="QLZ649" s="39"/>
      <c r="QMA649" s="39"/>
      <c r="QMB649" s="39"/>
      <c r="QMC649" s="39"/>
      <c r="QMD649" s="39"/>
      <c r="QME649" s="39"/>
      <c r="QMF649" s="39"/>
      <c r="QMG649" s="39"/>
      <c r="QMH649" s="39"/>
      <c r="QMI649" s="39"/>
      <c r="QMJ649" s="39"/>
      <c r="QMK649" s="39"/>
      <c r="QML649" s="39"/>
      <c r="QMM649" s="39"/>
      <c r="QMN649" s="39"/>
      <c r="QMO649" s="39"/>
      <c r="QMP649" s="39"/>
      <c r="QMQ649" s="39"/>
      <c r="QMR649" s="39"/>
      <c r="QMS649" s="39"/>
      <c r="QMT649" s="39"/>
      <c r="QMU649" s="39"/>
      <c r="QMV649" s="39"/>
      <c r="QMW649" s="39"/>
      <c r="QMX649" s="39"/>
      <c r="QMY649" s="39"/>
      <c r="QMZ649" s="39"/>
      <c r="QNA649" s="39"/>
      <c r="QNB649" s="39"/>
      <c r="QNC649" s="39"/>
      <c r="QND649" s="39"/>
      <c r="QNE649" s="39"/>
      <c r="QNF649" s="39"/>
      <c r="QNG649" s="39"/>
      <c r="QNH649" s="39"/>
      <c r="QNI649" s="39"/>
      <c r="QNJ649" s="39"/>
      <c r="QNK649" s="39"/>
      <c r="QNL649" s="39"/>
      <c r="QNM649" s="39"/>
      <c r="QNN649" s="39"/>
      <c r="QNO649" s="39"/>
      <c r="QNP649" s="39"/>
      <c r="QNQ649" s="39"/>
      <c r="QNR649" s="39"/>
      <c r="QNS649" s="39"/>
      <c r="QNT649" s="39"/>
      <c r="QNU649" s="39"/>
      <c r="QNV649" s="39"/>
      <c r="QNW649" s="39"/>
      <c r="QNX649" s="39"/>
      <c r="QNY649" s="39"/>
      <c r="QNZ649" s="39"/>
      <c r="QOA649" s="39"/>
      <c r="QOB649" s="39"/>
      <c r="QOC649" s="39"/>
      <c r="QOD649" s="39"/>
      <c r="QOE649" s="39"/>
      <c r="QOF649" s="39"/>
      <c r="QOG649" s="39"/>
      <c r="QOH649" s="39"/>
      <c r="QOI649" s="39"/>
      <c r="QOJ649" s="39"/>
      <c r="QOK649" s="39"/>
      <c r="QOL649" s="39"/>
      <c r="QOM649" s="39"/>
      <c r="QON649" s="39"/>
      <c r="QOO649" s="39"/>
      <c r="QOP649" s="39"/>
      <c r="QOQ649" s="39"/>
      <c r="QOR649" s="39"/>
      <c r="QOS649" s="39"/>
      <c r="QOT649" s="39"/>
      <c r="QOU649" s="39"/>
      <c r="QOV649" s="39"/>
      <c r="QOW649" s="39"/>
      <c r="QOX649" s="39"/>
      <c r="QOY649" s="39"/>
      <c r="QOZ649" s="39"/>
      <c r="QPA649" s="39"/>
      <c r="QPB649" s="39"/>
      <c r="QPC649" s="39"/>
      <c r="QPD649" s="39"/>
      <c r="QPE649" s="39"/>
      <c r="QPF649" s="39"/>
      <c r="QPG649" s="39"/>
      <c r="QPH649" s="39"/>
      <c r="QPI649" s="39"/>
      <c r="QPJ649" s="39"/>
      <c r="QPK649" s="39"/>
      <c r="QPL649" s="39"/>
      <c r="QPM649" s="39"/>
      <c r="QPN649" s="39"/>
      <c r="QPO649" s="39"/>
      <c r="QPP649" s="39"/>
      <c r="QPQ649" s="39"/>
      <c r="QPR649" s="39"/>
      <c r="QPS649" s="39"/>
      <c r="QPT649" s="39"/>
      <c r="QPU649" s="39"/>
      <c r="QPV649" s="39"/>
      <c r="QPW649" s="39"/>
      <c r="QPX649" s="39"/>
      <c r="QPY649" s="39"/>
      <c r="QPZ649" s="39"/>
      <c r="QQA649" s="39"/>
      <c r="QQB649" s="39"/>
      <c r="QQC649" s="39"/>
      <c r="QQD649" s="39"/>
      <c r="QQE649" s="39"/>
      <c r="QQF649" s="39"/>
      <c r="QQG649" s="39"/>
      <c r="QQH649" s="39"/>
      <c r="QQI649" s="39"/>
      <c r="QQJ649" s="39"/>
      <c r="QQK649" s="39"/>
      <c r="QQL649" s="39"/>
      <c r="QQM649" s="39"/>
      <c r="QQN649" s="39"/>
      <c r="QQO649" s="39"/>
      <c r="QQP649" s="39"/>
      <c r="QQQ649" s="39"/>
      <c r="QQR649" s="39"/>
      <c r="QQS649" s="39"/>
      <c r="QQT649" s="39"/>
      <c r="QQU649" s="39"/>
      <c r="QQV649" s="39"/>
      <c r="QQW649" s="39"/>
      <c r="QQX649" s="39"/>
      <c r="QQY649" s="39"/>
      <c r="QQZ649" s="39"/>
      <c r="QRA649" s="39"/>
      <c r="QRB649" s="39"/>
      <c r="QRC649" s="39"/>
      <c r="QRD649" s="39"/>
      <c r="QRE649" s="39"/>
      <c r="QRF649" s="39"/>
      <c r="QRG649" s="39"/>
      <c r="QRH649" s="39"/>
      <c r="QRI649" s="39"/>
      <c r="QRJ649" s="39"/>
      <c r="QRK649" s="39"/>
      <c r="QRL649" s="39"/>
      <c r="QRM649" s="39"/>
      <c r="QRN649" s="39"/>
      <c r="QRO649" s="39"/>
      <c r="QRP649" s="39"/>
      <c r="QRQ649" s="39"/>
      <c r="QRR649" s="39"/>
      <c r="QRS649" s="39"/>
      <c r="QRT649" s="39"/>
      <c r="QRU649" s="39"/>
      <c r="QRV649" s="39"/>
      <c r="QRW649" s="39"/>
      <c r="QRX649" s="39"/>
      <c r="QRY649" s="39"/>
      <c r="QRZ649" s="39"/>
      <c r="QSA649" s="39"/>
      <c r="QSB649" s="39"/>
      <c r="QSC649" s="39"/>
      <c r="QSD649" s="39"/>
      <c r="QSE649" s="39"/>
      <c r="QSF649" s="39"/>
      <c r="QSG649" s="39"/>
      <c r="QSH649" s="39"/>
      <c r="QSI649" s="39"/>
      <c r="QSJ649" s="39"/>
      <c r="QSK649" s="39"/>
      <c r="QSL649" s="39"/>
      <c r="QSM649" s="39"/>
      <c r="QSN649" s="39"/>
      <c r="QSO649" s="39"/>
      <c r="QSP649" s="39"/>
      <c r="QSQ649" s="39"/>
      <c r="QSR649" s="39"/>
      <c r="QSS649" s="39"/>
      <c r="QST649" s="39"/>
      <c r="QSU649" s="39"/>
      <c r="QSV649" s="39"/>
      <c r="QSW649" s="39"/>
      <c r="QSX649" s="39"/>
      <c r="QSY649" s="39"/>
      <c r="QSZ649" s="39"/>
      <c r="QTA649" s="39"/>
      <c r="QTB649" s="39"/>
      <c r="QTC649" s="39"/>
      <c r="QTD649" s="39"/>
      <c r="QTE649" s="39"/>
      <c r="QTF649" s="39"/>
      <c r="QTG649" s="39"/>
      <c r="QTH649" s="39"/>
      <c r="QTI649" s="39"/>
      <c r="QTJ649" s="39"/>
      <c r="QTK649" s="39"/>
      <c r="QTL649" s="39"/>
      <c r="QTM649" s="39"/>
      <c r="QTN649" s="39"/>
      <c r="QTO649" s="39"/>
      <c r="QTP649" s="39"/>
      <c r="QTQ649" s="39"/>
      <c r="QTR649" s="39"/>
      <c r="QTS649" s="39"/>
      <c r="QTT649" s="39"/>
      <c r="QTU649" s="39"/>
      <c r="QTV649" s="39"/>
      <c r="QTW649" s="39"/>
      <c r="QTX649" s="39"/>
      <c r="QTY649" s="39"/>
      <c r="QTZ649" s="39"/>
      <c r="QUA649" s="39"/>
      <c r="QUB649" s="39"/>
      <c r="QUC649" s="39"/>
      <c r="QUD649" s="39"/>
      <c r="QUE649" s="39"/>
      <c r="QUF649" s="39"/>
      <c r="QUG649" s="39"/>
      <c r="QUH649" s="39"/>
      <c r="QUI649" s="39"/>
      <c r="QUJ649" s="39"/>
      <c r="QUK649" s="39"/>
      <c r="QUL649" s="39"/>
      <c r="QUM649" s="39"/>
      <c r="QUN649" s="39"/>
      <c r="QUO649" s="39"/>
      <c r="QUP649" s="39"/>
      <c r="QUQ649" s="39"/>
      <c r="QUR649" s="39"/>
      <c r="QUS649" s="39"/>
      <c r="QUT649" s="39"/>
      <c r="QUU649" s="39"/>
      <c r="QUV649" s="39"/>
      <c r="QUW649" s="39"/>
      <c r="QUX649" s="39"/>
      <c r="QUY649" s="39"/>
      <c r="QUZ649" s="39"/>
      <c r="QVA649" s="39"/>
      <c r="QVB649" s="39"/>
      <c r="QVC649" s="39"/>
      <c r="QVD649" s="39"/>
      <c r="QVE649" s="39"/>
      <c r="QVF649" s="39"/>
      <c r="QVG649" s="39"/>
      <c r="QVH649" s="39"/>
      <c r="QVI649" s="39"/>
      <c r="QVJ649" s="39"/>
      <c r="QVK649" s="39"/>
      <c r="QVL649" s="39"/>
      <c r="QVM649" s="39"/>
      <c r="QVN649" s="39"/>
      <c r="QVO649" s="39"/>
      <c r="QVP649" s="39"/>
      <c r="QVQ649" s="39"/>
      <c r="QVR649" s="39"/>
      <c r="QVS649" s="39"/>
      <c r="QVT649" s="39"/>
      <c r="QVU649" s="39"/>
      <c r="QVV649" s="39"/>
      <c r="QVW649" s="39"/>
      <c r="QVX649" s="39"/>
      <c r="QVY649" s="39"/>
      <c r="QVZ649" s="39"/>
      <c r="QWA649" s="39"/>
      <c r="QWB649" s="39"/>
      <c r="QWC649" s="39"/>
      <c r="QWD649" s="39"/>
      <c r="QWE649" s="39"/>
      <c r="QWF649" s="39"/>
      <c r="QWG649" s="39"/>
      <c r="QWH649" s="39"/>
      <c r="QWI649" s="39"/>
      <c r="QWJ649" s="39"/>
      <c r="QWK649" s="39"/>
      <c r="QWL649" s="39"/>
      <c r="QWM649" s="39"/>
      <c r="QWN649" s="39"/>
      <c r="QWO649" s="39"/>
      <c r="QWP649" s="39"/>
      <c r="QWQ649" s="39"/>
      <c r="QWR649" s="39"/>
      <c r="QWS649" s="39"/>
      <c r="QWT649" s="39"/>
      <c r="QWU649" s="39"/>
      <c r="QWV649" s="39"/>
      <c r="QWW649" s="39"/>
      <c r="QWX649" s="39"/>
      <c r="QWY649" s="39"/>
      <c r="QWZ649" s="39"/>
      <c r="QXA649" s="39"/>
      <c r="QXB649" s="39"/>
      <c r="QXC649" s="39"/>
      <c r="QXD649" s="39"/>
      <c r="QXE649" s="39"/>
      <c r="QXF649" s="39"/>
      <c r="QXG649" s="39"/>
      <c r="QXH649" s="39"/>
      <c r="QXI649" s="39"/>
      <c r="QXJ649" s="39"/>
      <c r="QXK649" s="39"/>
      <c r="QXL649" s="39"/>
      <c r="QXM649" s="39"/>
      <c r="QXN649" s="39"/>
      <c r="QXO649" s="39"/>
      <c r="QXP649" s="39"/>
      <c r="QXQ649" s="39"/>
      <c r="QXR649" s="39"/>
      <c r="QXS649" s="39"/>
      <c r="QXT649" s="39"/>
      <c r="QXU649" s="39"/>
      <c r="QXV649" s="39"/>
      <c r="QXW649" s="39"/>
      <c r="QXX649" s="39"/>
      <c r="QXY649" s="39"/>
      <c r="QXZ649" s="39"/>
      <c r="QYA649" s="39"/>
      <c r="QYB649" s="39"/>
      <c r="QYC649" s="39"/>
      <c r="QYD649" s="39"/>
      <c r="QYE649" s="39"/>
      <c r="QYF649" s="39"/>
      <c r="QYG649" s="39"/>
      <c r="QYH649" s="39"/>
      <c r="QYI649" s="39"/>
      <c r="QYJ649" s="39"/>
      <c r="QYK649" s="39"/>
      <c r="QYL649" s="39"/>
      <c r="QYM649" s="39"/>
      <c r="QYN649" s="39"/>
      <c r="QYO649" s="39"/>
      <c r="QYP649" s="39"/>
      <c r="QYQ649" s="39"/>
      <c r="QYR649" s="39"/>
      <c r="QYS649" s="39"/>
      <c r="QYT649" s="39"/>
      <c r="QYU649" s="39"/>
      <c r="QYV649" s="39"/>
      <c r="QYW649" s="39"/>
      <c r="QYX649" s="39"/>
      <c r="QYY649" s="39"/>
      <c r="QYZ649" s="39"/>
      <c r="QZA649" s="39"/>
      <c r="QZB649" s="39"/>
      <c r="QZC649" s="39"/>
      <c r="QZD649" s="39"/>
      <c r="QZE649" s="39"/>
      <c r="QZF649" s="39"/>
      <c r="QZG649" s="39"/>
      <c r="QZH649" s="39"/>
      <c r="QZI649" s="39"/>
      <c r="QZJ649" s="39"/>
      <c r="QZK649" s="39"/>
      <c r="QZL649" s="39"/>
      <c r="QZM649" s="39"/>
      <c r="QZN649" s="39"/>
      <c r="QZO649" s="39"/>
      <c r="QZP649" s="39"/>
      <c r="QZQ649" s="39"/>
      <c r="QZR649" s="39"/>
      <c r="QZS649" s="39"/>
      <c r="QZT649" s="39"/>
      <c r="QZU649" s="39"/>
      <c r="QZV649" s="39"/>
      <c r="QZW649" s="39"/>
      <c r="QZX649" s="39"/>
      <c r="QZY649" s="39"/>
      <c r="QZZ649" s="39"/>
      <c r="RAA649" s="39"/>
      <c r="RAB649" s="39"/>
      <c r="RAC649" s="39"/>
      <c r="RAD649" s="39"/>
      <c r="RAE649" s="39"/>
      <c r="RAF649" s="39"/>
      <c r="RAG649" s="39"/>
      <c r="RAH649" s="39"/>
      <c r="RAI649" s="39"/>
      <c r="RAJ649" s="39"/>
      <c r="RAK649" s="39"/>
      <c r="RAL649" s="39"/>
      <c r="RAM649" s="39"/>
      <c r="RAN649" s="39"/>
      <c r="RAO649" s="39"/>
      <c r="RAP649" s="39"/>
      <c r="RAQ649" s="39"/>
      <c r="RAR649" s="39"/>
      <c r="RAS649" s="39"/>
      <c r="RAT649" s="39"/>
      <c r="RAU649" s="39"/>
      <c r="RAV649" s="39"/>
      <c r="RAW649" s="39"/>
      <c r="RAX649" s="39"/>
      <c r="RAY649" s="39"/>
      <c r="RAZ649" s="39"/>
      <c r="RBA649" s="39"/>
      <c r="RBB649" s="39"/>
      <c r="RBC649" s="39"/>
      <c r="RBD649" s="39"/>
      <c r="RBE649" s="39"/>
      <c r="RBF649" s="39"/>
      <c r="RBG649" s="39"/>
      <c r="RBH649" s="39"/>
      <c r="RBI649" s="39"/>
      <c r="RBJ649" s="39"/>
      <c r="RBK649" s="39"/>
      <c r="RBL649" s="39"/>
      <c r="RBM649" s="39"/>
      <c r="RBN649" s="39"/>
      <c r="RBO649" s="39"/>
      <c r="RBP649" s="39"/>
      <c r="RBQ649" s="39"/>
      <c r="RBR649" s="39"/>
      <c r="RBS649" s="39"/>
      <c r="RBT649" s="39"/>
      <c r="RBU649" s="39"/>
      <c r="RBV649" s="39"/>
      <c r="RBW649" s="39"/>
      <c r="RBX649" s="39"/>
      <c r="RBY649" s="39"/>
      <c r="RBZ649" s="39"/>
      <c r="RCA649" s="39"/>
      <c r="RCB649" s="39"/>
      <c r="RCC649" s="39"/>
      <c r="RCD649" s="39"/>
      <c r="RCE649" s="39"/>
      <c r="RCF649" s="39"/>
      <c r="RCG649" s="39"/>
      <c r="RCH649" s="39"/>
      <c r="RCI649" s="39"/>
      <c r="RCJ649" s="39"/>
      <c r="RCK649" s="39"/>
      <c r="RCL649" s="39"/>
      <c r="RCM649" s="39"/>
      <c r="RCN649" s="39"/>
      <c r="RCO649" s="39"/>
      <c r="RCP649" s="39"/>
      <c r="RCQ649" s="39"/>
      <c r="RCR649" s="39"/>
      <c r="RCS649" s="39"/>
      <c r="RCT649" s="39"/>
      <c r="RCU649" s="39"/>
      <c r="RCV649" s="39"/>
      <c r="RCW649" s="39"/>
      <c r="RCX649" s="39"/>
      <c r="RCY649" s="39"/>
      <c r="RCZ649" s="39"/>
      <c r="RDA649" s="39"/>
      <c r="RDB649" s="39"/>
      <c r="RDC649" s="39"/>
      <c r="RDD649" s="39"/>
      <c r="RDE649" s="39"/>
      <c r="RDF649" s="39"/>
      <c r="RDG649" s="39"/>
      <c r="RDH649" s="39"/>
      <c r="RDI649" s="39"/>
      <c r="RDJ649" s="39"/>
      <c r="RDK649" s="39"/>
      <c r="RDL649" s="39"/>
      <c r="RDM649" s="39"/>
      <c r="RDN649" s="39"/>
      <c r="RDO649" s="39"/>
      <c r="RDP649" s="39"/>
      <c r="RDQ649" s="39"/>
      <c r="RDR649" s="39"/>
      <c r="RDS649" s="39"/>
      <c r="RDT649" s="39"/>
      <c r="RDU649" s="39"/>
      <c r="RDV649" s="39"/>
      <c r="RDW649" s="39"/>
      <c r="RDX649" s="39"/>
      <c r="RDY649" s="39"/>
      <c r="RDZ649" s="39"/>
      <c r="REA649" s="39"/>
      <c r="REB649" s="39"/>
      <c r="REC649" s="39"/>
      <c r="RED649" s="39"/>
      <c r="REE649" s="39"/>
      <c r="REF649" s="39"/>
      <c r="REG649" s="39"/>
      <c r="REH649" s="39"/>
      <c r="REI649" s="39"/>
      <c r="REJ649" s="39"/>
      <c r="REK649" s="39"/>
      <c r="REL649" s="39"/>
      <c r="REM649" s="39"/>
      <c r="REN649" s="39"/>
      <c r="REO649" s="39"/>
      <c r="REP649" s="39"/>
      <c r="REQ649" s="39"/>
      <c r="RER649" s="39"/>
      <c r="RES649" s="39"/>
      <c r="RET649" s="39"/>
      <c r="REU649" s="39"/>
      <c r="REV649" s="39"/>
      <c r="REW649" s="39"/>
      <c r="REX649" s="39"/>
      <c r="REY649" s="39"/>
      <c r="REZ649" s="39"/>
      <c r="RFA649" s="39"/>
      <c r="RFB649" s="39"/>
      <c r="RFC649" s="39"/>
      <c r="RFD649" s="39"/>
      <c r="RFE649" s="39"/>
      <c r="RFF649" s="39"/>
      <c r="RFG649" s="39"/>
      <c r="RFH649" s="39"/>
      <c r="RFI649" s="39"/>
      <c r="RFJ649" s="39"/>
      <c r="RFK649" s="39"/>
      <c r="RFL649" s="39"/>
      <c r="RFM649" s="39"/>
      <c r="RFN649" s="39"/>
      <c r="RFO649" s="39"/>
      <c r="RFP649" s="39"/>
      <c r="RFQ649" s="39"/>
      <c r="RFR649" s="39"/>
      <c r="RFS649" s="39"/>
      <c r="RFT649" s="39"/>
      <c r="RFU649" s="39"/>
      <c r="RFV649" s="39"/>
      <c r="RFW649" s="39"/>
      <c r="RFX649" s="39"/>
      <c r="RFY649" s="39"/>
      <c r="RFZ649" s="39"/>
      <c r="RGA649" s="39"/>
      <c r="RGB649" s="39"/>
      <c r="RGC649" s="39"/>
      <c r="RGD649" s="39"/>
      <c r="RGE649" s="39"/>
      <c r="RGF649" s="39"/>
      <c r="RGG649" s="39"/>
      <c r="RGH649" s="39"/>
      <c r="RGI649" s="39"/>
      <c r="RGJ649" s="39"/>
      <c r="RGK649" s="39"/>
      <c r="RGL649" s="39"/>
      <c r="RGM649" s="39"/>
      <c r="RGN649" s="39"/>
      <c r="RGO649" s="39"/>
      <c r="RGP649" s="39"/>
      <c r="RGQ649" s="39"/>
      <c r="RGR649" s="39"/>
      <c r="RGS649" s="39"/>
      <c r="RGT649" s="39"/>
      <c r="RGU649" s="39"/>
      <c r="RGV649" s="39"/>
      <c r="RGW649" s="39"/>
      <c r="RGX649" s="39"/>
      <c r="RGY649" s="39"/>
      <c r="RGZ649" s="39"/>
      <c r="RHA649" s="39"/>
      <c r="RHB649" s="39"/>
      <c r="RHC649" s="39"/>
      <c r="RHD649" s="39"/>
      <c r="RHE649" s="39"/>
      <c r="RHF649" s="39"/>
      <c r="RHG649" s="39"/>
      <c r="RHH649" s="39"/>
      <c r="RHI649" s="39"/>
      <c r="RHJ649" s="39"/>
      <c r="RHK649" s="39"/>
      <c r="RHL649" s="39"/>
      <c r="RHM649" s="39"/>
      <c r="RHN649" s="39"/>
      <c r="RHO649" s="39"/>
      <c r="RHP649" s="39"/>
      <c r="RHQ649" s="39"/>
      <c r="RHR649" s="39"/>
      <c r="RHS649" s="39"/>
      <c r="RHT649" s="39"/>
      <c r="RHU649" s="39"/>
      <c r="RHV649" s="39"/>
      <c r="RHW649" s="39"/>
      <c r="RHX649" s="39"/>
      <c r="RHY649" s="39"/>
      <c r="RHZ649" s="39"/>
      <c r="RIA649" s="39"/>
      <c r="RIB649" s="39"/>
      <c r="RIC649" s="39"/>
      <c r="RID649" s="39"/>
      <c r="RIE649" s="39"/>
      <c r="RIF649" s="39"/>
      <c r="RIG649" s="39"/>
      <c r="RIH649" s="39"/>
      <c r="RII649" s="39"/>
      <c r="RIJ649" s="39"/>
      <c r="RIK649" s="39"/>
      <c r="RIL649" s="39"/>
      <c r="RIM649" s="39"/>
      <c r="RIN649" s="39"/>
      <c r="RIO649" s="39"/>
      <c r="RIP649" s="39"/>
      <c r="RIQ649" s="39"/>
      <c r="RIR649" s="39"/>
      <c r="RIS649" s="39"/>
      <c r="RIT649" s="39"/>
      <c r="RIU649" s="39"/>
      <c r="RIV649" s="39"/>
      <c r="RIW649" s="39"/>
      <c r="RIX649" s="39"/>
      <c r="RIY649" s="39"/>
      <c r="RIZ649" s="39"/>
      <c r="RJA649" s="39"/>
      <c r="RJB649" s="39"/>
      <c r="RJC649" s="39"/>
      <c r="RJD649" s="39"/>
      <c r="RJE649" s="39"/>
      <c r="RJF649" s="39"/>
      <c r="RJG649" s="39"/>
      <c r="RJH649" s="39"/>
      <c r="RJI649" s="39"/>
      <c r="RJJ649" s="39"/>
      <c r="RJK649" s="39"/>
      <c r="RJL649" s="39"/>
      <c r="RJM649" s="39"/>
      <c r="RJN649" s="39"/>
      <c r="RJO649" s="39"/>
      <c r="RJP649" s="39"/>
      <c r="RJQ649" s="39"/>
      <c r="RJR649" s="39"/>
      <c r="RJS649" s="39"/>
      <c r="RJT649" s="39"/>
      <c r="RJU649" s="39"/>
      <c r="RJV649" s="39"/>
      <c r="RJW649" s="39"/>
      <c r="RJX649" s="39"/>
      <c r="RJY649" s="39"/>
      <c r="RJZ649" s="39"/>
      <c r="RKA649" s="39"/>
      <c r="RKB649" s="39"/>
      <c r="RKC649" s="39"/>
      <c r="RKD649" s="39"/>
      <c r="RKE649" s="39"/>
      <c r="RKF649" s="39"/>
      <c r="RKG649" s="39"/>
      <c r="RKH649" s="39"/>
      <c r="RKI649" s="39"/>
      <c r="RKJ649" s="39"/>
      <c r="RKK649" s="39"/>
      <c r="RKL649" s="39"/>
      <c r="RKM649" s="39"/>
      <c r="RKN649" s="39"/>
      <c r="RKO649" s="39"/>
      <c r="RKP649" s="39"/>
      <c r="RKQ649" s="39"/>
      <c r="RKR649" s="39"/>
      <c r="RKS649" s="39"/>
      <c r="RKT649" s="39"/>
      <c r="RKU649" s="39"/>
      <c r="RKV649" s="39"/>
      <c r="RKW649" s="39"/>
      <c r="RKX649" s="39"/>
      <c r="RKY649" s="39"/>
      <c r="RKZ649" s="39"/>
      <c r="RLA649" s="39"/>
      <c r="RLB649" s="39"/>
      <c r="RLC649" s="39"/>
      <c r="RLD649" s="39"/>
      <c r="RLE649" s="39"/>
      <c r="RLF649" s="39"/>
      <c r="RLG649" s="39"/>
      <c r="RLH649" s="39"/>
      <c r="RLI649" s="39"/>
      <c r="RLJ649" s="39"/>
      <c r="RLK649" s="39"/>
      <c r="RLL649" s="39"/>
      <c r="RLM649" s="39"/>
      <c r="RLN649" s="39"/>
      <c r="RLO649" s="39"/>
      <c r="RLP649" s="39"/>
      <c r="RLQ649" s="39"/>
      <c r="RLR649" s="39"/>
      <c r="RLS649" s="39"/>
      <c r="RLT649" s="39"/>
      <c r="RLU649" s="39"/>
      <c r="RLV649" s="39"/>
      <c r="RLW649" s="39"/>
      <c r="RLX649" s="39"/>
      <c r="RLY649" s="39"/>
      <c r="RLZ649" s="39"/>
      <c r="RMA649" s="39"/>
      <c r="RMB649" s="39"/>
      <c r="RMC649" s="39"/>
      <c r="RMD649" s="39"/>
      <c r="RME649" s="39"/>
      <c r="RMF649" s="39"/>
      <c r="RMG649" s="39"/>
      <c r="RMH649" s="39"/>
      <c r="RMI649" s="39"/>
      <c r="RMJ649" s="39"/>
      <c r="RMK649" s="39"/>
      <c r="RML649" s="39"/>
      <c r="RMM649" s="39"/>
      <c r="RMN649" s="39"/>
      <c r="RMO649" s="39"/>
      <c r="RMP649" s="39"/>
      <c r="RMQ649" s="39"/>
      <c r="RMR649" s="39"/>
      <c r="RMS649" s="39"/>
      <c r="RMT649" s="39"/>
      <c r="RMU649" s="39"/>
      <c r="RMV649" s="39"/>
      <c r="RMW649" s="39"/>
      <c r="RMX649" s="39"/>
      <c r="RMY649" s="39"/>
      <c r="RMZ649" s="39"/>
      <c r="RNA649" s="39"/>
      <c r="RNB649" s="39"/>
      <c r="RNC649" s="39"/>
      <c r="RND649" s="39"/>
      <c r="RNE649" s="39"/>
      <c r="RNF649" s="39"/>
      <c r="RNG649" s="39"/>
      <c r="RNH649" s="39"/>
      <c r="RNI649" s="39"/>
      <c r="RNJ649" s="39"/>
      <c r="RNK649" s="39"/>
      <c r="RNL649" s="39"/>
      <c r="RNM649" s="39"/>
      <c r="RNN649" s="39"/>
      <c r="RNO649" s="39"/>
      <c r="RNP649" s="39"/>
      <c r="RNQ649" s="39"/>
      <c r="RNR649" s="39"/>
      <c r="RNS649" s="39"/>
      <c r="RNT649" s="39"/>
      <c r="RNU649" s="39"/>
      <c r="RNV649" s="39"/>
      <c r="RNW649" s="39"/>
      <c r="RNX649" s="39"/>
      <c r="RNY649" s="39"/>
      <c r="RNZ649" s="39"/>
      <c r="ROA649" s="39"/>
      <c r="ROB649" s="39"/>
      <c r="ROC649" s="39"/>
      <c r="ROD649" s="39"/>
      <c r="ROE649" s="39"/>
      <c r="ROF649" s="39"/>
      <c r="ROG649" s="39"/>
      <c r="ROH649" s="39"/>
      <c r="ROI649" s="39"/>
      <c r="ROJ649" s="39"/>
      <c r="ROK649" s="39"/>
      <c r="ROL649" s="39"/>
      <c r="ROM649" s="39"/>
      <c r="RON649" s="39"/>
      <c r="ROO649" s="39"/>
      <c r="ROP649" s="39"/>
      <c r="ROQ649" s="39"/>
      <c r="ROR649" s="39"/>
      <c r="ROS649" s="39"/>
      <c r="ROT649" s="39"/>
      <c r="ROU649" s="39"/>
      <c r="ROV649" s="39"/>
      <c r="ROW649" s="39"/>
      <c r="ROX649" s="39"/>
      <c r="ROY649" s="39"/>
      <c r="ROZ649" s="39"/>
      <c r="RPA649" s="39"/>
      <c r="RPB649" s="39"/>
      <c r="RPC649" s="39"/>
      <c r="RPD649" s="39"/>
      <c r="RPE649" s="39"/>
      <c r="RPF649" s="39"/>
      <c r="RPG649" s="39"/>
      <c r="RPH649" s="39"/>
      <c r="RPI649" s="39"/>
      <c r="RPJ649" s="39"/>
      <c r="RPK649" s="39"/>
      <c r="RPL649" s="39"/>
      <c r="RPM649" s="39"/>
      <c r="RPN649" s="39"/>
      <c r="RPO649" s="39"/>
      <c r="RPP649" s="39"/>
      <c r="RPQ649" s="39"/>
      <c r="RPR649" s="39"/>
      <c r="RPS649" s="39"/>
      <c r="RPT649" s="39"/>
      <c r="RPU649" s="39"/>
      <c r="RPV649" s="39"/>
      <c r="RPW649" s="39"/>
      <c r="RPX649" s="39"/>
      <c r="RPY649" s="39"/>
      <c r="RPZ649" s="39"/>
      <c r="RQA649" s="39"/>
      <c r="RQB649" s="39"/>
      <c r="RQC649" s="39"/>
      <c r="RQD649" s="39"/>
      <c r="RQE649" s="39"/>
      <c r="RQF649" s="39"/>
      <c r="RQG649" s="39"/>
      <c r="RQH649" s="39"/>
      <c r="RQI649" s="39"/>
      <c r="RQJ649" s="39"/>
      <c r="RQK649" s="39"/>
      <c r="RQL649" s="39"/>
      <c r="RQM649" s="39"/>
      <c r="RQN649" s="39"/>
      <c r="RQO649" s="39"/>
      <c r="RQP649" s="39"/>
      <c r="RQQ649" s="39"/>
      <c r="RQR649" s="39"/>
      <c r="RQS649" s="39"/>
      <c r="RQT649" s="39"/>
      <c r="RQU649" s="39"/>
      <c r="RQV649" s="39"/>
      <c r="RQW649" s="39"/>
      <c r="RQX649" s="39"/>
      <c r="RQY649" s="39"/>
      <c r="RQZ649" s="39"/>
      <c r="RRA649" s="39"/>
      <c r="RRB649" s="39"/>
      <c r="RRC649" s="39"/>
      <c r="RRD649" s="39"/>
      <c r="RRE649" s="39"/>
      <c r="RRF649" s="39"/>
      <c r="RRG649" s="39"/>
      <c r="RRH649" s="39"/>
      <c r="RRI649" s="39"/>
      <c r="RRJ649" s="39"/>
      <c r="RRK649" s="39"/>
      <c r="RRL649" s="39"/>
      <c r="RRM649" s="39"/>
      <c r="RRN649" s="39"/>
      <c r="RRO649" s="39"/>
      <c r="RRP649" s="39"/>
      <c r="RRQ649" s="39"/>
      <c r="RRR649" s="39"/>
      <c r="RRS649" s="39"/>
      <c r="RRT649" s="39"/>
      <c r="RRU649" s="39"/>
      <c r="RRV649" s="39"/>
      <c r="RRW649" s="39"/>
      <c r="RRX649" s="39"/>
      <c r="RRY649" s="39"/>
      <c r="RRZ649" s="39"/>
      <c r="RSA649" s="39"/>
      <c r="RSB649" s="39"/>
      <c r="RSC649" s="39"/>
      <c r="RSD649" s="39"/>
      <c r="RSE649" s="39"/>
      <c r="RSF649" s="39"/>
      <c r="RSG649" s="39"/>
      <c r="RSH649" s="39"/>
      <c r="RSI649" s="39"/>
      <c r="RSJ649" s="39"/>
      <c r="RSK649" s="39"/>
      <c r="RSL649" s="39"/>
      <c r="RSM649" s="39"/>
      <c r="RSN649" s="39"/>
      <c r="RSO649" s="39"/>
      <c r="RSP649" s="39"/>
      <c r="RSQ649" s="39"/>
      <c r="RSR649" s="39"/>
      <c r="RSS649" s="39"/>
      <c r="RST649" s="39"/>
      <c r="RSU649" s="39"/>
      <c r="RSV649" s="39"/>
      <c r="RSW649" s="39"/>
      <c r="RSX649" s="39"/>
      <c r="RSY649" s="39"/>
      <c r="RSZ649" s="39"/>
      <c r="RTA649" s="39"/>
      <c r="RTB649" s="39"/>
      <c r="RTC649" s="39"/>
      <c r="RTD649" s="39"/>
      <c r="RTE649" s="39"/>
      <c r="RTF649" s="39"/>
      <c r="RTG649" s="39"/>
      <c r="RTH649" s="39"/>
      <c r="RTI649" s="39"/>
      <c r="RTJ649" s="39"/>
      <c r="RTK649" s="39"/>
      <c r="RTL649" s="39"/>
      <c r="RTM649" s="39"/>
      <c r="RTN649" s="39"/>
      <c r="RTO649" s="39"/>
      <c r="RTP649" s="39"/>
      <c r="RTQ649" s="39"/>
      <c r="RTR649" s="39"/>
      <c r="RTS649" s="39"/>
      <c r="RTT649" s="39"/>
      <c r="RTU649" s="39"/>
      <c r="RTV649" s="39"/>
      <c r="RTW649" s="39"/>
      <c r="RTX649" s="39"/>
      <c r="RTY649" s="39"/>
      <c r="RTZ649" s="39"/>
      <c r="RUA649" s="39"/>
      <c r="RUB649" s="39"/>
      <c r="RUC649" s="39"/>
      <c r="RUD649" s="39"/>
      <c r="RUE649" s="39"/>
      <c r="RUF649" s="39"/>
      <c r="RUG649" s="39"/>
      <c r="RUH649" s="39"/>
      <c r="RUI649" s="39"/>
      <c r="RUJ649" s="39"/>
      <c r="RUK649" s="39"/>
      <c r="RUL649" s="39"/>
      <c r="RUM649" s="39"/>
      <c r="RUN649" s="39"/>
      <c r="RUO649" s="39"/>
      <c r="RUP649" s="39"/>
      <c r="RUQ649" s="39"/>
      <c r="RUR649" s="39"/>
      <c r="RUS649" s="39"/>
      <c r="RUT649" s="39"/>
      <c r="RUU649" s="39"/>
      <c r="RUV649" s="39"/>
      <c r="RUW649" s="39"/>
      <c r="RUX649" s="39"/>
      <c r="RUY649" s="39"/>
      <c r="RUZ649" s="39"/>
      <c r="RVA649" s="39"/>
      <c r="RVB649" s="39"/>
      <c r="RVC649" s="39"/>
      <c r="RVD649" s="39"/>
      <c r="RVE649" s="39"/>
      <c r="RVF649" s="39"/>
      <c r="RVG649" s="39"/>
      <c r="RVH649" s="39"/>
      <c r="RVI649" s="39"/>
      <c r="RVJ649" s="39"/>
      <c r="RVK649" s="39"/>
      <c r="RVL649" s="39"/>
      <c r="RVM649" s="39"/>
      <c r="RVN649" s="39"/>
      <c r="RVO649" s="39"/>
      <c r="RVP649" s="39"/>
      <c r="RVQ649" s="39"/>
      <c r="RVR649" s="39"/>
      <c r="RVS649" s="39"/>
      <c r="RVT649" s="39"/>
      <c r="RVU649" s="39"/>
      <c r="RVV649" s="39"/>
      <c r="RVW649" s="39"/>
      <c r="RVX649" s="39"/>
      <c r="RVY649" s="39"/>
      <c r="RVZ649" s="39"/>
      <c r="RWA649" s="39"/>
      <c r="RWB649" s="39"/>
      <c r="RWC649" s="39"/>
      <c r="RWD649" s="39"/>
      <c r="RWE649" s="39"/>
      <c r="RWF649" s="39"/>
      <c r="RWG649" s="39"/>
      <c r="RWH649" s="39"/>
      <c r="RWI649" s="39"/>
      <c r="RWJ649" s="39"/>
      <c r="RWK649" s="39"/>
      <c r="RWL649" s="39"/>
      <c r="RWM649" s="39"/>
      <c r="RWN649" s="39"/>
      <c r="RWO649" s="39"/>
      <c r="RWP649" s="39"/>
      <c r="RWQ649" s="39"/>
      <c r="RWR649" s="39"/>
      <c r="RWS649" s="39"/>
      <c r="RWT649" s="39"/>
      <c r="RWU649" s="39"/>
      <c r="RWV649" s="39"/>
      <c r="RWW649" s="39"/>
      <c r="RWX649" s="39"/>
      <c r="RWY649" s="39"/>
      <c r="RWZ649" s="39"/>
      <c r="RXA649" s="39"/>
      <c r="RXB649" s="39"/>
      <c r="RXC649" s="39"/>
      <c r="RXD649" s="39"/>
      <c r="RXE649" s="39"/>
      <c r="RXF649" s="39"/>
      <c r="RXG649" s="39"/>
      <c r="RXH649" s="39"/>
      <c r="RXI649" s="39"/>
      <c r="RXJ649" s="39"/>
      <c r="RXK649" s="39"/>
      <c r="RXL649" s="39"/>
      <c r="RXM649" s="39"/>
      <c r="RXN649" s="39"/>
      <c r="RXO649" s="39"/>
      <c r="RXP649" s="39"/>
      <c r="RXQ649" s="39"/>
      <c r="RXR649" s="39"/>
      <c r="RXS649" s="39"/>
      <c r="RXT649" s="39"/>
      <c r="RXU649" s="39"/>
      <c r="RXV649" s="39"/>
      <c r="RXW649" s="39"/>
      <c r="RXX649" s="39"/>
      <c r="RXY649" s="39"/>
      <c r="RXZ649" s="39"/>
      <c r="RYA649" s="39"/>
      <c r="RYB649" s="39"/>
      <c r="RYC649" s="39"/>
      <c r="RYD649" s="39"/>
      <c r="RYE649" s="39"/>
      <c r="RYF649" s="39"/>
      <c r="RYG649" s="39"/>
      <c r="RYH649" s="39"/>
      <c r="RYI649" s="39"/>
      <c r="RYJ649" s="39"/>
      <c r="RYK649" s="39"/>
      <c r="RYL649" s="39"/>
      <c r="RYM649" s="39"/>
      <c r="RYN649" s="39"/>
      <c r="RYO649" s="39"/>
      <c r="RYP649" s="39"/>
      <c r="RYQ649" s="39"/>
      <c r="RYR649" s="39"/>
      <c r="RYS649" s="39"/>
      <c r="RYT649" s="39"/>
      <c r="RYU649" s="39"/>
      <c r="RYV649" s="39"/>
      <c r="RYW649" s="39"/>
      <c r="RYX649" s="39"/>
      <c r="RYY649" s="39"/>
      <c r="RYZ649" s="39"/>
      <c r="RZA649" s="39"/>
      <c r="RZB649" s="39"/>
      <c r="RZC649" s="39"/>
      <c r="RZD649" s="39"/>
      <c r="RZE649" s="39"/>
      <c r="RZF649" s="39"/>
      <c r="RZG649" s="39"/>
      <c r="RZH649" s="39"/>
      <c r="RZI649" s="39"/>
      <c r="RZJ649" s="39"/>
      <c r="RZK649" s="39"/>
      <c r="RZL649" s="39"/>
      <c r="RZM649" s="39"/>
      <c r="RZN649" s="39"/>
      <c r="RZO649" s="39"/>
      <c r="RZP649" s="39"/>
      <c r="RZQ649" s="39"/>
      <c r="RZR649" s="39"/>
      <c r="RZS649" s="39"/>
      <c r="RZT649" s="39"/>
      <c r="RZU649" s="39"/>
      <c r="RZV649" s="39"/>
      <c r="RZW649" s="39"/>
      <c r="RZX649" s="39"/>
      <c r="RZY649" s="39"/>
      <c r="RZZ649" s="39"/>
      <c r="SAA649" s="39"/>
      <c r="SAB649" s="39"/>
      <c r="SAC649" s="39"/>
      <c r="SAD649" s="39"/>
      <c r="SAE649" s="39"/>
      <c r="SAF649" s="39"/>
      <c r="SAG649" s="39"/>
      <c r="SAH649" s="39"/>
      <c r="SAI649" s="39"/>
      <c r="SAJ649" s="39"/>
      <c r="SAK649" s="39"/>
      <c r="SAL649" s="39"/>
      <c r="SAM649" s="39"/>
      <c r="SAN649" s="39"/>
      <c r="SAO649" s="39"/>
      <c r="SAP649" s="39"/>
      <c r="SAQ649" s="39"/>
      <c r="SAR649" s="39"/>
      <c r="SAS649" s="39"/>
      <c r="SAT649" s="39"/>
      <c r="SAU649" s="39"/>
      <c r="SAV649" s="39"/>
      <c r="SAW649" s="39"/>
      <c r="SAX649" s="39"/>
      <c r="SAY649" s="39"/>
      <c r="SAZ649" s="39"/>
      <c r="SBA649" s="39"/>
      <c r="SBB649" s="39"/>
      <c r="SBC649" s="39"/>
      <c r="SBD649" s="39"/>
      <c r="SBE649" s="39"/>
      <c r="SBF649" s="39"/>
      <c r="SBG649" s="39"/>
      <c r="SBH649" s="39"/>
      <c r="SBI649" s="39"/>
      <c r="SBJ649" s="39"/>
      <c r="SBK649" s="39"/>
      <c r="SBL649" s="39"/>
      <c r="SBM649" s="39"/>
      <c r="SBN649" s="39"/>
      <c r="SBO649" s="39"/>
      <c r="SBP649" s="39"/>
      <c r="SBQ649" s="39"/>
      <c r="SBR649" s="39"/>
      <c r="SBS649" s="39"/>
      <c r="SBT649" s="39"/>
      <c r="SBU649" s="39"/>
      <c r="SBV649" s="39"/>
      <c r="SBW649" s="39"/>
      <c r="SBX649" s="39"/>
      <c r="SBY649" s="39"/>
      <c r="SBZ649" s="39"/>
      <c r="SCA649" s="39"/>
      <c r="SCB649" s="39"/>
      <c r="SCC649" s="39"/>
      <c r="SCD649" s="39"/>
      <c r="SCE649" s="39"/>
      <c r="SCF649" s="39"/>
      <c r="SCG649" s="39"/>
      <c r="SCH649" s="39"/>
      <c r="SCI649" s="39"/>
      <c r="SCJ649" s="39"/>
      <c r="SCK649" s="39"/>
      <c r="SCL649" s="39"/>
      <c r="SCM649" s="39"/>
      <c r="SCN649" s="39"/>
      <c r="SCO649" s="39"/>
      <c r="SCP649" s="39"/>
      <c r="SCQ649" s="39"/>
      <c r="SCR649" s="39"/>
      <c r="SCS649" s="39"/>
      <c r="SCT649" s="39"/>
      <c r="SCU649" s="39"/>
      <c r="SCV649" s="39"/>
      <c r="SCW649" s="39"/>
      <c r="SCX649" s="39"/>
      <c r="SCY649" s="39"/>
      <c r="SCZ649" s="39"/>
      <c r="SDA649" s="39"/>
      <c r="SDB649" s="39"/>
      <c r="SDC649" s="39"/>
      <c r="SDD649" s="39"/>
      <c r="SDE649" s="39"/>
      <c r="SDF649" s="39"/>
      <c r="SDG649" s="39"/>
      <c r="SDH649" s="39"/>
      <c r="SDI649" s="39"/>
      <c r="SDJ649" s="39"/>
      <c r="SDK649" s="39"/>
      <c r="SDL649" s="39"/>
      <c r="SDM649" s="39"/>
      <c r="SDN649" s="39"/>
      <c r="SDO649" s="39"/>
      <c r="SDP649" s="39"/>
      <c r="SDQ649" s="39"/>
      <c r="SDR649" s="39"/>
      <c r="SDS649" s="39"/>
      <c r="SDT649" s="39"/>
      <c r="SDU649" s="39"/>
      <c r="SDV649" s="39"/>
      <c r="SDW649" s="39"/>
      <c r="SDX649" s="39"/>
      <c r="SDY649" s="39"/>
      <c r="SDZ649" s="39"/>
      <c r="SEA649" s="39"/>
      <c r="SEB649" s="39"/>
      <c r="SEC649" s="39"/>
      <c r="SED649" s="39"/>
      <c r="SEE649" s="39"/>
      <c r="SEF649" s="39"/>
      <c r="SEG649" s="39"/>
      <c r="SEH649" s="39"/>
      <c r="SEI649" s="39"/>
      <c r="SEJ649" s="39"/>
      <c r="SEK649" s="39"/>
      <c r="SEL649" s="39"/>
      <c r="SEM649" s="39"/>
      <c r="SEN649" s="39"/>
      <c r="SEO649" s="39"/>
      <c r="SEP649" s="39"/>
      <c r="SEQ649" s="39"/>
      <c r="SER649" s="39"/>
      <c r="SES649" s="39"/>
      <c r="SET649" s="39"/>
      <c r="SEU649" s="39"/>
      <c r="SEV649" s="39"/>
      <c r="SEW649" s="39"/>
      <c r="SEX649" s="39"/>
      <c r="SEY649" s="39"/>
      <c r="SEZ649" s="39"/>
      <c r="SFA649" s="39"/>
      <c r="SFB649" s="39"/>
      <c r="SFC649" s="39"/>
      <c r="SFD649" s="39"/>
      <c r="SFE649" s="39"/>
      <c r="SFF649" s="39"/>
      <c r="SFG649" s="39"/>
      <c r="SFH649" s="39"/>
      <c r="SFI649" s="39"/>
      <c r="SFJ649" s="39"/>
      <c r="SFK649" s="39"/>
      <c r="SFL649" s="39"/>
      <c r="SFM649" s="39"/>
      <c r="SFN649" s="39"/>
      <c r="SFO649" s="39"/>
      <c r="SFP649" s="39"/>
      <c r="SFQ649" s="39"/>
      <c r="SFR649" s="39"/>
      <c r="SFS649" s="39"/>
      <c r="SFT649" s="39"/>
      <c r="SFU649" s="39"/>
      <c r="SFV649" s="39"/>
      <c r="SFW649" s="39"/>
      <c r="SFX649" s="39"/>
      <c r="SFY649" s="39"/>
      <c r="SFZ649" s="39"/>
      <c r="SGA649" s="39"/>
      <c r="SGB649" s="39"/>
      <c r="SGC649" s="39"/>
      <c r="SGD649" s="39"/>
      <c r="SGE649" s="39"/>
      <c r="SGF649" s="39"/>
      <c r="SGG649" s="39"/>
      <c r="SGH649" s="39"/>
      <c r="SGI649" s="39"/>
      <c r="SGJ649" s="39"/>
      <c r="SGK649" s="39"/>
      <c r="SGL649" s="39"/>
      <c r="SGM649" s="39"/>
      <c r="SGN649" s="39"/>
      <c r="SGO649" s="39"/>
      <c r="SGP649" s="39"/>
      <c r="SGQ649" s="39"/>
      <c r="SGR649" s="39"/>
      <c r="SGS649" s="39"/>
      <c r="SGT649" s="39"/>
      <c r="SGU649" s="39"/>
      <c r="SGV649" s="39"/>
      <c r="SGW649" s="39"/>
      <c r="SGX649" s="39"/>
      <c r="SGY649" s="39"/>
      <c r="SGZ649" s="39"/>
      <c r="SHA649" s="39"/>
      <c r="SHB649" s="39"/>
      <c r="SHC649" s="39"/>
      <c r="SHD649" s="39"/>
      <c r="SHE649" s="39"/>
      <c r="SHF649" s="39"/>
      <c r="SHG649" s="39"/>
      <c r="SHH649" s="39"/>
      <c r="SHI649" s="39"/>
      <c r="SHJ649" s="39"/>
      <c r="SHK649" s="39"/>
      <c r="SHL649" s="39"/>
      <c r="SHM649" s="39"/>
      <c r="SHN649" s="39"/>
      <c r="SHO649" s="39"/>
      <c r="SHP649" s="39"/>
      <c r="SHQ649" s="39"/>
      <c r="SHR649" s="39"/>
      <c r="SHS649" s="39"/>
      <c r="SHT649" s="39"/>
      <c r="SHU649" s="39"/>
      <c r="SHV649" s="39"/>
      <c r="SHW649" s="39"/>
      <c r="SHX649" s="39"/>
      <c r="SHY649" s="39"/>
      <c r="SHZ649" s="39"/>
      <c r="SIA649" s="39"/>
      <c r="SIB649" s="39"/>
      <c r="SIC649" s="39"/>
      <c r="SID649" s="39"/>
      <c r="SIE649" s="39"/>
      <c r="SIF649" s="39"/>
      <c r="SIG649" s="39"/>
      <c r="SIH649" s="39"/>
      <c r="SII649" s="39"/>
      <c r="SIJ649" s="39"/>
      <c r="SIK649" s="39"/>
      <c r="SIL649" s="39"/>
      <c r="SIM649" s="39"/>
      <c r="SIN649" s="39"/>
      <c r="SIO649" s="39"/>
      <c r="SIP649" s="39"/>
      <c r="SIQ649" s="39"/>
      <c r="SIR649" s="39"/>
      <c r="SIS649" s="39"/>
      <c r="SIT649" s="39"/>
      <c r="SIU649" s="39"/>
      <c r="SIV649" s="39"/>
      <c r="SIW649" s="39"/>
      <c r="SIX649" s="39"/>
      <c r="SIY649" s="39"/>
      <c r="SIZ649" s="39"/>
      <c r="SJA649" s="39"/>
      <c r="SJB649" s="39"/>
      <c r="SJC649" s="39"/>
      <c r="SJD649" s="39"/>
      <c r="SJE649" s="39"/>
      <c r="SJF649" s="39"/>
      <c r="SJG649" s="39"/>
      <c r="SJH649" s="39"/>
      <c r="SJI649" s="39"/>
      <c r="SJJ649" s="39"/>
      <c r="SJK649" s="39"/>
      <c r="SJL649" s="39"/>
      <c r="SJM649" s="39"/>
      <c r="SJN649" s="39"/>
      <c r="SJO649" s="39"/>
      <c r="SJP649" s="39"/>
      <c r="SJQ649" s="39"/>
      <c r="SJR649" s="39"/>
      <c r="SJS649" s="39"/>
      <c r="SJT649" s="39"/>
      <c r="SJU649" s="39"/>
      <c r="SJV649" s="39"/>
      <c r="SJW649" s="39"/>
      <c r="SJX649" s="39"/>
      <c r="SJY649" s="39"/>
      <c r="SJZ649" s="39"/>
      <c r="SKA649" s="39"/>
      <c r="SKB649" s="39"/>
      <c r="SKC649" s="39"/>
      <c r="SKD649" s="39"/>
      <c r="SKE649" s="39"/>
      <c r="SKF649" s="39"/>
      <c r="SKG649" s="39"/>
      <c r="SKH649" s="39"/>
      <c r="SKI649" s="39"/>
      <c r="SKJ649" s="39"/>
      <c r="SKK649" s="39"/>
      <c r="SKL649" s="39"/>
      <c r="SKM649" s="39"/>
      <c r="SKN649" s="39"/>
      <c r="SKO649" s="39"/>
      <c r="SKP649" s="39"/>
      <c r="SKQ649" s="39"/>
      <c r="SKR649" s="39"/>
      <c r="SKS649" s="39"/>
      <c r="SKT649" s="39"/>
      <c r="SKU649" s="39"/>
      <c r="SKV649" s="39"/>
      <c r="SKW649" s="39"/>
      <c r="SKX649" s="39"/>
      <c r="SKY649" s="39"/>
      <c r="SKZ649" s="39"/>
      <c r="SLA649" s="39"/>
      <c r="SLB649" s="39"/>
      <c r="SLC649" s="39"/>
      <c r="SLD649" s="39"/>
      <c r="SLE649" s="39"/>
      <c r="SLF649" s="39"/>
      <c r="SLG649" s="39"/>
      <c r="SLH649" s="39"/>
      <c r="SLI649" s="39"/>
      <c r="SLJ649" s="39"/>
      <c r="SLK649" s="39"/>
      <c r="SLL649" s="39"/>
      <c r="SLM649" s="39"/>
      <c r="SLN649" s="39"/>
      <c r="SLO649" s="39"/>
      <c r="SLP649" s="39"/>
      <c r="SLQ649" s="39"/>
      <c r="SLR649" s="39"/>
      <c r="SLS649" s="39"/>
      <c r="SLT649" s="39"/>
      <c r="SLU649" s="39"/>
      <c r="SLV649" s="39"/>
      <c r="SLW649" s="39"/>
      <c r="SLX649" s="39"/>
      <c r="SLY649" s="39"/>
      <c r="SLZ649" s="39"/>
      <c r="SMA649" s="39"/>
      <c r="SMB649" s="39"/>
      <c r="SMC649" s="39"/>
      <c r="SMD649" s="39"/>
      <c r="SME649" s="39"/>
      <c r="SMF649" s="39"/>
      <c r="SMG649" s="39"/>
      <c r="SMH649" s="39"/>
      <c r="SMI649" s="39"/>
      <c r="SMJ649" s="39"/>
      <c r="SMK649" s="39"/>
      <c r="SML649" s="39"/>
      <c r="SMM649" s="39"/>
      <c r="SMN649" s="39"/>
      <c r="SMO649" s="39"/>
      <c r="SMP649" s="39"/>
      <c r="SMQ649" s="39"/>
      <c r="SMR649" s="39"/>
      <c r="SMS649" s="39"/>
      <c r="SMT649" s="39"/>
      <c r="SMU649" s="39"/>
      <c r="SMV649" s="39"/>
      <c r="SMW649" s="39"/>
      <c r="SMX649" s="39"/>
      <c r="SMY649" s="39"/>
      <c r="SMZ649" s="39"/>
      <c r="SNA649" s="39"/>
      <c r="SNB649" s="39"/>
      <c r="SNC649" s="39"/>
      <c r="SND649" s="39"/>
      <c r="SNE649" s="39"/>
      <c r="SNF649" s="39"/>
      <c r="SNG649" s="39"/>
      <c r="SNH649" s="39"/>
      <c r="SNI649" s="39"/>
      <c r="SNJ649" s="39"/>
      <c r="SNK649" s="39"/>
      <c r="SNL649" s="39"/>
      <c r="SNM649" s="39"/>
      <c r="SNN649" s="39"/>
      <c r="SNO649" s="39"/>
      <c r="SNP649" s="39"/>
      <c r="SNQ649" s="39"/>
      <c r="SNR649" s="39"/>
      <c r="SNS649" s="39"/>
      <c r="SNT649" s="39"/>
      <c r="SNU649" s="39"/>
      <c r="SNV649" s="39"/>
      <c r="SNW649" s="39"/>
      <c r="SNX649" s="39"/>
      <c r="SNY649" s="39"/>
      <c r="SNZ649" s="39"/>
      <c r="SOA649" s="39"/>
      <c r="SOB649" s="39"/>
      <c r="SOC649" s="39"/>
      <c r="SOD649" s="39"/>
      <c r="SOE649" s="39"/>
      <c r="SOF649" s="39"/>
      <c r="SOG649" s="39"/>
      <c r="SOH649" s="39"/>
      <c r="SOI649" s="39"/>
      <c r="SOJ649" s="39"/>
      <c r="SOK649" s="39"/>
      <c r="SOL649" s="39"/>
      <c r="SOM649" s="39"/>
      <c r="SON649" s="39"/>
      <c r="SOO649" s="39"/>
      <c r="SOP649" s="39"/>
      <c r="SOQ649" s="39"/>
      <c r="SOR649" s="39"/>
      <c r="SOS649" s="39"/>
      <c r="SOT649" s="39"/>
      <c r="SOU649" s="39"/>
      <c r="SOV649" s="39"/>
      <c r="SOW649" s="39"/>
      <c r="SOX649" s="39"/>
      <c r="SOY649" s="39"/>
      <c r="SOZ649" s="39"/>
      <c r="SPA649" s="39"/>
      <c r="SPB649" s="39"/>
      <c r="SPC649" s="39"/>
      <c r="SPD649" s="39"/>
      <c r="SPE649" s="39"/>
      <c r="SPF649" s="39"/>
      <c r="SPG649" s="39"/>
      <c r="SPH649" s="39"/>
      <c r="SPI649" s="39"/>
      <c r="SPJ649" s="39"/>
      <c r="SPK649" s="39"/>
      <c r="SPL649" s="39"/>
      <c r="SPM649" s="39"/>
      <c r="SPN649" s="39"/>
      <c r="SPO649" s="39"/>
      <c r="SPP649" s="39"/>
      <c r="SPQ649" s="39"/>
      <c r="SPR649" s="39"/>
      <c r="SPS649" s="39"/>
      <c r="SPT649" s="39"/>
      <c r="SPU649" s="39"/>
      <c r="SPV649" s="39"/>
      <c r="SPW649" s="39"/>
      <c r="SPX649" s="39"/>
      <c r="SPY649" s="39"/>
      <c r="SPZ649" s="39"/>
      <c r="SQA649" s="39"/>
      <c r="SQB649" s="39"/>
      <c r="SQC649" s="39"/>
      <c r="SQD649" s="39"/>
      <c r="SQE649" s="39"/>
      <c r="SQF649" s="39"/>
      <c r="SQG649" s="39"/>
      <c r="SQH649" s="39"/>
      <c r="SQI649" s="39"/>
      <c r="SQJ649" s="39"/>
      <c r="SQK649" s="39"/>
      <c r="SQL649" s="39"/>
      <c r="SQM649" s="39"/>
      <c r="SQN649" s="39"/>
      <c r="SQO649" s="39"/>
      <c r="SQP649" s="39"/>
      <c r="SQQ649" s="39"/>
      <c r="SQR649" s="39"/>
      <c r="SQS649" s="39"/>
      <c r="SQT649" s="39"/>
      <c r="SQU649" s="39"/>
      <c r="SQV649" s="39"/>
      <c r="SQW649" s="39"/>
      <c r="SQX649" s="39"/>
      <c r="SQY649" s="39"/>
      <c r="SQZ649" s="39"/>
      <c r="SRA649" s="39"/>
      <c r="SRB649" s="39"/>
      <c r="SRC649" s="39"/>
      <c r="SRD649" s="39"/>
      <c r="SRE649" s="39"/>
      <c r="SRF649" s="39"/>
      <c r="SRG649" s="39"/>
      <c r="SRH649" s="39"/>
      <c r="SRI649" s="39"/>
      <c r="SRJ649" s="39"/>
      <c r="SRK649" s="39"/>
      <c r="SRL649" s="39"/>
      <c r="SRM649" s="39"/>
      <c r="SRN649" s="39"/>
      <c r="SRO649" s="39"/>
      <c r="SRP649" s="39"/>
      <c r="SRQ649" s="39"/>
      <c r="SRR649" s="39"/>
      <c r="SRS649" s="39"/>
      <c r="SRT649" s="39"/>
      <c r="SRU649" s="39"/>
      <c r="SRV649" s="39"/>
      <c r="SRW649" s="39"/>
      <c r="SRX649" s="39"/>
      <c r="SRY649" s="39"/>
      <c r="SRZ649" s="39"/>
      <c r="SSA649" s="39"/>
      <c r="SSB649" s="39"/>
      <c r="SSC649" s="39"/>
      <c r="SSD649" s="39"/>
      <c r="SSE649" s="39"/>
      <c r="SSF649" s="39"/>
      <c r="SSG649" s="39"/>
      <c r="SSH649" s="39"/>
      <c r="SSI649" s="39"/>
      <c r="SSJ649" s="39"/>
      <c r="SSK649" s="39"/>
      <c r="SSL649" s="39"/>
      <c r="SSM649" s="39"/>
      <c r="SSN649" s="39"/>
      <c r="SSO649" s="39"/>
      <c r="SSP649" s="39"/>
      <c r="SSQ649" s="39"/>
      <c r="SSR649" s="39"/>
      <c r="SSS649" s="39"/>
      <c r="SST649" s="39"/>
      <c r="SSU649" s="39"/>
      <c r="SSV649" s="39"/>
      <c r="SSW649" s="39"/>
      <c r="SSX649" s="39"/>
      <c r="SSY649" s="39"/>
      <c r="SSZ649" s="39"/>
      <c r="STA649" s="39"/>
      <c r="STB649" s="39"/>
      <c r="STC649" s="39"/>
      <c r="STD649" s="39"/>
      <c r="STE649" s="39"/>
      <c r="STF649" s="39"/>
      <c r="STG649" s="39"/>
      <c r="STH649" s="39"/>
      <c r="STI649" s="39"/>
      <c r="STJ649" s="39"/>
      <c r="STK649" s="39"/>
      <c r="STL649" s="39"/>
      <c r="STM649" s="39"/>
      <c r="STN649" s="39"/>
      <c r="STO649" s="39"/>
      <c r="STP649" s="39"/>
      <c r="STQ649" s="39"/>
      <c r="STR649" s="39"/>
      <c r="STS649" s="39"/>
      <c r="STT649" s="39"/>
      <c r="STU649" s="39"/>
      <c r="STV649" s="39"/>
      <c r="STW649" s="39"/>
      <c r="STX649" s="39"/>
      <c r="STY649" s="39"/>
      <c r="STZ649" s="39"/>
      <c r="SUA649" s="39"/>
      <c r="SUB649" s="39"/>
      <c r="SUC649" s="39"/>
      <c r="SUD649" s="39"/>
      <c r="SUE649" s="39"/>
      <c r="SUF649" s="39"/>
      <c r="SUG649" s="39"/>
      <c r="SUH649" s="39"/>
      <c r="SUI649" s="39"/>
      <c r="SUJ649" s="39"/>
      <c r="SUK649" s="39"/>
      <c r="SUL649" s="39"/>
      <c r="SUM649" s="39"/>
      <c r="SUN649" s="39"/>
      <c r="SUO649" s="39"/>
      <c r="SUP649" s="39"/>
      <c r="SUQ649" s="39"/>
      <c r="SUR649" s="39"/>
      <c r="SUS649" s="39"/>
      <c r="SUT649" s="39"/>
      <c r="SUU649" s="39"/>
      <c r="SUV649" s="39"/>
      <c r="SUW649" s="39"/>
      <c r="SUX649" s="39"/>
      <c r="SUY649" s="39"/>
      <c r="SUZ649" s="39"/>
      <c r="SVA649" s="39"/>
      <c r="SVB649" s="39"/>
      <c r="SVC649" s="39"/>
      <c r="SVD649" s="39"/>
      <c r="SVE649" s="39"/>
      <c r="SVF649" s="39"/>
      <c r="SVG649" s="39"/>
      <c r="SVH649" s="39"/>
      <c r="SVI649" s="39"/>
      <c r="SVJ649" s="39"/>
      <c r="SVK649" s="39"/>
      <c r="SVL649" s="39"/>
      <c r="SVM649" s="39"/>
      <c r="SVN649" s="39"/>
      <c r="SVO649" s="39"/>
      <c r="SVP649" s="39"/>
      <c r="SVQ649" s="39"/>
      <c r="SVR649" s="39"/>
      <c r="SVS649" s="39"/>
      <c r="SVT649" s="39"/>
      <c r="SVU649" s="39"/>
      <c r="SVV649" s="39"/>
      <c r="SVW649" s="39"/>
      <c r="SVX649" s="39"/>
      <c r="SVY649" s="39"/>
      <c r="SVZ649" s="39"/>
      <c r="SWA649" s="39"/>
      <c r="SWB649" s="39"/>
      <c r="SWC649" s="39"/>
      <c r="SWD649" s="39"/>
      <c r="SWE649" s="39"/>
      <c r="SWF649" s="39"/>
      <c r="SWG649" s="39"/>
      <c r="SWH649" s="39"/>
      <c r="SWI649" s="39"/>
      <c r="SWJ649" s="39"/>
      <c r="SWK649" s="39"/>
      <c r="SWL649" s="39"/>
      <c r="SWM649" s="39"/>
      <c r="SWN649" s="39"/>
      <c r="SWO649" s="39"/>
      <c r="SWP649" s="39"/>
      <c r="SWQ649" s="39"/>
      <c r="SWR649" s="39"/>
      <c r="SWS649" s="39"/>
      <c r="SWT649" s="39"/>
      <c r="SWU649" s="39"/>
      <c r="SWV649" s="39"/>
      <c r="SWW649" s="39"/>
      <c r="SWX649" s="39"/>
      <c r="SWY649" s="39"/>
      <c r="SWZ649" s="39"/>
      <c r="SXA649" s="39"/>
      <c r="SXB649" s="39"/>
      <c r="SXC649" s="39"/>
      <c r="SXD649" s="39"/>
      <c r="SXE649" s="39"/>
      <c r="SXF649" s="39"/>
      <c r="SXG649" s="39"/>
      <c r="SXH649" s="39"/>
      <c r="SXI649" s="39"/>
      <c r="SXJ649" s="39"/>
      <c r="SXK649" s="39"/>
      <c r="SXL649" s="39"/>
      <c r="SXM649" s="39"/>
      <c r="SXN649" s="39"/>
      <c r="SXO649" s="39"/>
      <c r="SXP649" s="39"/>
      <c r="SXQ649" s="39"/>
      <c r="SXR649" s="39"/>
      <c r="SXS649" s="39"/>
      <c r="SXT649" s="39"/>
      <c r="SXU649" s="39"/>
      <c r="SXV649" s="39"/>
      <c r="SXW649" s="39"/>
      <c r="SXX649" s="39"/>
      <c r="SXY649" s="39"/>
      <c r="SXZ649" s="39"/>
      <c r="SYA649" s="39"/>
      <c r="SYB649" s="39"/>
      <c r="SYC649" s="39"/>
      <c r="SYD649" s="39"/>
      <c r="SYE649" s="39"/>
      <c r="SYF649" s="39"/>
      <c r="SYG649" s="39"/>
      <c r="SYH649" s="39"/>
      <c r="SYI649" s="39"/>
      <c r="SYJ649" s="39"/>
      <c r="SYK649" s="39"/>
      <c r="SYL649" s="39"/>
      <c r="SYM649" s="39"/>
      <c r="SYN649" s="39"/>
      <c r="SYO649" s="39"/>
      <c r="SYP649" s="39"/>
      <c r="SYQ649" s="39"/>
      <c r="SYR649" s="39"/>
      <c r="SYS649" s="39"/>
      <c r="SYT649" s="39"/>
      <c r="SYU649" s="39"/>
      <c r="SYV649" s="39"/>
      <c r="SYW649" s="39"/>
      <c r="SYX649" s="39"/>
      <c r="SYY649" s="39"/>
      <c r="SYZ649" s="39"/>
      <c r="SZA649" s="39"/>
      <c r="SZB649" s="39"/>
      <c r="SZC649" s="39"/>
      <c r="SZD649" s="39"/>
      <c r="SZE649" s="39"/>
      <c r="SZF649" s="39"/>
      <c r="SZG649" s="39"/>
      <c r="SZH649" s="39"/>
      <c r="SZI649" s="39"/>
      <c r="SZJ649" s="39"/>
      <c r="SZK649" s="39"/>
      <c r="SZL649" s="39"/>
      <c r="SZM649" s="39"/>
      <c r="SZN649" s="39"/>
      <c r="SZO649" s="39"/>
      <c r="SZP649" s="39"/>
      <c r="SZQ649" s="39"/>
      <c r="SZR649" s="39"/>
      <c r="SZS649" s="39"/>
      <c r="SZT649" s="39"/>
      <c r="SZU649" s="39"/>
      <c r="SZV649" s="39"/>
      <c r="SZW649" s="39"/>
      <c r="SZX649" s="39"/>
      <c r="SZY649" s="39"/>
      <c r="SZZ649" s="39"/>
      <c r="TAA649" s="39"/>
      <c r="TAB649" s="39"/>
      <c r="TAC649" s="39"/>
      <c r="TAD649" s="39"/>
      <c r="TAE649" s="39"/>
      <c r="TAF649" s="39"/>
      <c r="TAG649" s="39"/>
      <c r="TAH649" s="39"/>
      <c r="TAI649" s="39"/>
      <c r="TAJ649" s="39"/>
      <c r="TAK649" s="39"/>
      <c r="TAL649" s="39"/>
      <c r="TAM649" s="39"/>
      <c r="TAN649" s="39"/>
      <c r="TAO649" s="39"/>
      <c r="TAP649" s="39"/>
      <c r="TAQ649" s="39"/>
      <c r="TAR649" s="39"/>
      <c r="TAS649" s="39"/>
      <c r="TAT649" s="39"/>
      <c r="TAU649" s="39"/>
      <c r="TAV649" s="39"/>
      <c r="TAW649" s="39"/>
      <c r="TAX649" s="39"/>
      <c r="TAY649" s="39"/>
      <c r="TAZ649" s="39"/>
      <c r="TBA649" s="39"/>
      <c r="TBB649" s="39"/>
      <c r="TBC649" s="39"/>
      <c r="TBD649" s="39"/>
      <c r="TBE649" s="39"/>
      <c r="TBF649" s="39"/>
      <c r="TBG649" s="39"/>
      <c r="TBH649" s="39"/>
      <c r="TBI649" s="39"/>
      <c r="TBJ649" s="39"/>
      <c r="TBK649" s="39"/>
      <c r="TBL649" s="39"/>
      <c r="TBM649" s="39"/>
      <c r="TBN649" s="39"/>
      <c r="TBO649" s="39"/>
      <c r="TBP649" s="39"/>
      <c r="TBQ649" s="39"/>
      <c r="TBR649" s="39"/>
      <c r="TBS649" s="39"/>
      <c r="TBT649" s="39"/>
      <c r="TBU649" s="39"/>
      <c r="TBV649" s="39"/>
      <c r="TBW649" s="39"/>
      <c r="TBX649" s="39"/>
      <c r="TBY649" s="39"/>
      <c r="TBZ649" s="39"/>
      <c r="TCA649" s="39"/>
      <c r="TCB649" s="39"/>
      <c r="TCC649" s="39"/>
      <c r="TCD649" s="39"/>
      <c r="TCE649" s="39"/>
      <c r="TCF649" s="39"/>
      <c r="TCG649" s="39"/>
      <c r="TCH649" s="39"/>
      <c r="TCI649" s="39"/>
      <c r="TCJ649" s="39"/>
      <c r="TCK649" s="39"/>
      <c r="TCL649" s="39"/>
      <c r="TCM649" s="39"/>
      <c r="TCN649" s="39"/>
      <c r="TCO649" s="39"/>
      <c r="TCP649" s="39"/>
      <c r="TCQ649" s="39"/>
      <c r="TCR649" s="39"/>
      <c r="TCS649" s="39"/>
      <c r="TCT649" s="39"/>
      <c r="TCU649" s="39"/>
      <c r="TCV649" s="39"/>
      <c r="TCW649" s="39"/>
      <c r="TCX649" s="39"/>
      <c r="TCY649" s="39"/>
      <c r="TCZ649" s="39"/>
      <c r="TDA649" s="39"/>
      <c r="TDB649" s="39"/>
      <c r="TDC649" s="39"/>
      <c r="TDD649" s="39"/>
      <c r="TDE649" s="39"/>
      <c r="TDF649" s="39"/>
      <c r="TDG649" s="39"/>
      <c r="TDH649" s="39"/>
      <c r="TDI649" s="39"/>
      <c r="TDJ649" s="39"/>
      <c r="TDK649" s="39"/>
      <c r="TDL649" s="39"/>
      <c r="TDM649" s="39"/>
      <c r="TDN649" s="39"/>
      <c r="TDO649" s="39"/>
      <c r="TDP649" s="39"/>
      <c r="TDQ649" s="39"/>
      <c r="TDR649" s="39"/>
      <c r="TDS649" s="39"/>
      <c r="TDT649" s="39"/>
      <c r="TDU649" s="39"/>
      <c r="TDV649" s="39"/>
      <c r="TDW649" s="39"/>
      <c r="TDX649" s="39"/>
      <c r="TDY649" s="39"/>
      <c r="TDZ649" s="39"/>
      <c r="TEA649" s="39"/>
      <c r="TEB649" s="39"/>
      <c r="TEC649" s="39"/>
      <c r="TED649" s="39"/>
      <c r="TEE649" s="39"/>
      <c r="TEF649" s="39"/>
      <c r="TEG649" s="39"/>
      <c r="TEH649" s="39"/>
      <c r="TEI649" s="39"/>
      <c r="TEJ649" s="39"/>
      <c r="TEK649" s="39"/>
      <c r="TEL649" s="39"/>
      <c r="TEM649" s="39"/>
      <c r="TEN649" s="39"/>
      <c r="TEO649" s="39"/>
      <c r="TEP649" s="39"/>
      <c r="TEQ649" s="39"/>
      <c r="TER649" s="39"/>
      <c r="TES649" s="39"/>
      <c r="TET649" s="39"/>
      <c r="TEU649" s="39"/>
      <c r="TEV649" s="39"/>
      <c r="TEW649" s="39"/>
      <c r="TEX649" s="39"/>
      <c r="TEY649" s="39"/>
      <c r="TEZ649" s="39"/>
      <c r="TFA649" s="39"/>
      <c r="TFB649" s="39"/>
      <c r="TFC649" s="39"/>
      <c r="TFD649" s="39"/>
      <c r="TFE649" s="39"/>
      <c r="TFF649" s="39"/>
      <c r="TFG649" s="39"/>
      <c r="TFH649" s="39"/>
      <c r="TFI649" s="39"/>
      <c r="TFJ649" s="39"/>
      <c r="TFK649" s="39"/>
      <c r="TFL649" s="39"/>
      <c r="TFM649" s="39"/>
      <c r="TFN649" s="39"/>
      <c r="TFO649" s="39"/>
      <c r="TFP649" s="39"/>
      <c r="TFQ649" s="39"/>
      <c r="TFR649" s="39"/>
      <c r="TFS649" s="39"/>
      <c r="TFT649" s="39"/>
      <c r="TFU649" s="39"/>
      <c r="TFV649" s="39"/>
      <c r="TFW649" s="39"/>
      <c r="TFX649" s="39"/>
      <c r="TFY649" s="39"/>
      <c r="TFZ649" s="39"/>
      <c r="TGA649" s="39"/>
      <c r="TGB649" s="39"/>
      <c r="TGC649" s="39"/>
      <c r="TGD649" s="39"/>
      <c r="TGE649" s="39"/>
      <c r="TGF649" s="39"/>
      <c r="TGG649" s="39"/>
      <c r="TGH649" s="39"/>
      <c r="TGI649" s="39"/>
      <c r="TGJ649" s="39"/>
      <c r="TGK649" s="39"/>
      <c r="TGL649" s="39"/>
      <c r="TGM649" s="39"/>
      <c r="TGN649" s="39"/>
      <c r="TGO649" s="39"/>
      <c r="TGP649" s="39"/>
      <c r="TGQ649" s="39"/>
      <c r="TGR649" s="39"/>
      <c r="TGS649" s="39"/>
      <c r="TGT649" s="39"/>
      <c r="TGU649" s="39"/>
      <c r="TGV649" s="39"/>
      <c r="TGW649" s="39"/>
      <c r="TGX649" s="39"/>
      <c r="TGY649" s="39"/>
      <c r="TGZ649" s="39"/>
      <c r="THA649" s="39"/>
      <c r="THB649" s="39"/>
      <c r="THC649" s="39"/>
      <c r="THD649" s="39"/>
      <c r="THE649" s="39"/>
      <c r="THF649" s="39"/>
      <c r="THG649" s="39"/>
      <c r="THH649" s="39"/>
      <c r="THI649" s="39"/>
      <c r="THJ649" s="39"/>
      <c r="THK649" s="39"/>
      <c r="THL649" s="39"/>
      <c r="THM649" s="39"/>
      <c r="THN649" s="39"/>
      <c r="THO649" s="39"/>
      <c r="THP649" s="39"/>
      <c r="THQ649" s="39"/>
      <c r="THR649" s="39"/>
      <c r="THS649" s="39"/>
      <c r="THT649" s="39"/>
      <c r="THU649" s="39"/>
      <c r="THV649" s="39"/>
      <c r="THW649" s="39"/>
      <c r="THX649" s="39"/>
      <c r="THY649" s="39"/>
      <c r="THZ649" s="39"/>
      <c r="TIA649" s="39"/>
      <c r="TIB649" s="39"/>
      <c r="TIC649" s="39"/>
      <c r="TID649" s="39"/>
      <c r="TIE649" s="39"/>
      <c r="TIF649" s="39"/>
      <c r="TIG649" s="39"/>
      <c r="TIH649" s="39"/>
      <c r="TII649" s="39"/>
      <c r="TIJ649" s="39"/>
      <c r="TIK649" s="39"/>
      <c r="TIL649" s="39"/>
      <c r="TIM649" s="39"/>
      <c r="TIN649" s="39"/>
      <c r="TIO649" s="39"/>
      <c r="TIP649" s="39"/>
      <c r="TIQ649" s="39"/>
      <c r="TIR649" s="39"/>
      <c r="TIS649" s="39"/>
      <c r="TIT649" s="39"/>
      <c r="TIU649" s="39"/>
      <c r="TIV649" s="39"/>
      <c r="TIW649" s="39"/>
      <c r="TIX649" s="39"/>
      <c r="TIY649" s="39"/>
      <c r="TIZ649" s="39"/>
      <c r="TJA649" s="39"/>
      <c r="TJB649" s="39"/>
      <c r="TJC649" s="39"/>
      <c r="TJD649" s="39"/>
      <c r="TJE649" s="39"/>
      <c r="TJF649" s="39"/>
      <c r="TJG649" s="39"/>
      <c r="TJH649" s="39"/>
      <c r="TJI649" s="39"/>
      <c r="TJJ649" s="39"/>
      <c r="TJK649" s="39"/>
      <c r="TJL649" s="39"/>
      <c r="TJM649" s="39"/>
      <c r="TJN649" s="39"/>
      <c r="TJO649" s="39"/>
      <c r="TJP649" s="39"/>
      <c r="TJQ649" s="39"/>
      <c r="TJR649" s="39"/>
      <c r="TJS649" s="39"/>
      <c r="TJT649" s="39"/>
      <c r="TJU649" s="39"/>
      <c r="TJV649" s="39"/>
      <c r="TJW649" s="39"/>
      <c r="TJX649" s="39"/>
      <c r="TJY649" s="39"/>
      <c r="TJZ649" s="39"/>
      <c r="TKA649" s="39"/>
      <c r="TKB649" s="39"/>
      <c r="TKC649" s="39"/>
      <c r="TKD649" s="39"/>
      <c r="TKE649" s="39"/>
      <c r="TKF649" s="39"/>
      <c r="TKG649" s="39"/>
      <c r="TKH649" s="39"/>
      <c r="TKI649" s="39"/>
      <c r="TKJ649" s="39"/>
      <c r="TKK649" s="39"/>
      <c r="TKL649" s="39"/>
      <c r="TKM649" s="39"/>
      <c r="TKN649" s="39"/>
      <c r="TKO649" s="39"/>
      <c r="TKP649" s="39"/>
      <c r="TKQ649" s="39"/>
      <c r="TKR649" s="39"/>
      <c r="TKS649" s="39"/>
      <c r="TKT649" s="39"/>
      <c r="TKU649" s="39"/>
      <c r="TKV649" s="39"/>
      <c r="TKW649" s="39"/>
      <c r="TKX649" s="39"/>
      <c r="TKY649" s="39"/>
      <c r="TKZ649" s="39"/>
      <c r="TLA649" s="39"/>
      <c r="TLB649" s="39"/>
      <c r="TLC649" s="39"/>
      <c r="TLD649" s="39"/>
      <c r="TLE649" s="39"/>
      <c r="TLF649" s="39"/>
      <c r="TLG649" s="39"/>
      <c r="TLH649" s="39"/>
      <c r="TLI649" s="39"/>
      <c r="TLJ649" s="39"/>
      <c r="TLK649" s="39"/>
      <c r="TLL649" s="39"/>
      <c r="TLM649" s="39"/>
      <c r="TLN649" s="39"/>
      <c r="TLO649" s="39"/>
      <c r="TLP649" s="39"/>
      <c r="TLQ649" s="39"/>
      <c r="TLR649" s="39"/>
      <c r="TLS649" s="39"/>
      <c r="TLT649" s="39"/>
      <c r="TLU649" s="39"/>
      <c r="TLV649" s="39"/>
      <c r="TLW649" s="39"/>
      <c r="TLX649" s="39"/>
      <c r="TLY649" s="39"/>
      <c r="TLZ649" s="39"/>
      <c r="TMA649" s="39"/>
      <c r="TMB649" s="39"/>
      <c r="TMC649" s="39"/>
      <c r="TMD649" s="39"/>
      <c r="TME649" s="39"/>
      <c r="TMF649" s="39"/>
      <c r="TMG649" s="39"/>
      <c r="TMH649" s="39"/>
      <c r="TMI649" s="39"/>
      <c r="TMJ649" s="39"/>
      <c r="TMK649" s="39"/>
      <c r="TML649" s="39"/>
      <c r="TMM649" s="39"/>
      <c r="TMN649" s="39"/>
      <c r="TMO649" s="39"/>
      <c r="TMP649" s="39"/>
      <c r="TMQ649" s="39"/>
      <c r="TMR649" s="39"/>
      <c r="TMS649" s="39"/>
      <c r="TMT649" s="39"/>
      <c r="TMU649" s="39"/>
      <c r="TMV649" s="39"/>
      <c r="TMW649" s="39"/>
      <c r="TMX649" s="39"/>
      <c r="TMY649" s="39"/>
      <c r="TMZ649" s="39"/>
      <c r="TNA649" s="39"/>
      <c r="TNB649" s="39"/>
      <c r="TNC649" s="39"/>
      <c r="TND649" s="39"/>
      <c r="TNE649" s="39"/>
      <c r="TNF649" s="39"/>
      <c r="TNG649" s="39"/>
      <c r="TNH649" s="39"/>
      <c r="TNI649" s="39"/>
      <c r="TNJ649" s="39"/>
      <c r="TNK649" s="39"/>
      <c r="TNL649" s="39"/>
      <c r="TNM649" s="39"/>
      <c r="TNN649" s="39"/>
      <c r="TNO649" s="39"/>
      <c r="TNP649" s="39"/>
      <c r="TNQ649" s="39"/>
      <c r="TNR649" s="39"/>
      <c r="TNS649" s="39"/>
      <c r="TNT649" s="39"/>
      <c r="TNU649" s="39"/>
      <c r="TNV649" s="39"/>
      <c r="TNW649" s="39"/>
      <c r="TNX649" s="39"/>
      <c r="TNY649" s="39"/>
      <c r="TNZ649" s="39"/>
      <c r="TOA649" s="39"/>
      <c r="TOB649" s="39"/>
      <c r="TOC649" s="39"/>
      <c r="TOD649" s="39"/>
      <c r="TOE649" s="39"/>
      <c r="TOF649" s="39"/>
      <c r="TOG649" s="39"/>
      <c r="TOH649" s="39"/>
      <c r="TOI649" s="39"/>
      <c r="TOJ649" s="39"/>
      <c r="TOK649" s="39"/>
      <c r="TOL649" s="39"/>
      <c r="TOM649" s="39"/>
      <c r="TON649" s="39"/>
      <c r="TOO649" s="39"/>
      <c r="TOP649" s="39"/>
      <c r="TOQ649" s="39"/>
      <c r="TOR649" s="39"/>
      <c r="TOS649" s="39"/>
      <c r="TOT649" s="39"/>
      <c r="TOU649" s="39"/>
      <c r="TOV649" s="39"/>
      <c r="TOW649" s="39"/>
      <c r="TOX649" s="39"/>
      <c r="TOY649" s="39"/>
      <c r="TOZ649" s="39"/>
      <c r="TPA649" s="39"/>
      <c r="TPB649" s="39"/>
      <c r="TPC649" s="39"/>
      <c r="TPD649" s="39"/>
      <c r="TPE649" s="39"/>
      <c r="TPF649" s="39"/>
      <c r="TPG649" s="39"/>
      <c r="TPH649" s="39"/>
      <c r="TPI649" s="39"/>
      <c r="TPJ649" s="39"/>
      <c r="TPK649" s="39"/>
      <c r="TPL649" s="39"/>
      <c r="TPM649" s="39"/>
      <c r="TPN649" s="39"/>
      <c r="TPO649" s="39"/>
      <c r="TPP649" s="39"/>
      <c r="TPQ649" s="39"/>
      <c r="TPR649" s="39"/>
      <c r="TPS649" s="39"/>
      <c r="TPT649" s="39"/>
      <c r="TPU649" s="39"/>
      <c r="TPV649" s="39"/>
      <c r="TPW649" s="39"/>
      <c r="TPX649" s="39"/>
      <c r="TPY649" s="39"/>
      <c r="TPZ649" s="39"/>
      <c r="TQA649" s="39"/>
      <c r="TQB649" s="39"/>
      <c r="TQC649" s="39"/>
      <c r="TQD649" s="39"/>
      <c r="TQE649" s="39"/>
      <c r="TQF649" s="39"/>
      <c r="TQG649" s="39"/>
      <c r="TQH649" s="39"/>
      <c r="TQI649" s="39"/>
      <c r="TQJ649" s="39"/>
      <c r="TQK649" s="39"/>
      <c r="TQL649" s="39"/>
      <c r="TQM649" s="39"/>
      <c r="TQN649" s="39"/>
      <c r="TQO649" s="39"/>
      <c r="TQP649" s="39"/>
      <c r="TQQ649" s="39"/>
      <c r="TQR649" s="39"/>
      <c r="TQS649" s="39"/>
      <c r="TQT649" s="39"/>
      <c r="TQU649" s="39"/>
      <c r="TQV649" s="39"/>
      <c r="TQW649" s="39"/>
      <c r="TQX649" s="39"/>
      <c r="TQY649" s="39"/>
      <c r="TQZ649" s="39"/>
      <c r="TRA649" s="39"/>
      <c r="TRB649" s="39"/>
      <c r="TRC649" s="39"/>
      <c r="TRD649" s="39"/>
      <c r="TRE649" s="39"/>
      <c r="TRF649" s="39"/>
      <c r="TRG649" s="39"/>
      <c r="TRH649" s="39"/>
      <c r="TRI649" s="39"/>
      <c r="TRJ649" s="39"/>
      <c r="TRK649" s="39"/>
      <c r="TRL649" s="39"/>
      <c r="TRM649" s="39"/>
      <c r="TRN649" s="39"/>
      <c r="TRO649" s="39"/>
      <c r="TRP649" s="39"/>
      <c r="TRQ649" s="39"/>
      <c r="TRR649" s="39"/>
      <c r="TRS649" s="39"/>
      <c r="TRT649" s="39"/>
      <c r="TRU649" s="39"/>
      <c r="TRV649" s="39"/>
      <c r="TRW649" s="39"/>
      <c r="TRX649" s="39"/>
      <c r="TRY649" s="39"/>
      <c r="TRZ649" s="39"/>
      <c r="TSA649" s="39"/>
      <c r="TSB649" s="39"/>
      <c r="TSC649" s="39"/>
      <c r="TSD649" s="39"/>
      <c r="TSE649" s="39"/>
      <c r="TSF649" s="39"/>
      <c r="TSG649" s="39"/>
      <c r="TSH649" s="39"/>
      <c r="TSI649" s="39"/>
      <c r="TSJ649" s="39"/>
      <c r="TSK649" s="39"/>
      <c r="TSL649" s="39"/>
      <c r="TSM649" s="39"/>
      <c r="TSN649" s="39"/>
      <c r="TSO649" s="39"/>
      <c r="TSP649" s="39"/>
      <c r="TSQ649" s="39"/>
      <c r="TSR649" s="39"/>
      <c r="TSS649" s="39"/>
      <c r="TST649" s="39"/>
      <c r="TSU649" s="39"/>
      <c r="TSV649" s="39"/>
      <c r="TSW649" s="39"/>
      <c r="TSX649" s="39"/>
      <c r="TSY649" s="39"/>
      <c r="TSZ649" s="39"/>
      <c r="TTA649" s="39"/>
      <c r="TTB649" s="39"/>
      <c r="TTC649" s="39"/>
      <c r="TTD649" s="39"/>
      <c r="TTE649" s="39"/>
      <c r="TTF649" s="39"/>
      <c r="TTG649" s="39"/>
      <c r="TTH649" s="39"/>
      <c r="TTI649" s="39"/>
      <c r="TTJ649" s="39"/>
      <c r="TTK649" s="39"/>
      <c r="TTL649" s="39"/>
      <c r="TTM649" s="39"/>
      <c r="TTN649" s="39"/>
      <c r="TTO649" s="39"/>
      <c r="TTP649" s="39"/>
      <c r="TTQ649" s="39"/>
      <c r="TTR649" s="39"/>
      <c r="TTS649" s="39"/>
      <c r="TTT649" s="39"/>
      <c r="TTU649" s="39"/>
      <c r="TTV649" s="39"/>
      <c r="TTW649" s="39"/>
      <c r="TTX649" s="39"/>
      <c r="TTY649" s="39"/>
      <c r="TTZ649" s="39"/>
      <c r="TUA649" s="39"/>
      <c r="TUB649" s="39"/>
      <c r="TUC649" s="39"/>
      <c r="TUD649" s="39"/>
      <c r="TUE649" s="39"/>
      <c r="TUF649" s="39"/>
      <c r="TUG649" s="39"/>
      <c r="TUH649" s="39"/>
      <c r="TUI649" s="39"/>
      <c r="TUJ649" s="39"/>
      <c r="TUK649" s="39"/>
      <c r="TUL649" s="39"/>
      <c r="TUM649" s="39"/>
      <c r="TUN649" s="39"/>
      <c r="TUO649" s="39"/>
      <c r="TUP649" s="39"/>
      <c r="TUQ649" s="39"/>
      <c r="TUR649" s="39"/>
      <c r="TUS649" s="39"/>
      <c r="TUT649" s="39"/>
      <c r="TUU649" s="39"/>
      <c r="TUV649" s="39"/>
      <c r="TUW649" s="39"/>
      <c r="TUX649" s="39"/>
      <c r="TUY649" s="39"/>
      <c r="TUZ649" s="39"/>
      <c r="TVA649" s="39"/>
      <c r="TVB649" s="39"/>
      <c r="TVC649" s="39"/>
      <c r="TVD649" s="39"/>
      <c r="TVE649" s="39"/>
      <c r="TVF649" s="39"/>
      <c r="TVG649" s="39"/>
      <c r="TVH649" s="39"/>
      <c r="TVI649" s="39"/>
      <c r="TVJ649" s="39"/>
      <c r="TVK649" s="39"/>
      <c r="TVL649" s="39"/>
      <c r="TVM649" s="39"/>
      <c r="TVN649" s="39"/>
      <c r="TVO649" s="39"/>
      <c r="TVP649" s="39"/>
      <c r="TVQ649" s="39"/>
      <c r="TVR649" s="39"/>
      <c r="TVS649" s="39"/>
      <c r="TVT649" s="39"/>
      <c r="TVU649" s="39"/>
      <c r="TVV649" s="39"/>
      <c r="TVW649" s="39"/>
      <c r="TVX649" s="39"/>
      <c r="TVY649" s="39"/>
      <c r="TVZ649" s="39"/>
      <c r="TWA649" s="39"/>
      <c r="TWB649" s="39"/>
      <c r="TWC649" s="39"/>
      <c r="TWD649" s="39"/>
      <c r="TWE649" s="39"/>
      <c r="TWF649" s="39"/>
      <c r="TWG649" s="39"/>
      <c r="TWH649" s="39"/>
      <c r="TWI649" s="39"/>
      <c r="TWJ649" s="39"/>
      <c r="TWK649" s="39"/>
      <c r="TWL649" s="39"/>
      <c r="TWM649" s="39"/>
      <c r="TWN649" s="39"/>
      <c r="TWO649" s="39"/>
      <c r="TWP649" s="39"/>
      <c r="TWQ649" s="39"/>
      <c r="TWR649" s="39"/>
      <c r="TWS649" s="39"/>
      <c r="TWT649" s="39"/>
      <c r="TWU649" s="39"/>
      <c r="TWV649" s="39"/>
      <c r="TWW649" s="39"/>
      <c r="TWX649" s="39"/>
      <c r="TWY649" s="39"/>
      <c r="TWZ649" s="39"/>
      <c r="TXA649" s="39"/>
      <c r="TXB649" s="39"/>
      <c r="TXC649" s="39"/>
      <c r="TXD649" s="39"/>
      <c r="TXE649" s="39"/>
      <c r="TXF649" s="39"/>
      <c r="TXG649" s="39"/>
      <c r="TXH649" s="39"/>
      <c r="TXI649" s="39"/>
      <c r="TXJ649" s="39"/>
      <c r="TXK649" s="39"/>
      <c r="TXL649" s="39"/>
      <c r="TXM649" s="39"/>
      <c r="TXN649" s="39"/>
      <c r="TXO649" s="39"/>
      <c r="TXP649" s="39"/>
      <c r="TXQ649" s="39"/>
      <c r="TXR649" s="39"/>
      <c r="TXS649" s="39"/>
      <c r="TXT649" s="39"/>
      <c r="TXU649" s="39"/>
      <c r="TXV649" s="39"/>
      <c r="TXW649" s="39"/>
      <c r="TXX649" s="39"/>
      <c r="TXY649" s="39"/>
      <c r="TXZ649" s="39"/>
      <c r="TYA649" s="39"/>
      <c r="TYB649" s="39"/>
      <c r="TYC649" s="39"/>
      <c r="TYD649" s="39"/>
      <c r="TYE649" s="39"/>
      <c r="TYF649" s="39"/>
      <c r="TYG649" s="39"/>
      <c r="TYH649" s="39"/>
      <c r="TYI649" s="39"/>
      <c r="TYJ649" s="39"/>
      <c r="TYK649" s="39"/>
      <c r="TYL649" s="39"/>
      <c r="TYM649" s="39"/>
      <c r="TYN649" s="39"/>
      <c r="TYO649" s="39"/>
      <c r="TYP649" s="39"/>
      <c r="TYQ649" s="39"/>
      <c r="TYR649" s="39"/>
      <c r="TYS649" s="39"/>
      <c r="TYT649" s="39"/>
      <c r="TYU649" s="39"/>
      <c r="TYV649" s="39"/>
      <c r="TYW649" s="39"/>
      <c r="TYX649" s="39"/>
      <c r="TYY649" s="39"/>
      <c r="TYZ649" s="39"/>
      <c r="TZA649" s="39"/>
      <c r="TZB649" s="39"/>
      <c r="TZC649" s="39"/>
      <c r="TZD649" s="39"/>
      <c r="TZE649" s="39"/>
      <c r="TZF649" s="39"/>
      <c r="TZG649" s="39"/>
      <c r="TZH649" s="39"/>
      <c r="TZI649" s="39"/>
      <c r="TZJ649" s="39"/>
      <c r="TZK649" s="39"/>
      <c r="TZL649" s="39"/>
      <c r="TZM649" s="39"/>
      <c r="TZN649" s="39"/>
      <c r="TZO649" s="39"/>
      <c r="TZP649" s="39"/>
      <c r="TZQ649" s="39"/>
      <c r="TZR649" s="39"/>
      <c r="TZS649" s="39"/>
      <c r="TZT649" s="39"/>
      <c r="TZU649" s="39"/>
      <c r="TZV649" s="39"/>
      <c r="TZW649" s="39"/>
      <c r="TZX649" s="39"/>
      <c r="TZY649" s="39"/>
      <c r="TZZ649" s="39"/>
      <c r="UAA649" s="39"/>
      <c r="UAB649" s="39"/>
      <c r="UAC649" s="39"/>
      <c r="UAD649" s="39"/>
      <c r="UAE649" s="39"/>
      <c r="UAF649" s="39"/>
      <c r="UAG649" s="39"/>
      <c r="UAH649" s="39"/>
      <c r="UAI649" s="39"/>
      <c r="UAJ649" s="39"/>
      <c r="UAK649" s="39"/>
      <c r="UAL649" s="39"/>
      <c r="UAM649" s="39"/>
      <c r="UAN649" s="39"/>
      <c r="UAO649" s="39"/>
      <c r="UAP649" s="39"/>
      <c r="UAQ649" s="39"/>
      <c r="UAR649" s="39"/>
      <c r="UAS649" s="39"/>
      <c r="UAT649" s="39"/>
      <c r="UAU649" s="39"/>
      <c r="UAV649" s="39"/>
      <c r="UAW649" s="39"/>
      <c r="UAX649" s="39"/>
      <c r="UAY649" s="39"/>
      <c r="UAZ649" s="39"/>
      <c r="UBA649" s="39"/>
      <c r="UBB649" s="39"/>
      <c r="UBC649" s="39"/>
      <c r="UBD649" s="39"/>
      <c r="UBE649" s="39"/>
      <c r="UBF649" s="39"/>
      <c r="UBG649" s="39"/>
      <c r="UBH649" s="39"/>
      <c r="UBI649" s="39"/>
      <c r="UBJ649" s="39"/>
      <c r="UBK649" s="39"/>
      <c r="UBL649" s="39"/>
      <c r="UBM649" s="39"/>
      <c r="UBN649" s="39"/>
      <c r="UBO649" s="39"/>
      <c r="UBP649" s="39"/>
      <c r="UBQ649" s="39"/>
      <c r="UBR649" s="39"/>
      <c r="UBS649" s="39"/>
      <c r="UBT649" s="39"/>
      <c r="UBU649" s="39"/>
      <c r="UBV649" s="39"/>
      <c r="UBW649" s="39"/>
      <c r="UBX649" s="39"/>
      <c r="UBY649" s="39"/>
      <c r="UBZ649" s="39"/>
      <c r="UCA649" s="39"/>
      <c r="UCB649" s="39"/>
      <c r="UCC649" s="39"/>
      <c r="UCD649" s="39"/>
      <c r="UCE649" s="39"/>
      <c r="UCF649" s="39"/>
      <c r="UCG649" s="39"/>
      <c r="UCH649" s="39"/>
      <c r="UCI649" s="39"/>
      <c r="UCJ649" s="39"/>
      <c r="UCK649" s="39"/>
      <c r="UCL649" s="39"/>
      <c r="UCM649" s="39"/>
      <c r="UCN649" s="39"/>
      <c r="UCO649" s="39"/>
      <c r="UCP649" s="39"/>
      <c r="UCQ649" s="39"/>
      <c r="UCR649" s="39"/>
      <c r="UCS649" s="39"/>
      <c r="UCT649" s="39"/>
      <c r="UCU649" s="39"/>
      <c r="UCV649" s="39"/>
      <c r="UCW649" s="39"/>
      <c r="UCX649" s="39"/>
      <c r="UCY649" s="39"/>
      <c r="UCZ649" s="39"/>
      <c r="UDA649" s="39"/>
      <c r="UDB649" s="39"/>
      <c r="UDC649" s="39"/>
      <c r="UDD649" s="39"/>
      <c r="UDE649" s="39"/>
      <c r="UDF649" s="39"/>
      <c r="UDG649" s="39"/>
      <c r="UDH649" s="39"/>
      <c r="UDI649" s="39"/>
      <c r="UDJ649" s="39"/>
      <c r="UDK649" s="39"/>
      <c r="UDL649" s="39"/>
      <c r="UDM649" s="39"/>
      <c r="UDN649" s="39"/>
      <c r="UDO649" s="39"/>
      <c r="UDP649" s="39"/>
      <c r="UDQ649" s="39"/>
      <c r="UDR649" s="39"/>
      <c r="UDS649" s="39"/>
      <c r="UDT649" s="39"/>
      <c r="UDU649" s="39"/>
      <c r="UDV649" s="39"/>
      <c r="UDW649" s="39"/>
      <c r="UDX649" s="39"/>
      <c r="UDY649" s="39"/>
      <c r="UDZ649" s="39"/>
      <c r="UEA649" s="39"/>
      <c r="UEB649" s="39"/>
      <c r="UEC649" s="39"/>
      <c r="UED649" s="39"/>
      <c r="UEE649" s="39"/>
      <c r="UEF649" s="39"/>
      <c r="UEG649" s="39"/>
      <c r="UEH649" s="39"/>
      <c r="UEI649" s="39"/>
      <c r="UEJ649" s="39"/>
      <c r="UEK649" s="39"/>
      <c r="UEL649" s="39"/>
      <c r="UEM649" s="39"/>
      <c r="UEN649" s="39"/>
      <c r="UEO649" s="39"/>
      <c r="UEP649" s="39"/>
      <c r="UEQ649" s="39"/>
      <c r="UER649" s="39"/>
      <c r="UES649" s="39"/>
      <c r="UET649" s="39"/>
      <c r="UEU649" s="39"/>
      <c r="UEV649" s="39"/>
      <c r="UEW649" s="39"/>
      <c r="UEX649" s="39"/>
      <c r="UEY649" s="39"/>
      <c r="UEZ649" s="39"/>
      <c r="UFA649" s="39"/>
      <c r="UFB649" s="39"/>
      <c r="UFC649" s="39"/>
      <c r="UFD649" s="39"/>
      <c r="UFE649" s="39"/>
      <c r="UFF649" s="39"/>
      <c r="UFG649" s="39"/>
      <c r="UFH649" s="39"/>
      <c r="UFI649" s="39"/>
      <c r="UFJ649" s="39"/>
      <c r="UFK649" s="39"/>
      <c r="UFL649" s="39"/>
      <c r="UFM649" s="39"/>
      <c r="UFN649" s="39"/>
      <c r="UFO649" s="39"/>
      <c r="UFP649" s="39"/>
      <c r="UFQ649" s="39"/>
      <c r="UFR649" s="39"/>
      <c r="UFS649" s="39"/>
      <c r="UFT649" s="39"/>
      <c r="UFU649" s="39"/>
      <c r="UFV649" s="39"/>
      <c r="UFW649" s="39"/>
      <c r="UFX649" s="39"/>
      <c r="UFY649" s="39"/>
      <c r="UFZ649" s="39"/>
      <c r="UGA649" s="39"/>
      <c r="UGB649" s="39"/>
      <c r="UGC649" s="39"/>
      <c r="UGD649" s="39"/>
      <c r="UGE649" s="39"/>
      <c r="UGF649" s="39"/>
      <c r="UGG649" s="39"/>
      <c r="UGH649" s="39"/>
      <c r="UGI649" s="39"/>
      <c r="UGJ649" s="39"/>
      <c r="UGK649" s="39"/>
      <c r="UGL649" s="39"/>
      <c r="UGM649" s="39"/>
      <c r="UGN649" s="39"/>
      <c r="UGO649" s="39"/>
      <c r="UGP649" s="39"/>
      <c r="UGQ649" s="39"/>
      <c r="UGR649" s="39"/>
      <c r="UGS649" s="39"/>
      <c r="UGT649" s="39"/>
      <c r="UGU649" s="39"/>
      <c r="UGV649" s="39"/>
      <c r="UGW649" s="39"/>
      <c r="UGX649" s="39"/>
      <c r="UGY649" s="39"/>
      <c r="UGZ649" s="39"/>
      <c r="UHA649" s="39"/>
      <c r="UHB649" s="39"/>
      <c r="UHC649" s="39"/>
      <c r="UHD649" s="39"/>
      <c r="UHE649" s="39"/>
      <c r="UHF649" s="39"/>
      <c r="UHG649" s="39"/>
      <c r="UHH649" s="39"/>
      <c r="UHI649" s="39"/>
      <c r="UHJ649" s="39"/>
      <c r="UHK649" s="39"/>
      <c r="UHL649" s="39"/>
      <c r="UHM649" s="39"/>
      <c r="UHN649" s="39"/>
      <c r="UHO649" s="39"/>
      <c r="UHP649" s="39"/>
      <c r="UHQ649" s="39"/>
      <c r="UHR649" s="39"/>
      <c r="UHS649" s="39"/>
      <c r="UHT649" s="39"/>
      <c r="UHU649" s="39"/>
      <c r="UHV649" s="39"/>
      <c r="UHW649" s="39"/>
      <c r="UHX649" s="39"/>
      <c r="UHY649" s="39"/>
      <c r="UHZ649" s="39"/>
      <c r="UIA649" s="39"/>
      <c r="UIB649" s="39"/>
      <c r="UIC649" s="39"/>
      <c r="UID649" s="39"/>
      <c r="UIE649" s="39"/>
      <c r="UIF649" s="39"/>
      <c r="UIG649" s="39"/>
      <c r="UIH649" s="39"/>
      <c r="UII649" s="39"/>
      <c r="UIJ649" s="39"/>
      <c r="UIK649" s="39"/>
      <c r="UIL649" s="39"/>
      <c r="UIM649" s="39"/>
      <c r="UIN649" s="39"/>
      <c r="UIO649" s="39"/>
      <c r="UIP649" s="39"/>
      <c r="UIQ649" s="39"/>
      <c r="UIR649" s="39"/>
      <c r="UIS649" s="39"/>
      <c r="UIT649" s="39"/>
      <c r="UIU649" s="39"/>
      <c r="UIV649" s="39"/>
      <c r="UIW649" s="39"/>
      <c r="UIX649" s="39"/>
      <c r="UIY649" s="39"/>
      <c r="UIZ649" s="39"/>
      <c r="UJA649" s="39"/>
      <c r="UJB649" s="39"/>
      <c r="UJC649" s="39"/>
      <c r="UJD649" s="39"/>
      <c r="UJE649" s="39"/>
      <c r="UJF649" s="39"/>
      <c r="UJG649" s="39"/>
      <c r="UJH649" s="39"/>
      <c r="UJI649" s="39"/>
      <c r="UJJ649" s="39"/>
      <c r="UJK649" s="39"/>
      <c r="UJL649" s="39"/>
      <c r="UJM649" s="39"/>
      <c r="UJN649" s="39"/>
      <c r="UJO649" s="39"/>
      <c r="UJP649" s="39"/>
      <c r="UJQ649" s="39"/>
      <c r="UJR649" s="39"/>
      <c r="UJS649" s="39"/>
      <c r="UJT649" s="39"/>
      <c r="UJU649" s="39"/>
      <c r="UJV649" s="39"/>
      <c r="UJW649" s="39"/>
      <c r="UJX649" s="39"/>
      <c r="UJY649" s="39"/>
      <c r="UJZ649" s="39"/>
      <c r="UKA649" s="39"/>
      <c r="UKB649" s="39"/>
      <c r="UKC649" s="39"/>
      <c r="UKD649" s="39"/>
      <c r="UKE649" s="39"/>
      <c r="UKF649" s="39"/>
      <c r="UKG649" s="39"/>
      <c r="UKH649" s="39"/>
      <c r="UKI649" s="39"/>
      <c r="UKJ649" s="39"/>
      <c r="UKK649" s="39"/>
      <c r="UKL649" s="39"/>
      <c r="UKM649" s="39"/>
      <c r="UKN649" s="39"/>
      <c r="UKO649" s="39"/>
      <c r="UKP649" s="39"/>
      <c r="UKQ649" s="39"/>
      <c r="UKR649" s="39"/>
      <c r="UKS649" s="39"/>
      <c r="UKT649" s="39"/>
      <c r="UKU649" s="39"/>
      <c r="UKV649" s="39"/>
      <c r="UKW649" s="39"/>
      <c r="UKX649" s="39"/>
      <c r="UKY649" s="39"/>
      <c r="UKZ649" s="39"/>
      <c r="ULA649" s="39"/>
      <c r="ULB649" s="39"/>
      <c r="ULC649" s="39"/>
      <c r="ULD649" s="39"/>
      <c r="ULE649" s="39"/>
      <c r="ULF649" s="39"/>
      <c r="ULG649" s="39"/>
      <c r="ULH649" s="39"/>
      <c r="ULI649" s="39"/>
      <c r="ULJ649" s="39"/>
      <c r="ULK649" s="39"/>
      <c r="ULL649" s="39"/>
      <c r="ULM649" s="39"/>
      <c r="ULN649" s="39"/>
      <c r="ULO649" s="39"/>
      <c r="ULP649" s="39"/>
      <c r="ULQ649" s="39"/>
      <c r="ULR649" s="39"/>
      <c r="ULS649" s="39"/>
      <c r="ULT649" s="39"/>
      <c r="ULU649" s="39"/>
      <c r="ULV649" s="39"/>
      <c r="ULW649" s="39"/>
      <c r="ULX649" s="39"/>
      <c r="ULY649" s="39"/>
      <c r="ULZ649" s="39"/>
      <c r="UMA649" s="39"/>
      <c r="UMB649" s="39"/>
      <c r="UMC649" s="39"/>
      <c r="UMD649" s="39"/>
      <c r="UME649" s="39"/>
      <c r="UMF649" s="39"/>
      <c r="UMG649" s="39"/>
      <c r="UMH649" s="39"/>
      <c r="UMI649" s="39"/>
      <c r="UMJ649" s="39"/>
      <c r="UMK649" s="39"/>
      <c r="UML649" s="39"/>
      <c r="UMM649" s="39"/>
      <c r="UMN649" s="39"/>
      <c r="UMO649" s="39"/>
      <c r="UMP649" s="39"/>
      <c r="UMQ649" s="39"/>
      <c r="UMR649" s="39"/>
      <c r="UMS649" s="39"/>
      <c r="UMT649" s="39"/>
      <c r="UMU649" s="39"/>
      <c r="UMV649" s="39"/>
      <c r="UMW649" s="39"/>
      <c r="UMX649" s="39"/>
      <c r="UMY649" s="39"/>
      <c r="UMZ649" s="39"/>
      <c r="UNA649" s="39"/>
      <c r="UNB649" s="39"/>
      <c r="UNC649" s="39"/>
      <c r="UND649" s="39"/>
      <c r="UNE649" s="39"/>
      <c r="UNF649" s="39"/>
      <c r="UNG649" s="39"/>
      <c r="UNH649" s="39"/>
      <c r="UNI649" s="39"/>
      <c r="UNJ649" s="39"/>
      <c r="UNK649" s="39"/>
      <c r="UNL649" s="39"/>
      <c r="UNM649" s="39"/>
      <c r="UNN649" s="39"/>
      <c r="UNO649" s="39"/>
      <c r="UNP649" s="39"/>
      <c r="UNQ649" s="39"/>
      <c r="UNR649" s="39"/>
      <c r="UNS649" s="39"/>
      <c r="UNT649" s="39"/>
      <c r="UNU649" s="39"/>
      <c r="UNV649" s="39"/>
      <c r="UNW649" s="39"/>
      <c r="UNX649" s="39"/>
      <c r="UNY649" s="39"/>
      <c r="UNZ649" s="39"/>
      <c r="UOA649" s="39"/>
      <c r="UOB649" s="39"/>
      <c r="UOC649" s="39"/>
      <c r="UOD649" s="39"/>
      <c r="UOE649" s="39"/>
      <c r="UOF649" s="39"/>
      <c r="UOG649" s="39"/>
      <c r="UOH649" s="39"/>
      <c r="UOI649" s="39"/>
      <c r="UOJ649" s="39"/>
      <c r="UOK649" s="39"/>
      <c r="UOL649" s="39"/>
      <c r="UOM649" s="39"/>
      <c r="UON649" s="39"/>
      <c r="UOO649" s="39"/>
      <c r="UOP649" s="39"/>
      <c r="UOQ649" s="39"/>
      <c r="UOR649" s="39"/>
      <c r="UOS649" s="39"/>
      <c r="UOT649" s="39"/>
      <c r="UOU649" s="39"/>
      <c r="UOV649" s="39"/>
      <c r="UOW649" s="39"/>
      <c r="UOX649" s="39"/>
      <c r="UOY649" s="39"/>
      <c r="UOZ649" s="39"/>
      <c r="UPA649" s="39"/>
      <c r="UPB649" s="39"/>
      <c r="UPC649" s="39"/>
      <c r="UPD649" s="39"/>
      <c r="UPE649" s="39"/>
      <c r="UPF649" s="39"/>
      <c r="UPG649" s="39"/>
      <c r="UPH649" s="39"/>
      <c r="UPI649" s="39"/>
      <c r="UPJ649" s="39"/>
      <c r="UPK649" s="39"/>
      <c r="UPL649" s="39"/>
      <c r="UPM649" s="39"/>
      <c r="UPN649" s="39"/>
      <c r="UPO649" s="39"/>
      <c r="UPP649" s="39"/>
      <c r="UPQ649" s="39"/>
      <c r="UPR649" s="39"/>
      <c r="UPS649" s="39"/>
      <c r="UPT649" s="39"/>
      <c r="UPU649" s="39"/>
      <c r="UPV649" s="39"/>
      <c r="UPW649" s="39"/>
      <c r="UPX649" s="39"/>
      <c r="UPY649" s="39"/>
      <c r="UPZ649" s="39"/>
      <c r="UQA649" s="39"/>
      <c r="UQB649" s="39"/>
      <c r="UQC649" s="39"/>
      <c r="UQD649" s="39"/>
      <c r="UQE649" s="39"/>
      <c r="UQF649" s="39"/>
      <c r="UQG649" s="39"/>
      <c r="UQH649" s="39"/>
      <c r="UQI649" s="39"/>
      <c r="UQJ649" s="39"/>
      <c r="UQK649" s="39"/>
      <c r="UQL649" s="39"/>
      <c r="UQM649" s="39"/>
      <c r="UQN649" s="39"/>
      <c r="UQO649" s="39"/>
      <c r="UQP649" s="39"/>
      <c r="UQQ649" s="39"/>
      <c r="UQR649" s="39"/>
      <c r="UQS649" s="39"/>
      <c r="UQT649" s="39"/>
      <c r="UQU649" s="39"/>
      <c r="UQV649" s="39"/>
      <c r="UQW649" s="39"/>
      <c r="UQX649" s="39"/>
      <c r="UQY649" s="39"/>
      <c r="UQZ649" s="39"/>
      <c r="URA649" s="39"/>
      <c r="URB649" s="39"/>
      <c r="URC649" s="39"/>
      <c r="URD649" s="39"/>
      <c r="URE649" s="39"/>
      <c r="URF649" s="39"/>
      <c r="URG649" s="39"/>
      <c r="URH649" s="39"/>
      <c r="URI649" s="39"/>
      <c r="URJ649" s="39"/>
      <c r="URK649" s="39"/>
      <c r="URL649" s="39"/>
      <c r="URM649" s="39"/>
      <c r="URN649" s="39"/>
      <c r="URO649" s="39"/>
      <c r="URP649" s="39"/>
      <c r="URQ649" s="39"/>
      <c r="URR649" s="39"/>
      <c r="URS649" s="39"/>
      <c r="URT649" s="39"/>
      <c r="URU649" s="39"/>
      <c r="URV649" s="39"/>
      <c r="URW649" s="39"/>
      <c r="URX649" s="39"/>
      <c r="URY649" s="39"/>
      <c r="URZ649" s="39"/>
      <c r="USA649" s="39"/>
      <c r="USB649" s="39"/>
      <c r="USC649" s="39"/>
      <c r="USD649" s="39"/>
      <c r="USE649" s="39"/>
      <c r="USF649" s="39"/>
      <c r="USG649" s="39"/>
      <c r="USH649" s="39"/>
      <c r="USI649" s="39"/>
      <c r="USJ649" s="39"/>
      <c r="USK649" s="39"/>
      <c r="USL649" s="39"/>
      <c r="USM649" s="39"/>
      <c r="USN649" s="39"/>
      <c r="USO649" s="39"/>
      <c r="USP649" s="39"/>
      <c r="USQ649" s="39"/>
      <c r="USR649" s="39"/>
      <c r="USS649" s="39"/>
      <c r="UST649" s="39"/>
      <c r="USU649" s="39"/>
      <c r="USV649" s="39"/>
      <c r="USW649" s="39"/>
      <c r="USX649" s="39"/>
      <c r="USY649" s="39"/>
      <c r="USZ649" s="39"/>
      <c r="UTA649" s="39"/>
      <c r="UTB649" s="39"/>
      <c r="UTC649" s="39"/>
      <c r="UTD649" s="39"/>
      <c r="UTE649" s="39"/>
      <c r="UTF649" s="39"/>
      <c r="UTG649" s="39"/>
      <c r="UTH649" s="39"/>
      <c r="UTI649" s="39"/>
      <c r="UTJ649" s="39"/>
      <c r="UTK649" s="39"/>
      <c r="UTL649" s="39"/>
      <c r="UTM649" s="39"/>
      <c r="UTN649" s="39"/>
      <c r="UTO649" s="39"/>
      <c r="UTP649" s="39"/>
      <c r="UTQ649" s="39"/>
      <c r="UTR649" s="39"/>
      <c r="UTS649" s="39"/>
      <c r="UTT649" s="39"/>
      <c r="UTU649" s="39"/>
      <c r="UTV649" s="39"/>
      <c r="UTW649" s="39"/>
      <c r="UTX649" s="39"/>
      <c r="UTY649" s="39"/>
      <c r="UTZ649" s="39"/>
      <c r="UUA649" s="39"/>
      <c r="UUB649" s="39"/>
      <c r="UUC649" s="39"/>
      <c r="UUD649" s="39"/>
      <c r="UUE649" s="39"/>
      <c r="UUF649" s="39"/>
      <c r="UUG649" s="39"/>
      <c r="UUH649" s="39"/>
      <c r="UUI649" s="39"/>
      <c r="UUJ649" s="39"/>
      <c r="UUK649" s="39"/>
      <c r="UUL649" s="39"/>
      <c r="UUM649" s="39"/>
      <c r="UUN649" s="39"/>
      <c r="UUO649" s="39"/>
      <c r="UUP649" s="39"/>
      <c r="UUQ649" s="39"/>
      <c r="UUR649" s="39"/>
      <c r="UUS649" s="39"/>
      <c r="UUT649" s="39"/>
      <c r="UUU649" s="39"/>
      <c r="UUV649" s="39"/>
      <c r="UUW649" s="39"/>
      <c r="UUX649" s="39"/>
      <c r="UUY649" s="39"/>
      <c r="UUZ649" s="39"/>
      <c r="UVA649" s="39"/>
      <c r="UVB649" s="39"/>
      <c r="UVC649" s="39"/>
      <c r="UVD649" s="39"/>
      <c r="UVE649" s="39"/>
      <c r="UVF649" s="39"/>
      <c r="UVG649" s="39"/>
      <c r="UVH649" s="39"/>
      <c r="UVI649" s="39"/>
      <c r="UVJ649" s="39"/>
      <c r="UVK649" s="39"/>
      <c r="UVL649" s="39"/>
      <c r="UVM649" s="39"/>
      <c r="UVN649" s="39"/>
      <c r="UVO649" s="39"/>
      <c r="UVP649" s="39"/>
      <c r="UVQ649" s="39"/>
      <c r="UVR649" s="39"/>
      <c r="UVS649" s="39"/>
      <c r="UVT649" s="39"/>
      <c r="UVU649" s="39"/>
      <c r="UVV649" s="39"/>
      <c r="UVW649" s="39"/>
      <c r="UVX649" s="39"/>
      <c r="UVY649" s="39"/>
      <c r="UVZ649" s="39"/>
      <c r="UWA649" s="39"/>
      <c r="UWB649" s="39"/>
      <c r="UWC649" s="39"/>
      <c r="UWD649" s="39"/>
      <c r="UWE649" s="39"/>
      <c r="UWF649" s="39"/>
      <c r="UWG649" s="39"/>
      <c r="UWH649" s="39"/>
      <c r="UWI649" s="39"/>
      <c r="UWJ649" s="39"/>
      <c r="UWK649" s="39"/>
      <c r="UWL649" s="39"/>
      <c r="UWM649" s="39"/>
      <c r="UWN649" s="39"/>
      <c r="UWO649" s="39"/>
      <c r="UWP649" s="39"/>
      <c r="UWQ649" s="39"/>
      <c r="UWR649" s="39"/>
      <c r="UWS649" s="39"/>
      <c r="UWT649" s="39"/>
      <c r="UWU649" s="39"/>
      <c r="UWV649" s="39"/>
      <c r="UWW649" s="39"/>
      <c r="UWX649" s="39"/>
      <c r="UWY649" s="39"/>
      <c r="UWZ649" s="39"/>
      <c r="UXA649" s="39"/>
      <c r="UXB649" s="39"/>
      <c r="UXC649" s="39"/>
      <c r="UXD649" s="39"/>
      <c r="UXE649" s="39"/>
      <c r="UXF649" s="39"/>
      <c r="UXG649" s="39"/>
      <c r="UXH649" s="39"/>
      <c r="UXI649" s="39"/>
      <c r="UXJ649" s="39"/>
      <c r="UXK649" s="39"/>
      <c r="UXL649" s="39"/>
      <c r="UXM649" s="39"/>
      <c r="UXN649" s="39"/>
      <c r="UXO649" s="39"/>
      <c r="UXP649" s="39"/>
      <c r="UXQ649" s="39"/>
      <c r="UXR649" s="39"/>
      <c r="UXS649" s="39"/>
      <c r="UXT649" s="39"/>
      <c r="UXU649" s="39"/>
      <c r="UXV649" s="39"/>
      <c r="UXW649" s="39"/>
      <c r="UXX649" s="39"/>
      <c r="UXY649" s="39"/>
      <c r="UXZ649" s="39"/>
      <c r="UYA649" s="39"/>
      <c r="UYB649" s="39"/>
      <c r="UYC649" s="39"/>
      <c r="UYD649" s="39"/>
      <c r="UYE649" s="39"/>
      <c r="UYF649" s="39"/>
      <c r="UYG649" s="39"/>
      <c r="UYH649" s="39"/>
      <c r="UYI649" s="39"/>
      <c r="UYJ649" s="39"/>
      <c r="UYK649" s="39"/>
      <c r="UYL649" s="39"/>
      <c r="UYM649" s="39"/>
      <c r="UYN649" s="39"/>
      <c r="UYO649" s="39"/>
      <c r="UYP649" s="39"/>
      <c r="UYQ649" s="39"/>
      <c r="UYR649" s="39"/>
      <c r="UYS649" s="39"/>
      <c r="UYT649" s="39"/>
      <c r="UYU649" s="39"/>
      <c r="UYV649" s="39"/>
      <c r="UYW649" s="39"/>
      <c r="UYX649" s="39"/>
      <c r="UYY649" s="39"/>
      <c r="UYZ649" s="39"/>
      <c r="UZA649" s="39"/>
      <c r="UZB649" s="39"/>
      <c r="UZC649" s="39"/>
      <c r="UZD649" s="39"/>
      <c r="UZE649" s="39"/>
      <c r="UZF649" s="39"/>
      <c r="UZG649" s="39"/>
      <c r="UZH649" s="39"/>
      <c r="UZI649" s="39"/>
      <c r="UZJ649" s="39"/>
      <c r="UZK649" s="39"/>
      <c r="UZL649" s="39"/>
      <c r="UZM649" s="39"/>
      <c r="UZN649" s="39"/>
      <c r="UZO649" s="39"/>
      <c r="UZP649" s="39"/>
      <c r="UZQ649" s="39"/>
      <c r="UZR649" s="39"/>
      <c r="UZS649" s="39"/>
      <c r="UZT649" s="39"/>
      <c r="UZU649" s="39"/>
      <c r="UZV649" s="39"/>
      <c r="UZW649" s="39"/>
      <c r="UZX649" s="39"/>
      <c r="UZY649" s="39"/>
      <c r="UZZ649" s="39"/>
      <c r="VAA649" s="39"/>
      <c r="VAB649" s="39"/>
      <c r="VAC649" s="39"/>
      <c r="VAD649" s="39"/>
      <c r="VAE649" s="39"/>
      <c r="VAF649" s="39"/>
      <c r="VAG649" s="39"/>
      <c r="VAH649" s="39"/>
      <c r="VAI649" s="39"/>
      <c r="VAJ649" s="39"/>
      <c r="VAK649" s="39"/>
      <c r="VAL649" s="39"/>
      <c r="VAM649" s="39"/>
      <c r="VAN649" s="39"/>
      <c r="VAO649" s="39"/>
      <c r="VAP649" s="39"/>
      <c r="VAQ649" s="39"/>
      <c r="VAR649" s="39"/>
      <c r="VAS649" s="39"/>
      <c r="VAT649" s="39"/>
      <c r="VAU649" s="39"/>
      <c r="VAV649" s="39"/>
      <c r="VAW649" s="39"/>
      <c r="VAX649" s="39"/>
      <c r="VAY649" s="39"/>
      <c r="VAZ649" s="39"/>
      <c r="VBA649" s="39"/>
      <c r="VBB649" s="39"/>
      <c r="VBC649" s="39"/>
      <c r="VBD649" s="39"/>
      <c r="VBE649" s="39"/>
      <c r="VBF649" s="39"/>
      <c r="VBG649" s="39"/>
      <c r="VBH649" s="39"/>
      <c r="VBI649" s="39"/>
      <c r="VBJ649" s="39"/>
      <c r="VBK649" s="39"/>
      <c r="VBL649" s="39"/>
      <c r="VBM649" s="39"/>
      <c r="VBN649" s="39"/>
      <c r="VBO649" s="39"/>
      <c r="VBP649" s="39"/>
      <c r="VBQ649" s="39"/>
      <c r="VBR649" s="39"/>
      <c r="VBS649" s="39"/>
      <c r="VBT649" s="39"/>
      <c r="VBU649" s="39"/>
      <c r="VBV649" s="39"/>
      <c r="VBW649" s="39"/>
      <c r="VBX649" s="39"/>
      <c r="VBY649" s="39"/>
      <c r="VBZ649" s="39"/>
      <c r="VCA649" s="39"/>
      <c r="VCB649" s="39"/>
      <c r="VCC649" s="39"/>
      <c r="VCD649" s="39"/>
      <c r="VCE649" s="39"/>
      <c r="VCF649" s="39"/>
      <c r="VCG649" s="39"/>
      <c r="VCH649" s="39"/>
      <c r="VCI649" s="39"/>
      <c r="VCJ649" s="39"/>
      <c r="VCK649" s="39"/>
      <c r="VCL649" s="39"/>
      <c r="VCM649" s="39"/>
      <c r="VCN649" s="39"/>
      <c r="VCO649" s="39"/>
      <c r="VCP649" s="39"/>
      <c r="VCQ649" s="39"/>
      <c r="VCR649" s="39"/>
      <c r="VCS649" s="39"/>
      <c r="VCT649" s="39"/>
      <c r="VCU649" s="39"/>
      <c r="VCV649" s="39"/>
      <c r="VCW649" s="39"/>
      <c r="VCX649" s="39"/>
      <c r="VCY649" s="39"/>
      <c r="VCZ649" s="39"/>
      <c r="VDA649" s="39"/>
      <c r="VDB649" s="39"/>
      <c r="VDC649" s="39"/>
      <c r="VDD649" s="39"/>
      <c r="VDE649" s="39"/>
      <c r="VDF649" s="39"/>
      <c r="VDG649" s="39"/>
      <c r="VDH649" s="39"/>
      <c r="VDI649" s="39"/>
      <c r="VDJ649" s="39"/>
      <c r="VDK649" s="39"/>
      <c r="VDL649" s="39"/>
      <c r="VDM649" s="39"/>
      <c r="VDN649" s="39"/>
      <c r="VDO649" s="39"/>
      <c r="VDP649" s="39"/>
      <c r="VDQ649" s="39"/>
      <c r="VDR649" s="39"/>
      <c r="VDS649" s="39"/>
      <c r="VDT649" s="39"/>
      <c r="VDU649" s="39"/>
      <c r="VDV649" s="39"/>
      <c r="VDW649" s="39"/>
      <c r="VDX649" s="39"/>
      <c r="VDY649" s="39"/>
      <c r="VDZ649" s="39"/>
      <c r="VEA649" s="39"/>
      <c r="VEB649" s="39"/>
      <c r="VEC649" s="39"/>
      <c r="VED649" s="39"/>
      <c r="VEE649" s="39"/>
      <c r="VEF649" s="39"/>
      <c r="VEG649" s="39"/>
      <c r="VEH649" s="39"/>
      <c r="VEI649" s="39"/>
      <c r="VEJ649" s="39"/>
      <c r="VEK649" s="39"/>
      <c r="VEL649" s="39"/>
      <c r="VEM649" s="39"/>
      <c r="VEN649" s="39"/>
      <c r="VEO649" s="39"/>
      <c r="VEP649" s="39"/>
      <c r="VEQ649" s="39"/>
      <c r="VER649" s="39"/>
      <c r="VES649" s="39"/>
      <c r="VET649" s="39"/>
      <c r="VEU649" s="39"/>
      <c r="VEV649" s="39"/>
      <c r="VEW649" s="39"/>
      <c r="VEX649" s="39"/>
      <c r="VEY649" s="39"/>
      <c r="VEZ649" s="39"/>
      <c r="VFA649" s="39"/>
      <c r="VFB649" s="39"/>
      <c r="VFC649" s="39"/>
      <c r="VFD649" s="39"/>
      <c r="VFE649" s="39"/>
      <c r="VFF649" s="39"/>
      <c r="VFG649" s="39"/>
      <c r="VFH649" s="39"/>
      <c r="VFI649" s="39"/>
      <c r="VFJ649" s="39"/>
      <c r="VFK649" s="39"/>
      <c r="VFL649" s="39"/>
      <c r="VFM649" s="39"/>
      <c r="VFN649" s="39"/>
      <c r="VFO649" s="39"/>
      <c r="VFP649" s="39"/>
      <c r="VFQ649" s="39"/>
      <c r="VFR649" s="39"/>
      <c r="VFS649" s="39"/>
      <c r="VFT649" s="39"/>
      <c r="VFU649" s="39"/>
      <c r="VFV649" s="39"/>
      <c r="VFW649" s="39"/>
      <c r="VFX649" s="39"/>
      <c r="VFY649" s="39"/>
      <c r="VFZ649" s="39"/>
      <c r="VGA649" s="39"/>
      <c r="VGB649" s="39"/>
      <c r="VGC649" s="39"/>
      <c r="VGD649" s="39"/>
      <c r="VGE649" s="39"/>
      <c r="VGF649" s="39"/>
      <c r="VGG649" s="39"/>
      <c r="VGH649" s="39"/>
      <c r="VGI649" s="39"/>
      <c r="VGJ649" s="39"/>
      <c r="VGK649" s="39"/>
      <c r="VGL649" s="39"/>
      <c r="VGM649" s="39"/>
      <c r="VGN649" s="39"/>
      <c r="VGO649" s="39"/>
      <c r="VGP649" s="39"/>
      <c r="VGQ649" s="39"/>
      <c r="VGR649" s="39"/>
      <c r="VGS649" s="39"/>
      <c r="VGT649" s="39"/>
      <c r="VGU649" s="39"/>
      <c r="VGV649" s="39"/>
      <c r="VGW649" s="39"/>
      <c r="VGX649" s="39"/>
      <c r="VGY649" s="39"/>
      <c r="VGZ649" s="39"/>
      <c r="VHA649" s="39"/>
      <c r="VHB649" s="39"/>
      <c r="VHC649" s="39"/>
      <c r="VHD649" s="39"/>
      <c r="VHE649" s="39"/>
      <c r="VHF649" s="39"/>
      <c r="VHG649" s="39"/>
      <c r="VHH649" s="39"/>
      <c r="VHI649" s="39"/>
      <c r="VHJ649" s="39"/>
      <c r="VHK649" s="39"/>
      <c r="VHL649" s="39"/>
      <c r="VHM649" s="39"/>
      <c r="VHN649" s="39"/>
      <c r="VHO649" s="39"/>
      <c r="VHP649" s="39"/>
      <c r="VHQ649" s="39"/>
      <c r="VHR649" s="39"/>
      <c r="VHS649" s="39"/>
      <c r="VHT649" s="39"/>
      <c r="VHU649" s="39"/>
      <c r="VHV649" s="39"/>
      <c r="VHW649" s="39"/>
      <c r="VHX649" s="39"/>
      <c r="VHY649" s="39"/>
      <c r="VHZ649" s="39"/>
      <c r="VIA649" s="39"/>
      <c r="VIB649" s="39"/>
      <c r="VIC649" s="39"/>
      <c r="VID649" s="39"/>
      <c r="VIE649" s="39"/>
      <c r="VIF649" s="39"/>
      <c r="VIG649" s="39"/>
      <c r="VIH649" s="39"/>
      <c r="VII649" s="39"/>
      <c r="VIJ649" s="39"/>
      <c r="VIK649" s="39"/>
      <c r="VIL649" s="39"/>
      <c r="VIM649" s="39"/>
      <c r="VIN649" s="39"/>
      <c r="VIO649" s="39"/>
      <c r="VIP649" s="39"/>
      <c r="VIQ649" s="39"/>
      <c r="VIR649" s="39"/>
      <c r="VIS649" s="39"/>
      <c r="VIT649" s="39"/>
      <c r="VIU649" s="39"/>
      <c r="VIV649" s="39"/>
      <c r="VIW649" s="39"/>
      <c r="VIX649" s="39"/>
      <c r="VIY649" s="39"/>
      <c r="VIZ649" s="39"/>
      <c r="VJA649" s="39"/>
      <c r="VJB649" s="39"/>
      <c r="VJC649" s="39"/>
      <c r="VJD649" s="39"/>
      <c r="VJE649" s="39"/>
      <c r="VJF649" s="39"/>
      <c r="VJG649" s="39"/>
      <c r="VJH649" s="39"/>
      <c r="VJI649" s="39"/>
      <c r="VJJ649" s="39"/>
      <c r="VJK649" s="39"/>
      <c r="VJL649" s="39"/>
      <c r="VJM649" s="39"/>
      <c r="VJN649" s="39"/>
      <c r="VJO649" s="39"/>
      <c r="VJP649" s="39"/>
      <c r="VJQ649" s="39"/>
      <c r="VJR649" s="39"/>
      <c r="VJS649" s="39"/>
      <c r="VJT649" s="39"/>
      <c r="VJU649" s="39"/>
      <c r="VJV649" s="39"/>
      <c r="VJW649" s="39"/>
      <c r="VJX649" s="39"/>
      <c r="VJY649" s="39"/>
      <c r="VJZ649" s="39"/>
      <c r="VKA649" s="39"/>
      <c r="VKB649" s="39"/>
      <c r="VKC649" s="39"/>
      <c r="VKD649" s="39"/>
      <c r="VKE649" s="39"/>
      <c r="VKF649" s="39"/>
      <c r="VKG649" s="39"/>
      <c r="VKH649" s="39"/>
      <c r="VKI649" s="39"/>
      <c r="VKJ649" s="39"/>
      <c r="VKK649" s="39"/>
      <c r="VKL649" s="39"/>
      <c r="VKM649" s="39"/>
      <c r="VKN649" s="39"/>
      <c r="VKO649" s="39"/>
      <c r="VKP649" s="39"/>
      <c r="VKQ649" s="39"/>
      <c r="VKR649" s="39"/>
      <c r="VKS649" s="39"/>
      <c r="VKT649" s="39"/>
      <c r="VKU649" s="39"/>
      <c r="VKV649" s="39"/>
      <c r="VKW649" s="39"/>
      <c r="VKX649" s="39"/>
      <c r="VKY649" s="39"/>
      <c r="VKZ649" s="39"/>
      <c r="VLA649" s="39"/>
      <c r="VLB649" s="39"/>
      <c r="VLC649" s="39"/>
      <c r="VLD649" s="39"/>
      <c r="VLE649" s="39"/>
      <c r="VLF649" s="39"/>
      <c r="VLG649" s="39"/>
      <c r="VLH649" s="39"/>
      <c r="VLI649" s="39"/>
      <c r="VLJ649" s="39"/>
      <c r="VLK649" s="39"/>
      <c r="VLL649" s="39"/>
      <c r="VLM649" s="39"/>
      <c r="VLN649" s="39"/>
      <c r="VLO649" s="39"/>
      <c r="VLP649" s="39"/>
      <c r="VLQ649" s="39"/>
      <c r="VLR649" s="39"/>
      <c r="VLS649" s="39"/>
      <c r="VLT649" s="39"/>
      <c r="VLU649" s="39"/>
      <c r="VLV649" s="39"/>
      <c r="VLW649" s="39"/>
      <c r="VLX649" s="39"/>
      <c r="VLY649" s="39"/>
      <c r="VLZ649" s="39"/>
      <c r="VMA649" s="39"/>
      <c r="VMB649" s="39"/>
      <c r="VMC649" s="39"/>
      <c r="VMD649" s="39"/>
      <c r="VME649" s="39"/>
      <c r="VMF649" s="39"/>
      <c r="VMG649" s="39"/>
      <c r="VMH649" s="39"/>
      <c r="VMI649" s="39"/>
      <c r="VMJ649" s="39"/>
      <c r="VMK649" s="39"/>
      <c r="VML649" s="39"/>
      <c r="VMM649" s="39"/>
      <c r="VMN649" s="39"/>
      <c r="VMO649" s="39"/>
      <c r="VMP649" s="39"/>
      <c r="VMQ649" s="39"/>
      <c r="VMR649" s="39"/>
      <c r="VMS649" s="39"/>
      <c r="VMT649" s="39"/>
      <c r="VMU649" s="39"/>
      <c r="VMV649" s="39"/>
      <c r="VMW649" s="39"/>
      <c r="VMX649" s="39"/>
      <c r="VMY649" s="39"/>
      <c r="VMZ649" s="39"/>
      <c r="VNA649" s="39"/>
      <c r="VNB649" s="39"/>
      <c r="VNC649" s="39"/>
      <c r="VND649" s="39"/>
      <c r="VNE649" s="39"/>
      <c r="VNF649" s="39"/>
      <c r="VNG649" s="39"/>
      <c r="VNH649" s="39"/>
      <c r="VNI649" s="39"/>
      <c r="VNJ649" s="39"/>
      <c r="VNK649" s="39"/>
      <c r="VNL649" s="39"/>
      <c r="VNM649" s="39"/>
      <c r="VNN649" s="39"/>
      <c r="VNO649" s="39"/>
      <c r="VNP649" s="39"/>
      <c r="VNQ649" s="39"/>
      <c r="VNR649" s="39"/>
      <c r="VNS649" s="39"/>
      <c r="VNT649" s="39"/>
      <c r="VNU649" s="39"/>
      <c r="VNV649" s="39"/>
      <c r="VNW649" s="39"/>
      <c r="VNX649" s="39"/>
      <c r="VNY649" s="39"/>
      <c r="VNZ649" s="39"/>
      <c r="VOA649" s="39"/>
      <c r="VOB649" s="39"/>
      <c r="VOC649" s="39"/>
      <c r="VOD649" s="39"/>
      <c r="VOE649" s="39"/>
      <c r="VOF649" s="39"/>
      <c r="VOG649" s="39"/>
      <c r="VOH649" s="39"/>
      <c r="VOI649" s="39"/>
      <c r="VOJ649" s="39"/>
      <c r="VOK649" s="39"/>
      <c r="VOL649" s="39"/>
      <c r="VOM649" s="39"/>
      <c r="VON649" s="39"/>
      <c r="VOO649" s="39"/>
      <c r="VOP649" s="39"/>
      <c r="VOQ649" s="39"/>
      <c r="VOR649" s="39"/>
      <c r="VOS649" s="39"/>
      <c r="VOT649" s="39"/>
      <c r="VOU649" s="39"/>
      <c r="VOV649" s="39"/>
      <c r="VOW649" s="39"/>
      <c r="VOX649" s="39"/>
      <c r="VOY649" s="39"/>
      <c r="VOZ649" s="39"/>
      <c r="VPA649" s="39"/>
      <c r="VPB649" s="39"/>
      <c r="VPC649" s="39"/>
      <c r="VPD649" s="39"/>
      <c r="VPE649" s="39"/>
      <c r="VPF649" s="39"/>
      <c r="VPG649" s="39"/>
      <c r="VPH649" s="39"/>
      <c r="VPI649" s="39"/>
      <c r="VPJ649" s="39"/>
      <c r="VPK649" s="39"/>
      <c r="VPL649" s="39"/>
      <c r="VPM649" s="39"/>
      <c r="VPN649" s="39"/>
      <c r="VPO649" s="39"/>
      <c r="VPP649" s="39"/>
      <c r="VPQ649" s="39"/>
      <c r="VPR649" s="39"/>
      <c r="VPS649" s="39"/>
      <c r="VPT649" s="39"/>
      <c r="VPU649" s="39"/>
      <c r="VPV649" s="39"/>
      <c r="VPW649" s="39"/>
      <c r="VPX649" s="39"/>
      <c r="VPY649" s="39"/>
      <c r="VPZ649" s="39"/>
      <c r="VQA649" s="39"/>
      <c r="VQB649" s="39"/>
      <c r="VQC649" s="39"/>
      <c r="VQD649" s="39"/>
      <c r="VQE649" s="39"/>
      <c r="VQF649" s="39"/>
      <c r="VQG649" s="39"/>
      <c r="VQH649" s="39"/>
      <c r="VQI649" s="39"/>
      <c r="VQJ649" s="39"/>
      <c r="VQK649" s="39"/>
      <c r="VQL649" s="39"/>
      <c r="VQM649" s="39"/>
      <c r="VQN649" s="39"/>
      <c r="VQO649" s="39"/>
      <c r="VQP649" s="39"/>
      <c r="VQQ649" s="39"/>
      <c r="VQR649" s="39"/>
      <c r="VQS649" s="39"/>
      <c r="VQT649" s="39"/>
      <c r="VQU649" s="39"/>
      <c r="VQV649" s="39"/>
      <c r="VQW649" s="39"/>
      <c r="VQX649" s="39"/>
      <c r="VQY649" s="39"/>
      <c r="VQZ649" s="39"/>
      <c r="VRA649" s="39"/>
      <c r="VRB649" s="39"/>
      <c r="VRC649" s="39"/>
      <c r="VRD649" s="39"/>
      <c r="VRE649" s="39"/>
      <c r="VRF649" s="39"/>
      <c r="VRG649" s="39"/>
      <c r="VRH649" s="39"/>
      <c r="VRI649" s="39"/>
      <c r="VRJ649" s="39"/>
      <c r="VRK649" s="39"/>
      <c r="VRL649" s="39"/>
      <c r="VRM649" s="39"/>
      <c r="VRN649" s="39"/>
      <c r="VRO649" s="39"/>
      <c r="VRP649" s="39"/>
      <c r="VRQ649" s="39"/>
      <c r="VRR649" s="39"/>
      <c r="VRS649" s="39"/>
      <c r="VRT649" s="39"/>
      <c r="VRU649" s="39"/>
      <c r="VRV649" s="39"/>
      <c r="VRW649" s="39"/>
      <c r="VRX649" s="39"/>
      <c r="VRY649" s="39"/>
      <c r="VRZ649" s="39"/>
      <c r="VSA649" s="39"/>
      <c r="VSB649" s="39"/>
      <c r="VSC649" s="39"/>
      <c r="VSD649" s="39"/>
      <c r="VSE649" s="39"/>
      <c r="VSF649" s="39"/>
      <c r="VSG649" s="39"/>
      <c r="VSH649" s="39"/>
      <c r="VSI649" s="39"/>
      <c r="VSJ649" s="39"/>
      <c r="VSK649" s="39"/>
      <c r="VSL649" s="39"/>
      <c r="VSM649" s="39"/>
      <c r="VSN649" s="39"/>
      <c r="VSO649" s="39"/>
      <c r="VSP649" s="39"/>
      <c r="VSQ649" s="39"/>
      <c r="VSR649" s="39"/>
      <c r="VSS649" s="39"/>
      <c r="VST649" s="39"/>
      <c r="VSU649" s="39"/>
      <c r="VSV649" s="39"/>
      <c r="VSW649" s="39"/>
      <c r="VSX649" s="39"/>
      <c r="VSY649" s="39"/>
      <c r="VSZ649" s="39"/>
      <c r="VTA649" s="39"/>
      <c r="VTB649" s="39"/>
      <c r="VTC649" s="39"/>
      <c r="VTD649" s="39"/>
      <c r="VTE649" s="39"/>
      <c r="VTF649" s="39"/>
      <c r="VTG649" s="39"/>
      <c r="VTH649" s="39"/>
      <c r="VTI649" s="39"/>
      <c r="VTJ649" s="39"/>
      <c r="VTK649" s="39"/>
      <c r="VTL649" s="39"/>
      <c r="VTM649" s="39"/>
      <c r="VTN649" s="39"/>
      <c r="VTO649" s="39"/>
      <c r="VTP649" s="39"/>
      <c r="VTQ649" s="39"/>
      <c r="VTR649" s="39"/>
      <c r="VTS649" s="39"/>
      <c r="VTT649" s="39"/>
      <c r="VTU649" s="39"/>
      <c r="VTV649" s="39"/>
      <c r="VTW649" s="39"/>
      <c r="VTX649" s="39"/>
      <c r="VTY649" s="39"/>
      <c r="VTZ649" s="39"/>
      <c r="VUA649" s="39"/>
      <c r="VUB649" s="39"/>
      <c r="VUC649" s="39"/>
      <c r="VUD649" s="39"/>
      <c r="VUE649" s="39"/>
      <c r="VUF649" s="39"/>
      <c r="VUG649" s="39"/>
      <c r="VUH649" s="39"/>
      <c r="VUI649" s="39"/>
      <c r="VUJ649" s="39"/>
      <c r="VUK649" s="39"/>
      <c r="VUL649" s="39"/>
      <c r="VUM649" s="39"/>
      <c r="VUN649" s="39"/>
      <c r="VUO649" s="39"/>
      <c r="VUP649" s="39"/>
      <c r="VUQ649" s="39"/>
      <c r="VUR649" s="39"/>
      <c r="VUS649" s="39"/>
      <c r="VUT649" s="39"/>
      <c r="VUU649" s="39"/>
      <c r="VUV649" s="39"/>
      <c r="VUW649" s="39"/>
      <c r="VUX649" s="39"/>
      <c r="VUY649" s="39"/>
      <c r="VUZ649" s="39"/>
      <c r="VVA649" s="39"/>
      <c r="VVB649" s="39"/>
      <c r="VVC649" s="39"/>
      <c r="VVD649" s="39"/>
      <c r="VVE649" s="39"/>
      <c r="VVF649" s="39"/>
      <c r="VVG649" s="39"/>
      <c r="VVH649" s="39"/>
      <c r="VVI649" s="39"/>
      <c r="VVJ649" s="39"/>
      <c r="VVK649" s="39"/>
      <c r="VVL649" s="39"/>
      <c r="VVM649" s="39"/>
      <c r="VVN649" s="39"/>
      <c r="VVO649" s="39"/>
      <c r="VVP649" s="39"/>
      <c r="VVQ649" s="39"/>
      <c r="VVR649" s="39"/>
      <c r="VVS649" s="39"/>
      <c r="VVT649" s="39"/>
      <c r="VVU649" s="39"/>
      <c r="VVV649" s="39"/>
      <c r="VVW649" s="39"/>
      <c r="VVX649" s="39"/>
      <c r="VVY649" s="39"/>
      <c r="VVZ649" s="39"/>
      <c r="VWA649" s="39"/>
      <c r="VWB649" s="39"/>
      <c r="VWC649" s="39"/>
      <c r="VWD649" s="39"/>
      <c r="VWE649" s="39"/>
      <c r="VWF649" s="39"/>
      <c r="VWG649" s="39"/>
      <c r="VWH649" s="39"/>
      <c r="VWI649" s="39"/>
      <c r="VWJ649" s="39"/>
      <c r="VWK649" s="39"/>
      <c r="VWL649" s="39"/>
      <c r="VWM649" s="39"/>
      <c r="VWN649" s="39"/>
      <c r="VWO649" s="39"/>
      <c r="VWP649" s="39"/>
      <c r="VWQ649" s="39"/>
      <c r="VWR649" s="39"/>
      <c r="VWS649" s="39"/>
      <c r="VWT649" s="39"/>
      <c r="VWU649" s="39"/>
      <c r="VWV649" s="39"/>
      <c r="VWW649" s="39"/>
      <c r="VWX649" s="39"/>
      <c r="VWY649" s="39"/>
      <c r="VWZ649" s="39"/>
      <c r="VXA649" s="39"/>
      <c r="VXB649" s="39"/>
      <c r="VXC649" s="39"/>
      <c r="VXD649" s="39"/>
      <c r="VXE649" s="39"/>
      <c r="VXF649" s="39"/>
      <c r="VXG649" s="39"/>
      <c r="VXH649" s="39"/>
      <c r="VXI649" s="39"/>
      <c r="VXJ649" s="39"/>
      <c r="VXK649" s="39"/>
      <c r="VXL649" s="39"/>
      <c r="VXM649" s="39"/>
      <c r="VXN649" s="39"/>
      <c r="VXO649" s="39"/>
      <c r="VXP649" s="39"/>
      <c r="VXQ649" s="39"/>
      <c r="VXR649" s="39"/>
      <c r="VXS649" s="39"/>
      <c r="VXT649" s="39"/>
      <c r="VXU649" s="39"/>
      <c r="VXV649" s="39"/>
      <c r="VXW649" s="39"/>
      <c r="VXX649" s="39"/>
      <c r="VXY649" s="39"/>
      <c r="VXZ649" s="39"/>
      <c r="VYA649" s="39"/>
      <c r="VYB649" s="39"/>
      <c r="VYC649" s="39"/>
      <c r="VYD649" s="39"/>
      <c r="VYE649" s="39"/>
      <c r="VYF649" s="39"/>
      <c r="VYG649" s="39"/>
      <c r="VYH649" s="39"/>
      <c r="VYI649" s="39"/>
      <c r="VYJ649" s="39"/>
      <c r="VYK649" s="39"/>
      <c r="VYL649" s="39"/>
      <c r="VYM649" s="39"/>
      <c r="VYN649" s="39"/>
      <c r="VYO649" s="39"/>
      <c r="VYP649" s="39"/>
      <c r="VYQ649" s="39"/>
      <c r="VYR649" s="39"/>
      <c r="VYS649" s="39"/>
      <c r="VYT649" s="39"/>
      <c r="VYU649" s="39"/>
      <c r="VYV649" s="39"/>
      <c r="VYW649" s="39"/>
      <c r="VYX649" s="39"/>
      <c r="VYY649" s="39"/>
      <c r="VYZ649" s="39"/>
      <c r="VZA649" s="39"/>
      <c r="VZB649" s="39"/>
      <c r="VZC649" s="39"/>
      <c r="VZD649" s="39"/>
      <c r="VZE649" s="39"/>
      <c r="VZF649" s="39"/>
      <c r="VZG649" s="39"/>
      <c r="VZH649" s="39"/>
      <c r="VZI649" s="39"/>
      <c r="VZJ649" s="39"/>
      <c r="VZK649" s="39"/>
      <c r="VZL649" s="39"/>
      <c r="VZM649" s="39"/>
      <c r="VZN649" s="39"/>
      <c r="VZO649" s="39"/>
      <c r="VZP649" s="39"/>
      <c r="VZQ649" s="39"/>
      <c r="VZR649" s="39"/>
      <c r="VZS649" s="39"/>
      <c r="VZT649" s="39"/>
      <c r="VZU649" s="39"/>
      <c r="VZV649" s="39"/>
      <c r="VZW649" s="39"/>
      <c r="VZX649" s="39"/>
      <c r="VZY649" s="39"/>
      <c r="VZZ649" s="39"/>
      <c r="WAA649" s="39"/>
      <c r="WAB649" s="39"/>
      <c r="WAC649" s="39"/>
      <c r="WAD649" s="39"/>
      <c r="WAE649" s="39"/>
      <c r="WAF649" s="39"/>
      <c r="WAG649" s="39"/>
      <c r="WAH649" s="39"/>
      <c r="WAI649" s="39"/>
      <c r="WAJ649" s="39"/>
      <c r="WAK649" s="39"/>
      <c r="WAL649" s="39"/>
      <c r="WAM649" s="39"/>
      <c r="WAN649" s="39"/>
      <c r="WAO649" s="39"/>
      <c r="WAP649" s="39"/>
      <c r="WAQ649" s="39"/>
      <c r="WAR649" s="39"/>
      <c r="WAS649" s="39"/>
      <c r="WAT649" s="39"/>
      <c r="WAU649" s="39"/>
      <c r="WAV649" s="39"/>
      <c r="WAW649" s="39"/>
      <c r="WAX649" s="39"/>
      <c r="WAY649" s="39"/>
      <c r="WAZ649" s="39"/>
      <c r="WBA649" s="39"/>
      <c r="WBB649" s="39"/>
      <c r="WBC649" s="39"/>
      <c r="WBD649" s="39"/>
      <c r="WBE649" s="39"/>
      <c r="WBF649" s="39"/>
      <c r="WBG649" s="39"/>
      <c r="WBH649" s="39"/>
      <c r="WBI649" s="39"/>
      <c r="WBJ649" s="39"/>
      <c r="WBK649" s="39"/>
      <c r="WBL649" s="39"/>
      <c r="WBM649" s="39"/>
      <c r="WBN649" s="39"/>
      <c r="WBO649" s="39"/>
      <c r="WBP649" s="39"/>
      <c r="WBQ649" s="39"/>
      <c r="WBR649" s="39"/>
      <c r="WBS649" s="39"/>
      <c r="WBT649" s="39"/>
      <c r="WBU649" s="39"/>
      <c r="WBV649" s="39"/>
      <c r="WBW649" s="39"/>
      <c r="WBX649" s="39"/>
      <c r="WBY649" s="39"/>
      <c r="WBZ649" s="39"/>
      <c r="WCA649" s="39"/>
      <c r="WCB649" s="39"/>
      <c r="WCC649" s="39"/>
      <c r="WCD649" s="39"/>
      <c r="WCE649" s="39"/>
      <c r="WCF649" s="39"/>
      <c r="WCG649" s="39"/>
      <c r="WCH649" s="39"/>
      <c r="WCI649" s="39"/>
      <c r="WCJ649" s="39"/>
      <c r="WCK649" s="39"/>
      <c r="WCL649" s="39"/>
      <c r="WCM649" s="39"/>
      <c r="WCN649" s="39"/>
      <c r="WCO649" s="39"/>
      <c r="WCP649" s="39"/>
      <c r="WCQ649" s="39"/>
      <c r="WCR649" s="39"/>
      <c r="WCS649" s="39"/>
      <c r="WCT649" s="39"/>
      <c r="WCU649" s="39"/>
      <c r="WCV649" s="39"/>
      <c r="WCW649" s="39"/>
      <c r="WCX649" s="39"/>
      <c r="WCY649" s="39"/>
      <c r="WCZ649" s="39"/>
      <c r="WDA649" s="39"/>
      <c r="WDB649" s="39"/>
      <c r="WDC649" s="39"/>
      <c r="WDD649" s="39"/>
      <c r="WDE649" s="39"/>
      <c r="WDF649" s="39"/>
      <c r="WDG649" s="39"/>
      <c r="WDH649" s="39"/>
      <c r="WDI649" s="39"/>
      <c r="WDJ649" s="39"/>
      <c r="WDK649" s="39"/>
      <c r="WDL649" s="39"/>
      <c r="WDM649" s="39"/>
      <c r="WDN649" s="39"/>
      <c r="WDO649" s="39"/>
      <c r="WDP649" s="39"/>
      <c r="WDQ649" s="39"/>
      <c r="WDR649" s="39"/>
      <c r="WDS649" s="39"/>
      <c r="WDT649" s="39"/>
      <c r="WDU649" s="39"/>
      <c r="WDV649" s="39"/>
      <c r="WDW649" s="39"/>
      <c r="WDX649" s="39"/>
      <c r="WDY649" s="39"/>
      <c r="WDZ649" s="39"/>
      <c r="WEA649" s="39"/>
      <c r="WEB649" s="39"/>
      <c r="WEC649" s="39"/>
      <c r="WED649" s="39"/>
      <c r="WEE649" s="39"/>
      <c r="WEF649" s="39"/>
      <c r="WEG649" s="39"/>
      <c r="WEH649" s="39"/>
      <c r="WEI649" s="39"/>
      <c r="WEJ649" s="39"/>
      <c r="WEK649" s="39"/>
      <c r="WEL649" s="39"/>
      <c r="WEM649" s="39"/>
      <c r="WEN649" s="39"/>
      <c r="WEO649" s="39"/>
      <c r="WEP649" s="39"/>
      <c r="WEQ649" s="39"/>
      <c r="WER649" s="39"/>
      <c r="WES649" s="39"/>
      <c r="WET649" s="39"/>
      <c r="WEU649" s="39"/>
      <c r="WEV649" s="39"/>
      <c r="WEW649" s="39"/>
      <c r="WEX649" s="39"/>
      <c r="WEY649" s="39"/>
      <c r="WEZ649" s="39"/>
      <c r="WFA649" s="39"/>
      <c r="WFB649" s="39"/>
      <c r="WFC649" s="39"/>
      <c r="WFD649" s="39"/>
      <c r="WFE649" s="39"/>
      <c r="WFF649" s="39"/>
      <c r="WFG649" s="39"/>
      <c r="WFH649" s="39"/>
      <c r="WFI649" s="39"/>
      <c r="WFJ649" s="39"/>
      <c r="WFK649" s="39"/>
      <c r="WFL649" s="39"/>
      <c r="WFM649" s="39"/>
      <c r="WFN649" s="39"/>
      <c r="WFO649" s="39"/>
      <c r="WFP649" s="39"/>
      <c r="WFQ649" s="39"/>
      <c r="WFR649" s="39"/>
      <c r="WFS649" s="39"/>
      <c r="WFT649" s="39"/>
      <c r="WFU649" s="39"/>
      <c r="WFV649" s="39"/>
      <c r="WFW649" s="39"/>
      <c r="WFX649" s="39"/>
      <c r="WFY649" s="39"/>
      <c r="WFZ649" s="39"/>
      <c r="WGA649" s="39"/>
      <c r="WGB649" s="39"/>
      <c r="WGC649" s="39"/>
      <c r="WGD649" s="39"/>
      <c r="WGE649" s="39"/>
      <c r="WGF649" s="39"/>
      <c r="WGG649" s="39"/>
      <c r="WGH649" s="39"/>
      <c r="WGI649" s="39"/>
      <c r="WGJ649" s="39"/>
      <c r="WGK649" s="39"/>
      <c r="WGL649" s="39"/>
      <c r="WGM649" s="39"/>
      <c r="WGN649" s="39"/>
      <c r="WGO649" s="39"/>
      <c r="WGP649" s="39"/>
      <c r="WGQ649" s="39"/>
      <c r="WGR649" s="39"/>
      <c r="WGS649" s="39"/>
      <c r="WGT649" s="39"/>
      <c r="WGU649" s="39"/>
      <c r="WGV649" s="39"/>
      <c r="WGW649" s="39"/>
      <c r="WGX649" s="39"/>
      <c r="WGY649" s="39"/>
      <c r="WGZ649" s="39"/>
      <c r="WHA649" s="39"/>
      <c r="WHB649" s="39"/>
      <c r="WHC649" s="39"/>
      <c r="WHD649" s="39"/>
      <c r="WHE649" s="39"/>
      <c r="WHF649" s="39"/>
      <c r="WHG649" s="39"/>
      <c r="WHH649" s="39"/>
      <c r="WHI649" s="39"/>
      <c r="WHJ649" s="39"/>
      <c r="WHK649" s="39"/>
      <c r="WHL649" s="39"/>
      <c r="WHM649" s="39"/>
      <c r="WHN649" s="39"/>
      <c r="WHO649" s="39"/>
      <c r="WHP649" s="39"/>
      <c r="WHQ649" s="39"/>
      <c r="WHR649" s="39"/>
      <c r="WHS649" s="39"/>
      <c r="WHT649" s="39"/>
      <c r="WHU649" s="39"/>
      <c r="WHV649" s="39"/>
      <c r="WHW649" s="39"/>
      <c r="WHX649" s="39"/>
      <c r="WHY649" s="39"/>
      <c r="WHZ649" s="39"/>
      <c r="WIA649" s="39"/>
      <c r="WIB649" s="39"/>
      <c r="WIC649" s="39"/>
      <c r="WID649" s="39"/>
      <c r="WIE649" s="39"/>
      <c r="WIF649" s="39"/>
      <c r="WIG649" s="39"/>
      <c r="WIH649" s="39"/>
      <c r="WII649" s="39"/>
      <c r="WIJ649" s="39"/>
      <c r="WIK649" s="39"/>
      <c r="WIL649" s="39"/>
      <c r="WIM649" s="39"/>
      <c r="WIN649" s="39"/>
      <c r="WIO649" s="39"/>
      <c r="WIP649" s="39"/>
      <c r="WIQ649" s="39"/>
      <c r="WIR649" s="39"/>
      <c r="WIS649" s="39"/>
      <c r="WIT649" s="39"/>
      <c r="WIU649" s="39"/>
      <c r="WIV649" s="39"/>
      <c r="WIW649" s="39"/>
      <c r="WIX649" s="39"/>
      <c r="WIY649" s="39"/>
      <c r="WIZ649" s="39"/>
      <c r="WJA649" s="39"/>
      <c r="WJB649" s="39"/>
      <c r="WJC649" s="39"/>
      <c r="WJD649" s="39"/>
      <c r="WJE649" s="39"/>
      <c r="WJF649" s="39"/>
      <c r="WJG649" s="39"/>
      <c r="WJH649" s="39"/>
      <c r="WJI649" s="39"/>
      <c r="WJJ649" s="39"/>
      <c r="WJK649" s="39"/>
      <c r="WJL649" s="39"/>
      <c r="WJM649" s="39"/>
      <c r="WJN649" s="39"/>
      <c r="WJO649" s="39"/>
      <c r="WJP649" s="39"/>
      <c r="WJQ649" s="39"/>
      <c r="WJR649" s="39"/>
      <c r="WJS649" s="39"/>
      <c r="WJT649" s="39"/>
      <c r="WJU649" s="39"/>
      <c r="WJV649" s="39"/>
      <c r="WJW649" s="39"/>
      <c r="WJX649" s="39"/>
      <c r="WJY649" s="39"/>
      <c r="WJZ649" s="39"/>
      <c r="WKA649" s="39"/>
      <c r="WKB649" s="39"/>
      <c r="WKC649" s="39"/>
      <c r="WKD649" s="39"/>
      <c r="WKE649" s="39"/>
      <c r="WKF649" s="39"/>
      <c r="WKG649" s="39"/>
      <c r="WKH649" s="39"/>
      <c r="WKI649" s="39"/>
      <c r="WKJ649" s="39"/>
      <c r="WKK649" s="39"/>
      <c r="WKL649" s="39"/>
      <c r="WKM649" s="39"/>
      <c r="WKN649" s="39"/>
      <c r="WKO649" s="39"/>
      <c r="WKP649" s="39"/>
      <c r="WKQ649" s="39"/>
      <c r="WKR649" s="39"/>
      <c r="WKS649" s="39"/>
      <c r="WKT649" s="39"/>
      <c r="WKU649" s="39"/>
      <c r="WKV649" s="39"/>
      <c r="WKW649" s="39"/>
      <c r="WKX649" s="39"/>
      <c r="WKY649" s="39"/>
      <c r="WKZ649" s="39"/>
      <c r="WLA649" s="39"/>
      <c r="WLB649" s="39"/>
      <c r="WLC649" s="39"/>
      <c r="WLD649" s="39"/>
      <c r="WLE649" s="39"/>
      <c r="WLF649" s="39"/>
      <c r="WLG649" s="39"/>
      <c r="WLH649" s="39"/>
      <c r="WLI649" s="39"/>
      <c r="WLJ649" s="39"/>
      <c r="WLK649" s="39"/>
      <c r="WLL649" s="39"/>
      <c r="WLM649" s="39"/>
      <c r="WLN649" s="39"/>
      <c r="WLO649" s="39"/>
      <c r="WLP649" s="39"/>
      <c r="WLQ649" s="39"/>
      <c r="WLR649" s="39"/>
      <c r="WLS649" s="39"/>
      <c r="WLT649" s="39"/>
      <c r="WLU649" s="39"/>
      <c r="WLV649" s="39"/>
      <c r="WLW649" s="39"/>
      <c r="WLX649" s="39"/>
      <c r="WLY649" s="39"/>
      <c r="WLZ649" s="39"/>
      <c r="WMA649" s="39"/>
      <c r="WMB649" s="39"/>
      <c r="WMC649" s="39"/>
      <c r="WMD649" s="39"/>
      <c r="WME649" s="39"/>
      <c r="WMF649" s="39"/>
      <c r="WMG649" s="39"/>
      <c r="WMH649" s="39"/>
      <c r="WMI649" s="39"/>
      <c r="WMJ649" s="39"/>
      <c r="WMK649" s="39"/>
      <c r="WML649" s="39"/>
      <c r="WMM649" s="39"/>
      <c r="WMN649" s="39"/>
      <c r="WMO649" s="39"/>
      <c r="WMP649" s="39"/>
      <c r="WMQ649" s="39"/>
      <c r="WMR649" s="39"/>
      <c r="WMS649" s="39"/>
      <c r="WMT649" s="39"/>
      <c r="WMU649" s="39"/>
      <c r="WMV649" s="39"/>
      <c r="WMW649" s="39"/>
      <c r="WMX649" s="39"/>
      <c r="WMY649" s="39"/>
      <c r="WMZ649" s="39"/>
      <c r="WNA649" s="39"/>
      <c r="WNB649" s="39"/>
      <c r="WNC649" s="39"/>
      <c r="WND649" s="39"/>
      <c r="WNE649" s="39"/>
      <c r="WNF649" s="39"/>
      <c r="WNG649" s="39"/>
      <c r="WNH649" s="39"/>
      <c r="WNI649" s="39"/>
      <c r="WNJ649" s="39"/>
      <c r="WNK649" s="39"/>
      <c r="WNL649" s="39"/>
      <c r="WNM649" s="39"/>
      <c r="WNN649" s="39"/>
      <c r="WNO649" s="39"/>
      <c r="WNP649" s="39"/>
      <c r="WNQ649" s="39"/>
      <c r="WNR649" s="39"/>
      <c r="WNS649" s="39"/>
      <c r="WNT649" s="39"/>
      <c r="WNU649" s="39"/>
      <c r="WNV649" s="39"/>
      <c r="WNW649" s="39"/>
      <c r="WNX649" s="39"/>
      <c r="WNY649" s="39"/>
      <c r="WNZ649" s="39"/>
      <c r="WOA649" s="39"/>
      <c r="WOB649" s="39"/>
      <c r="WOC649" s="39"/>
      <c r="WOD649" s="39"/>
      <c r="WOE649" s="39"/>
      <c r="WOF649" s="39"/>
      <c r="WOG649" s="39"/>
      <c r="WOH649" s="39"/>
      <c r="WOI649" s="39"/>
      <c r="WOJ649" s="39"/>
      <c r="WOK649" s="39"/>
      <c r="WOL649" s="39"/>
      <c r="WOM649" s="39"/>
      <c r="WON649" s="39"/>
      <c r="WOO649" s="39"/>
      <c r="WOP649" s="39"/>
      <c r="WOQ649" s="39"/>
      <c r="WOR649" s="39"/>
      <c r="WOS649" s="39"/>
      <c r="WOT649" s="39"/>
      <c r="WOU649" s="39"/>
      <c r="WOV649" s="39"/>
      <c r="WOW649" s="39"/>
      <c r="WOX649" s="39"/>
      <c r="WOY649" s="39"/>
      <c r="WOZ649" s="39"/>
      <c r="WPA649" s="39"/>
      <c r="WPB649" s="39"/>
      <c r="WPC649" s="39"/>
      <c r="WPD649" s="39"/>
      <c r="WPE649" s="39"/>
      <c r="WPF649" s="39"/>
      <c r="WPG649" s="39"/>
      <c r="WPH649" s="39"/>
      <c r="WPI649" s="39"/>
      <c r="WPJ649" s="39"/>
      <c r="WPK649" s="39"/>
      <c r="WPL649" s="39"/>
      <c r="WPM649" s="39"/>
      <c r="WPN649" s="39"/>
      <c r="WPO649" s="39"/>
      <c r="WPP649" s="39"/>
      <c r="WPQ649" s="39"/>
      <c r="WPR649" s="39"/>
      <c r="WPS649" s="39"/>
      <c r="WPT649" s="39"/>
      <c r="WPU649" s="39"/>
      <c r="WPV649" s="39"/>
      <c r="WPW649" s="39"/>
      <c r="WPX649" s="39"/>
      <c r="WPY649" s="39"/>
      <c r="WPZ649" s="39"/>
      <c r="WQA649" s="39"/>
      <c r="WQB649" s="39"/>
      <c r="WQC649" s="39"/>
      <c r="WQD649" s="39"/>
      <c r="WQE649" s="39"/>
      <c r="WQF649" s="39"/>
      <c r="WQG649" s="39"/>
      <c r="WQH649" s="39"/>
      <c r="WQI649" s="39"/>
      <c r="WQJ649" s="39"/>
      <c r="WQK649" s="39"/>
      <c r="WQL649" s="39"/>
      <c r="WQM649" s="39"/>
      <c r="WQN649" s="39"/>
      <c r="WQO649" s="39"/>
      <c r="WQP649" s="39"/>
      <c r="WQQ649" s="39"/>
      <c r="WQR649" s="39"/>
      <c r="WQS649" s="39"/>
      <c r="WQT649" s="39"/>
      <c r="WQU649" s="39"/>
      <c r="WQV649" s="39"/>
      <c r="WQW649" s="39"/>
      <c r="WQX649" s="39"/>
      <c r="WQY649" s="39"/>
      <c r="WQZ649" s="39"/>
      <c r="WRA649" s="39"/>
      <c r="WRB649" s="39"/>
      <c r="WRC649" s="39"/>
      <c r="WRD649" s="39"/>
      <c r="WRE649" s="39"/>
      <c r="WRF649" s="39"/>
      <c r="WRG649" s="39"/>
      <c r="WRH649" s="39"/>
      <c r="WRI649" s="39"/>
      <c r="WRJ649" s="39"/>
      <c r="WRK649" s="39"/>
      <c r="WRL649" s="39"/>
      <c r="WRM649" s="39"/>
      <c r="WRN649" s="39"/>
      <c r="WRO649" s="39"/>
      <c r="WRP649" s="39"/>
      <c r="WRQ649" s="39"/>
      <c r="WRR649" s="39"/>
      <c r="WRS649" s="39"/>
      <c r="WRT649" s="39"/>
      <c r="WRU649" s="39"/>
      <c r="WRV649" s="39"/>
      <c r="WRW649" s="39"/>
      <c r="WRX649" s="39"/>
      <c r="WRY649" s="39"/>
      <c r="WRZ649" s="39"/>
      <c r="WSA649" s="39"/>
      <c r="WSB649" s="39"/>
      <c r="WSC649" s="39"/>
      <c r="WSD649" s="39"/>
      <c r="WSE649" s="39"/>
      <c r="WSF649" s="39"/>
      <c r="WSG649" s="39"/>
      <c r="WSH649" s="39"/>
      <c r="WSI649" s="39"/>
      <c r="WSJ649" s="39"/>
      <c r="WSK649" s="39"/>
      <c r="WSL649" s="39"/>
      <c r="WSM649" s="39"/>
      <c r="WSN649" s="39"/>
      <c r="WSO649" s="39"/>
      <c r="WSP649" s="39"/>
      <c r="WSQ649" s="39"/>
      <c r="WSR649" s="39"/>
      <c r="WSS649" s="39"/>
      <c r="WST649" s="39"/>
      <c r="WSU649" s="39"/>
      <c r="WSV649" s="39"/>
      <c r="WSW649" s="39"/>
      <c r="WSX649" s="39"/>
      <c r="WSY649" s="39"/>
      <c r="WSZ649" s="39"/>
      <c r="WTA649" s="39"/>
      <c r="WTB649" s="39"/>
      <c r="WTC649" s="39"/>
      <c r="WTD649" s="39"/>
      <c r="WTE649" s="39"/>
      <c r="WTF649" s="39"/>
      <c r="WTG649" s="39"/>
      <c r="WTH649" s="39"/>
      <c r="WTI649" s="39"/>
      <c r="WTJ649" s="39"/>
      <c r="WTK649" s="39"/>
      <c r="WTL649" s="39"/>
      <c r="WTM649" s="39"/>
      <c r="WTN649" s="39"/>
      <c r="WTO649" s="39"/>
      <c r="WTP649" s="39"/>
      <c r="WTQ649" s="39"/>
      <c r="WTR649" s="39"/>
      <c r="WTS649" s="39"/>
      <c r="WTT649" s="39"/>
      <c r="WTU649" s="39"/>
      <c r="WTV649" s="39"/>
      <c r="WTW649" s="39"/>
      <c r="WTX649" s="39"/>
      <c r="WTY649" s="39"/>
      <c r="WTZ649" s="39"/>
      <c r="WUA649" s="39"/>
      <c r="WUB649" s="39"/>
      <c r="WUC649" s="39"/>
      <c r="WUD649" s="39"/>
      <c r="WUE649" s="39"/>
      <c r="WUF649" s="39"/>
      <c r="WUG649" s="39"/>
      <c r="WUH649" s="39"/>
      <c r="WUI649" s="39"/>
      <c r="WUJ649" s="39"/>
      <c r="WUK649" s="39"/>
      <c r="WUL649" s="39"/>
      <c r="WUM649" s="39"/>
      <c r="WUN649" s="39"/>
      <c r="WUO649" s="39"/>
      <c r="WUP649" s="39"/>
      <c r="WUQ649" s="39"/>
      <c r="WUR649" s="39"/>
      <c r="WUS649" s="39"/>
      <c r="WUT649" s="39"/>
      <c r="WUU649" s="39"/>
      <c r="WUV649" s="39"/>
      <c r="WUW649" s="39"/>
      <c r="WUX649" s="39"/>
      <c r="WUY649" s="39"/>
      <c r="WUZ649" s="39"/>
      <c r="WVA649" s="39"/>
      <c r="WVB649" s="39"/>
      <c r="WVC649" s="39"/>
      <c r="WVD649" s="39"/>
      <c r="WVE649" s="39"/>
      <c r="WVF649" s="39"/>
      <c r="WVG649" s="39"/>
      <c r="WVH649" s="39"/>
      <c r="WVI649" s="39"/>
      <c r="WVJ649" s="39"/>
      <c r="WVK649" s="39"/>
      <c r="WVL649" s="39"/>
      <c r="WVM649" s="39"/>
      <c r="WVN649" s="39"/>
      <c r="WVO649" s="39"/>
      <c r="WVP649" s="39"/>
      <c r="WVQ649" s="39"/>
      <c r="WVR649" s="39"/>
      <c r="WVS649" s="39"/>
      <c r="WVT649" s="39"/>
      <c r="WVU649" s="39"/>
      <c r="WVV649" s="39"/>
      <c r="WVW649" s="39"/>
      <c r="WVX649" s="39"/>
      <c r="WVY649" s="39"/>
      <c r="WVZ649" s="39"/>
      <c r="WWA649" s="39"/>
      <c r="WWB649" s="39"/>
      <c r="WWC649" s="39"/>
      <c r="WWD649" s="39"/>
      <c r="WWE649" s="39"/>
      <c r="WWF649" s="39"/>
      <c r="WWG649" s="39"/>
      <c r="WWH649" s="39"/>
      <c r="WWI649" s="39"/>
      <c r="WWJ649" s="39"/>
      <c r="WWK649" s="39"/>
      <c r="WWL649" s="39"/>
      <c r="WWM649" s="39"/>
      <c r="WWN649" s="39"/>
      <c r="WWO649" s="39"/>
      <c r="WWP649" s="39"/>
      <c r="WWQ649" s="39"/>
      <c r="WWR649" s="39"/>
      <c r="WWS649" s="39"/>
      <c r="WWT649" s="39"/>
      <c r="WWU649" s="39"/>
      <c r="WWV649" s="39"/>
      <c r="WWW649" s="39"/>
      <c r="WWX649" s="39"/>
      <c r="WWY649" s="39"/>
      <c r="WWZ649" s="39"/>
      <c r="WXA649" s="39"/>
      <c r="WXB649" s="39"/>
      <c r="WXC649" s="39"/>
      <c r="WXD649" s="39"/>
      <c r="WXE649" s="39"/>
      <c r="WXF649" s="39"/>
      <c r="WXG649" s="39"/>
      <c r="WXH649" s="39"/>
      <c r="WXI649" s="39"/>
      <c r="WXJ649" s="39"/>
      <c r="WXK649" s="39"/>
      <c r="WXL649" s="39"/>
      <c r="WXM649" s="39"/>
      <c r="WXN649" s="39"/>
      <c r="WXO649" s="39"/>
      <c r="WXP649" s="39"/>
      <c r="WXQ649" s="39"/>
      <c r="WXR649" s="39"/>
      <c r="WXS649" s="39"/>
      <c r="WXT649" s="39"/>
      <c r="WXU649" s="39"/>
      <c r="WXV649" s="39"/>
      <c r="WXW649" s="39"/>
      <c r="WXX649" s="39"/>
      <c r="WXY649" s="39"/>
      <c r="WXZ649" s="39"/>
      <c r="WYA649" s="39"/>
      <c r="WYB649" s="39"/>
      <c r="WYC649" s="39"/>
      <c r="WYD649" s="39"/>
      <c r="WYE649" s="39"/>
      <c r="WYF649" s="39"/>
      <c r="WYG649" s="39"/>
      <c r="WYH649" s="39"/>
      <c r="WYI649" s="39"/>
      <c r="WYJ649" s="39"/>
      <c r="WYK649" s="39"/>
      <c r="WYL649" s="39"/>
      <c r="WYM649" s="39"/>
      <c r="WYN649" s="39"/>
      <c r="WYO649" s="39"/>
      <c r="WYP649" s="39"/>
      <c r="WYQ649" s="39"/>
      <c r="WYR649" s="39"/>
      <c r="WYS649" s="39"/>
      <c r="WYT649" s="39"/>
      <c r="WYU649" s="39"/>
      <c r="WYV649" s="39"/>
      <c r="WYW649" s="39"/>
      <c r="WYX649" s="39"/>
      <c r="WYY649" s="39"/>
      <c r="WYZ649" s="39"/>
      <c r="WZA649" s="39"/>
      <c r="WZB649" s="39"/>
      <c r="WZC649" s="39"/>
      <c r="WZD649" s="39"/>
      <c r="WZE649" s="39"/>
      <c r="WZF649" s="39"/>
      <c r="WZG649" s="39"/>
      <c r="WZH649" s="39"/>
      <c r="WZI649" s="39"/>
      <c r="WZJ649" s="39"/>
      <c r="WZK649" s="39"/>
      <c r="WZL649" s="39"/>
      <c r="WZM649" s="39"/>
      <c r="WZN649" s="39"/>
      <c r="WZO649" s="39"/>
      <c r="WZP649" s="39"/>
      <c r="WZQ649" s="39"/>
      <c r="WZR649" s="39"/>
      <c r="WZS649" s="39"/>
      <c r="WZT649" s="39"/>
      <c r="WZU649" s="39"/>
      <c r="WZV649" s="39"/>
      <c r="WZW649" s="39"/>
      <c r="WZX649" s="39"/>
      <c r="WZY649" s="39"/>
      <c r="WZZ649" s="39"/>
      <c r="XAA649" s="39"/>
      <c r="XAB649" s="39"/>
      <c r="XAC649" s="39"/>
      <c r="XAD649" s="39"/>
      <c r="XAE649" s="39"/>
      <c r="XAF649" s="39"/>
      <c r="XAG649" s="39"/>
      <c r="XAH649" s="39"/>
      <c r="XAI649" s="39"/>
      <c r="XAJ649" s="39"/>
      <c r="XAK649" s="39"/>
      <c r="XAL649" s="39"/>
      <c r="XAM649" s="39"/>
      <c r="XAN649" s="39"/>
      <c r="XAO649" s="39"/>
      <c r="XAP649" s="39"/>
      <c r="XAQ649" s="39"/>
      <c r="XAR649" s="39"/>
      <c r="XAS649" s="39"/>
      <c r="XAT649" s="39"/>
      <c r="XAU649" s="39"/>
      <c r="XAV649" s="39"/>
      <c r="XAW649" s="39"/>
      <c r="XAX649" s="39"/>
      <c r="XAY649" s="39"/>
      <c r="XAZ649" s="39"/>
      <c r="XBA649" s="39"/>
      <c r="XBB649" s="39"/>
      <c r="XBC649" s="39"/>
      <c r="XBD649" s="39"/>
      <c r="XBE649" s="39"/>
      <c r="XBF649" s="39"/>
      <c r="XBG649" s="39"/>
      <c r="XBH649" s="39"/>
      <c r="XBI649" s="39"/>
      <c r="XBJ649" s="39"/>
      <c r="XBK649" s="39"/>
      <c r="XBL649" s="39"/>
      <c r="XBM649" s="39"/>
      <c r="XBN649" s="39"/>
      <c r="XBO649" s="39"/>
      <c r="XBP649" s="39"/>
      <c r="XBQ649" s="39"/>
      <c r="XBR649" s="39"/>
      <c r="XBS649" s="39"/>
      <c r="XBT649" s="39"/>
      <c r="XBU649" s="39"/>
      <c r="XBV649" s="39"/>
      <c r="XBW649" s="39"/>
      <c r="XBX649" s="39"/>
      <c r="XBY649" s="39"/>
      <c r="XBZ649" s="39"/>
      <c r="XCA649" s="39"/>
      <c r="XCB649" s="39"/>
      <c r="XCC649" s="39"/>
      <c r="XCD649" s="39"/>
      <c r="XCE649" s="39"/>
      <c r="XCF649" s="39"/>
      <c r="XCG649" s="39"/>
      <c r="XCH649" s="39"/>
      <c r="XCI649" s="39"/>
      <c r="XCJ649" s="39"/>
      <c r="XCK649" s="39"/>
      <c r="XCL649" s="39"/>
      <c r="XCM649" s="39"/>
      <c r="XCN649" s="39"/>
      <c r="XCO649" s="39"/>
    </row>
    <row r="650" spans="1:16317" s="142" customFormat="1" ht="15.75" customHeight="1" x14ac:dyDescent="0.25">
      <c r="A650" s="40" t="s">
        <v>440</v>
      </c>
      <c r="B650" s="41" t="s">
        <v>317</v>
      </c>
      <c r="C650" s="42"/>
      <c r="D650" s="127">
        <f>D651+D666+D715+D721</f>
        <v>78476.2</v>
      </c>
      <c r="E650" s="127">
        <f t="shared" ref="E650" si="174">E651+E666+E715+E721</f>
        <v>75136.310300000012</v>
      </c>
      <c r="F650" s="279">
        <f t="shared" si="151"/>
        <v>95.744073107515419</v>
      </c>
    </row>
    <row r="651" spans="1:16317" s="142" customFormat="1" ht="15.75" customHeight="1" x14ac:dyDescent="0.25">
      <c r="A651" s="40" t="s">
        <v>316</v>
      </c>
      <c r="B651" s="41" t="s">
        <v>318</v>
      </c>
      <c r="C651" s="42"/>
      <c r="D651" s="127">
        <f>D652+D659</f>
        <v>12654.2</v>
      </c>
      <c r="E651" s="127">
        <f t="shared" ref="E651" si="175">E652+E659</f>
        <v>12607.4917</v>
      </c>
      <c r="F651" s="279">
        <f t="shared" ref="F651:F714" si="176">E651/D651*100</f>
        <v>99.630886978236475</v>
      </c>
    </row>
    <row r="652" spans="1:16317" s="142" customFormat="1" ht="94.5" customHeight="1" x14ac:dyDescent="0.2">
      <c r="A652" s="139" t="s">
        <v>560</v>
      </c>
      <c r="B652" s="49" t="s">
        <v>319</v>
      </c>
      <c r="C652" s="65"/>
      <c r="D652" s="130">
        <f>D653+D656</f>
        <v>7886</v>
      </c>
      <c r="E652" s="130">
        <f>E653+E656</f>
        <v>7883.2955400000001</v>
      </c>
      <c r="F652" s="279">
        <f t="shared" si="176"/>
        <v>99.965705554146595</v>
      </c>
    </row>
    <row r="653" spans="1:16317" s="142" customFormat="1" ht="31.5" customHeight="1" x14ac:dyDescent="0.2">
      <c r="A653" s="52" t="s">
        <v>439</v>
      </c>
      <c r="B653" s="53" t="s">
        <v>319</v>
      </c>
      <c r="C653" s="50" t="s">
        <v>15</v>
      </c>
      <c r="D653" s="100">
        <f t="shared" ref="D653:E654" si="177">D654</f>
        <v>38</v>
      </c>
      <c r="E653" s="100">
        <f t="shared" si="177"/>
        <v>35.295540000000003</v>
      </c>
      <c r="F653" s="279">
        <f t="shared" si="176"/>
        <v>92.88300000000001</v>
      </c>
    </row>
    <row r="654" spans="1:16317" s="142" customFormat="1" ht="31.5" customHeight="1" x14ac:dyDescent="0.25">
      <c r="A654" s="69" t="s">
        <v>17</v>
      </c>
      <c r="B654" s="53" t="s">
        <v>319</v>
      </c>
      <c r="C654" s="50" t="s">
        <v>16</v>
      </c>
      <c r="D654" s="100">
        <f t="shared" si="177"/>
        <v>38</v>
      </c>
      <c r="E654" s="100">
        <f t="shared" si="177"/>
        <v>35.295540000000003</v>
      </c>
      <c r="F654" s="279">
        <f t="shared" si="176"/>
        <v>92.88300000000001</v>
      </c>
    </row>
    <row r="655" spans="1:16317" s="142" customFormat="1" ht="15.75" hidden="1" customHeight="1" x14ac:dyDescent="0.25">
      <c r="A655" s="69" t="s">
        <v>559</v>
      </c>
      <c r="B655" s="53" t="s">
        <v>319</v>
      </c>
      <c r="C655" s="50" t="s">
        <v>70</v>
      </c>
      <c r="D655" s="100">
        <f>24+114-100</f>
        <v>38</v>
      </c>
      <c r="E655" s="100">
        <v>35.295540000000003</v>
      </c>
      <c r="F655" s="279">
        <f t="shared" si="176"/>
        <v>92.88300000000001</v>
      </c>
    </row>
    <row r="656" spans="1:16317" s="142" customFormat="1" ht="15.75" customHeight="1" x14ac:dyDescent="0.25">
      <c r="A656" s="69" t="s">
        <v>22</v>
      </c>
      <c r="B656" s="53" t="s">
        <v>319</v>
      </c>
      <c r="C656" s="58">
        <v>300</v>
      </c>
      <c r="D656" s="100">
        <f t="shared" ref="D656:E657" si="178">D657</f>
        <v>7848</v>
      </c>
      <c r="E656" s="100">
        <f t="shared" si="178"/>
        <v>7848</v>
      </c>
      <c r="F656" s="279">
        <f t="shared" si="176"/>
        <v>100</v>
      </c>
    </row>
    <row r="657" spans="1:6" s="142" customFormat="1" ht="15.75" customHeight="1" x14ac:dyDescent="0.25">
      <c r="A657" s="69" t="s">
        <v>37</v>
      </c>
      <c r="B657" s="53" t="s">
        <v>319</v>
      </c>
      <c r="C657" s="58">
        <v>310</v>
      </c>
      <c r="D657" s="100">
        <f t="shared" si="178"/>
        <v>7848</v>
      </c>
      <c r="E657" s="100">
        <f t="shared" si="178"/>
        <v>7848</v>
      </c>
      <c r="F657" s="279">
        <f t="shared" si="176"/>
        <v>100</v>
      </c>
    </row>
    <row r="658" spans="1:6" s="142" customFormat="1" ht="31.5" hidden="1" customHeight="1" x14ac:dyDescent="0.25">
      <c r="A658" s="69" t="s">
        <v>126</v>
      </c>
      <c r="B658" s="53" t="s">
        <v>319</v>
      </c>
      <c r="C658" s="58">
        <v>313</v>
      </c>
      <c r="D658" s="100">
        <f>4702+2446+800-300+200</f>
        <v>7848</v>
      </c>
      <c r="E658" s="100">
        <v>7848</v>
      </c>
      <c r="F658" s="279">
        <f t="shared" si="176"/>
        <v>100</v>
      </c>
    </row>
    <row r="659" spans="1:6" s="142" customFormat="1" ht="31.5" customHeight="1" x14ac:dyDescent="0.25">
      <c r="A659" s="87" t="s">
        <v>111</v>
      </c>
      <c r="B659" s="49" t="s">
        <v>320</v>
      </c>
      <c r="C659" s="65"/>
      <c r="D659" s="130">
        <f>D660+D663</f>
        <v>4768.2</v>
      </c>
      <c r="E659" s="130">
        <f>E660+E663</f>
        <v>4724.1961600000004</v>
      </c>
      <c r="F659" s="279">
        <f t="shared" si="176"/>
        <v>99.077139381737354</v>
      </c>
    </row>
    <row r="660" spans="1:6" s="142" customFormat="1" ht="31.5" customHeight="1" x14ac:dyDescent="0.2">
      <c r="A660" s="52" t="s">
        <v>439</v>
      </c>
      <c r="B660" s="53" t="s">
        <v>320</v>
      </c>
      <c r="C660" s="50" t="s">
        <v>15</v>
      </c>
      <c r="D660" s="100">
        <f t="shared" ref="D660:E661" si="179">D661</f>
        <v>20.5</v>
      </c>
      <c r="E660" s="100">
        <f t="shared" si="179"/>
        <v>20.00816</v>
      </c>
      <c r="F660" s="279">
        <f t="shared" si="176"/>
        <v>97.600780487804883</v>
      </c>
    </row>
    <row r="661" spans="1:6" s="142" customFormat="1" ht="31.5" customHeight="1" x14ac:dyDescent="0.25">
      <c r="A661" s="69" t="s">
        <v>17</v>
      </c>
      <c r="B661" s="53" t="s">
        <v>320</v>
      </c>
      <c r="C661" s="50" t="s">
        <v>16</v>
      </c>
      <c r="D661" s="100">
        <f t="shared" si="179"/>
        <v>20.5</v>
      </c>
      <c r="E661" s="100">
        <f t="shared" si="179"/>
        <v>20.00816</v>
      </c>
      <c r="F661" s="279">
        <f t="shared" si="176"/>
        <v>97.600780487804883</v>
      </c>
    </row>
    <row r="662" spans="1:6" s="142" customFormat="1" ht="15.75" hidden="1" customHeight="1" x14ac:dyDescent="0.25">
      <c r="A662" s="69" t="s">
        <v>559</v>
      </c>
      <c r="B662" s="53" t="s">
        <v>320</v>
      </c>
      <c r="C662" s="50" t="s">
        <v>70</v>
      </c>
      <c r="D662" s="100">
        <f>24-3.5</f>
        <v>20.5</v>
      </c>
      <c r="E662" s="100">
        <v>20.00816</v>
      </c>
      <c r="F662" s="279">
        <f t="shared" si="176"/>
        <v>97.600780487804883</v>
      </c>
    </row>
    <row r="663" spans="1:6" s="142" customFormat="1" ht="15.75" customHeight="1" x14ac:dyDescent="0.25">
      <c r="A663" s="69" t="s">
        <v>22</v>
      </c>
      <c r="B663" s="53" t="s">
        <v>320</v>
      </c>
      <c r="C663" s="58">
        <v>300</v>
      </c>
      <c r="D663" s="100">
        <f t="shared" ref="D663:E664" si="180">D664</f>
        <v>4747.7</v>
      </c>
      <c r="E663" s="100">
        <f t="shared" si="180"/>
        <v>4704.1880000000001</v>
      </c>
      <c r="F663" s="279">
        <f t="shared" si="176"/>
        <v>99.083514122627804</v>
      </c>
    </row>
    <row r="664" spans="1:6" s="142" customFormat="1" ht="15.75" customHeight="1" x14ac:dyDescent="0.25">
      <c r="A664" s="69" t="s">
        <v>37</v>
      </c>
      <c r="B664" s="53" t="s">
        <v>320</v>
      </c>
      <c r="C664" s="58">
        <v>310</v>
      </c>
      <c r="D664" s="100">
        <f t="shared" si="180"/>
        <v>4747.7</v>
      </c>
      <c r="E664" s="100">
        <f t="shared" si="180"/>
        <v>4704.1880000000001</v>
      </c>
      <c r="F664" s="279">
        <f t="shared" si="176"/>
        <v>99.083514122627804</v>
      </c>
    </row>
    <row r="665" spans="1:6" s="142" customFormat="1" ht="31.5" hidden="1" customHeight="1" x14ac:dyDescent="0.25">
      <c r="A665" s="69" t="s">
        <v>126</v>
      </c>
      <c r="B665" s="53" t="s">
        <v>320</v>
      </c>
      <c r="C665" s="58">
        <v>313</v>
      </c>
      <c r="D665" s="100">
        <f>4780-300+103+197-32.3</f>
        <v>4747.7</v>
      </c>
      <c r="E665" s="100">
        <v>4704.1880000000001</v>
      </c>
      <c r="F665" s="279">
        <f t="shared" si="176"/>
        <v>99.083514122627804</v>
      </c>
    </row>
    <row r="666" spans="1:6" s="142" customFormat="1" ht="15.75" customHeight="1" x14ac:dyDescent="0.25">
      <c r="A666" s="40" t="s">
        <v>322</v>
      </c>
      <c r="B666" s="41" t="s">
        <v>321</v>
      </c>
      <c r="C666" s="42"/>
      <c r="D666" s="127">
        <f>D667+D674+D683+D690+D694+D701+D708</f>
        <v>19054</v>
      </c>
      <c r="E666" s="127">
        <f t="shared" ref="E666" si="181">E667+E674+E683+E690+E694+E701+E708</f>
        <v>19014.356490000002</v>
      </c>
      <c r="F666" s="279">
        <f t="shared" si="176"/>
        <v>99.79194127217383</v>
      </c>
    </row>
    <row r="667" spans="1:6" s="142" customFormat="1" ht="15.75" customHeight="1" x14ac:dyDescent="0.25">
      <c r="A667" s="87" t="s">
        <v>53</v>
      </c>
      <c r="B667" s="49" t="s">
        <v>323</v>
      </c>
      <c r="C667" s="65"/>
      <c r="D667" s="130">
        <f>D668+D671</f>
        <v>2650</v>
      </c>
      <c r="E667" s="130">
        <f>E668+E671</f>
        <v>2639.8962499999998</v>
      </c>
      <c r="F667" s="279">
        <f t="shared" si="176"/>
        <v>99.618726415094329</v>
      </c>
    </row>
    <row r="668" spans="1:6" s="142" customFormat="1" ht="31.5" customHeight="1" x14ac:dyDescent="0.2">
      <c r="A668" s="52" t="s">
        <v>439</v>
      </c>
      <c r="B668" s="53" t="s">
        <v>323</v>
      </c>
      <c r="C668" s="58">
        <v>200</v>
      </c>
      <c r="D668" s="165">
        <f t="shared" ref="D668:E669" si="182">D669</f>
        <v>19</v>
      </c>
      <c r="E668" s="165">
        <f t="shared" si="182"/>
        <v>9.8962500000000002</v>
      </c>
      <c r="F668" s="279">
        <f t="shared" si="176"/>
        <v>52.08552631578948</v>
      </c>
    </row>
    <row r="669" spans="1:6" s="142" customFormat="1" ht="31.5" customHeight="1" x14ac:dyDescent="0.25">
      <c r="A669" s="69" t="s">
        <v>17</v>
      </c>
      <c r="B669" s="53" t="s">
        <v>323</v>
      </c>
      <c r="C669" s="58">
        <v>240</v>
      </c>
      <c r="D669" s="165">
        <f t="shared" si="182"/>
        <v>19</v>
      </c>
      <c r="E669" s="165">
        <f t="shared" si="182"/>
        <v>9.8962500000000002</v>
      </c>
      <c r="F669" s="279">
        <f t="shared" si="176"/>
        <v>52.08552631578948</v>
      </c>
    </row>
    <row r="670" spans="1:6" s="142" customFormat="1" ht="15.75" hidden="1" customHeight="1" x14ac:dyDescent="0.25">
      <c r="A670" s="69" t="s">
        <v>559</v>
      </c>
      <c r="B670" s="53" t="s">
        <v>323</v>
      </c>
      <c r="C670" s="58">
        <v>244</v>
      </c>
      <c r="D670" s="165">
        <f>25-1-5</f>
        <v>19</v>
      </c>
      <c r="E670" s="165">
        <v>9.8962500000000002</v>
      </c>
      <c r="F670" s="279">
        <f t="shared" si="176"/>
        <v>52.08552631578948</v>
      </c>
    </row>
    <row r="671" spans="1:6" s="142" customFormat="1" ht="15.75" customHeight="1" x14ac:dyDescent="0.25">
      <c r="A671" s="69" t="s">
        <v>22</v>
      </c>
      <c r="B671" s="53" t="s">
        <v>323</v>
      </c>
      <c r="C671" s="58">
        <v>300</v>
      </c>
      <c r="D671" s="165">
        <f t="shared" ref="D671:E672" si="183">D672</f>
        <v>2631</v>
      </c>
      <c r="E671" s="165">
        <f t="shared" si="183"/>
        <v>2630</v>
      </c>
      <c r="F671" s="279">
        <f t="shared" si="176"/>
        <v>99.961991638160399</v>
      </c>
    </row>
    <row r="672" spans="1:6" ht="15.75" customHeight="1" x14ac:dyDescent="0.25">
      <c r="A672" s="69" t="s">
        <v>37</v>
      </c>
      <c r="B672" s="53" t="s">
        <v>323</v>
      </c>
      <c r="C672" s="58">
        <v>310</v>
      </c>
      <c r="D672" s="165">
        <f t="shared" si="183"/>
        <v>2631</v>
      </c>
      <c r="E672" s="165">
        <f t="shared" si="183"/>
        <v>2630</v>
      </c>
      <c r="F672" s="279">
        <f t="shared" si="176"/>
        <v>99.961991638160399</v>
      </c>
    </row>
    <row r="673" spans="1:6" ht="31.5" hidden="1" customHeight="1" x14ac:dyDescent="0.25">
      <c r="A673" s="69" t="s">
        <v>126</v>
      </c>
      <c r="B673" s="53" t="s">
        <v>323</v>
      </c>
      <c r="C673" s="58">
        <v>313</v>
      </c>
      <c r="D673" s="165">
        <f>5000-199-1000-800-300-70</f>
        <v>2631</v>
      </c>
      <c r="E673" s="165">
        <v>2630</v>
      </c>
      <c r="F673" s="279">
        <f t="shared" si="176"/>
        <v>99.961991638160399</v>
      </c>
    </row>
    <row r="674" spans="1:6" ht="63" customHeight="1" x14ac:dyDescent="0.2">
      <c r="A674" s="139" t="s">
        <v>561</v>
      </c>
      <c r="B674" s="49" t="s">
        <v>324</v>
      </c>
      <c r="C674" s="65"/>
      <c r="D674" s="130">
        <f>D675+D678</f>
        <v>2635</v>
      </c>
      <c r="E674" s="130">
        <f>E675+E678</f>
        <v>2620.2811400000001</v>
      </c>
      <c r="F674" s="279">
        <f t="shared" si="176"/>
        <v>99.441409487666036</v>
      </c>
    </row>
    <row r="675" spans="1:6" ht="31.5" customHeight="1" x14ac:dyDescent="0.2">
      <c r="A675" s="52" t="s">
        <v>439</v>
      </c>
      <c r="B675" s="53" t="s">
        <v>324</v>
      </c>
      <c r="C675" s="58">
        <v>200</v>
      </c>
      <c r="D675" s="165">
        <f t="shared" ref="D675:E676" si="184">D676</f>
        <v>15</v>
      </c>
      <c r="E675" s="165">
        <f t="shared" si="184"/>
        <v>10.114470000000001</v>
      </c>
      <c r="F675" s="279">
        <f t="shared" si="176"/>
        <v>67.4298</v>
      </c>
    </row>
    <row r="676" spans="1:6" ht="31.5" customHeight="1" x14ac:dyDescent="0.25">
      <c r="A676" s="69" t="s">
        <v>17</v>
      </c>
      <c r="B676" s="53" t="s">
        <v>324</v>
      </c>
      <c r="C676" s="58">
        <v>240</v>
      </c>
      <c r="D676" s="165">
        <f t="shared" si="184"/>
        <v>15</v>
      </c>
      <c r="E676" s="165">
        <f t="shared" si="184"/>
        <v>10.114470000000001</v>
      </c>
      <c r="F676" s="279">
        <f t="shared" si="176"/>
        <v>67.4298</v>
      </c>
    </row>
    <row r="677" spans="1:6" ht="15.75" hidden="1" customHeight="1" x14ac:dyDescent="0.25">
      <c r="A677" s="69" t="s">
        <v>559</v>
      </c>
      <c r="B677" s="53" t="s">
        <v>324</v>
      </c>
      <c r="C677" s="58">
        <v>244</v>
      </c>
      <c r="D677" s="165">
        <f>117-2-100</f>
        <v>15</v>
      </c>
      <c r="E677" s="165">
        <v>10.114470000000001</v>
      </c>
      <c r="F677" s="279">
        <f t="shared" si="176"/>
        <v>67.4298</v>
      </c>
    </row>
    <row r="678" spans="1:6" ht="15.75" customHeight="1" x14ac:dyDescent="0.25">
      <c r="A678" s="69" t="s">
        <v>22</v>
      </c>
      <c r="B678" s="53" t="s">
        <v>324</v>
      </c>
      <c r="C678" s="58">
        <v>300</v>
      </c>
      <c r="D678" s="165">
        <f>D679+D681</f>
        <v>2620</v>
      </c>
      <c r="E678" s="165">
        <f>E679+E681</f>
        <v>2610.1666700000001</v>
      </c>
      <c r="F678" s="279">
        <f t="shared" si="176"/>
        <v>99.624682061068697</v>
      </c>
    </row>
    <row r="679" spans="1:6" ht="15.75" customHeight="1" x14ac:dyDescent="0.25">
      <c r="A679" s="69" t="s">
        <v>37</v>
      </c>
      <c r="B679" s="53" t="s">
        <v>324</v>
      </c>
      <c r="C679" s="58">
        <v>310</v>
      </c>
      <c r="D679" s="165">
        <f>D680</f>
        <v>2575</v>
      </c>
      <c r="E679" s="165">
        <f>E680</f>
        <v>2565.1666700000001</v>
      </c>
      <c r="F679" s="279">
        <f t="shared" si="176"/>
        <v>99.618123106796119</v>
      </c>
    </row>
    <row r="680" spans="1:6" ht="31.5" hidden="1" customHeight="1" x14ac:dyDescent="0.25">
      <c r="A680" s="69" t="s">
        <v>126</v>
      </c>
      <c r="B680" s="53" t="s">
        <v>324</v>
      </c>
      <c r="C680" s="58">
        <v>313</v>
      </c>
      <c r="D680" s="165">
        <f>2733+2-160</f>
        <v>2575</v>
      </c>
      <c r="E680" s="165">
        <v>2565.1666700000001</v>
      </c>
      <c r="F680" s="279">
        <f t="shared" si="176"/>
        <v>99.618123106796119</v>
      </c>
    </row>
    <row r="681" spans="1:6" ht="31.5" customHeight="1" x14ac:dyDescent="0.25">
      <c r="A681" s="69" t="s">
        <v>112</v>
      </c>
      <c r="B681" s="53" t="s">
        <v>324</v>
      </c>
      <c r="C681" s="58">
        <v>320</v>
      </c>
      <c r="D681" s="165">
        <f>D682</f>
        <v>45</v>
      </c>
      <c r="E681" s="165">
        <f>E682</f>
        <v>45</v>
      </c>
      <c r="F681" s="279">
        <f t="shared" si="176"/>
        <v>100</v>
      </c>
    </row>
    <row r="682" spans="1:6" ht="31.5" hidden="1" customHeight="1" x14ac:dyDescent="0.25">
      <c r="A682" s="69" t="s">
        <v>121</v>
      </c>
      <c r="B682" s="53" t="s">
        <v>324</v>
      </c>
      <c r="C682" s="58">
        <v>321</v>
      </c>
      <c r="D682" s="165">
        <f>135+45+45-90-90</f>
        <v>45</v>
      </c>
      <c r="E682" s="165">
        <v>45</v>
      </c>
      <c r="F682" s="279">
        <f t="shared" si="176"/>
        <v>100</v>
      </c>
    </row>
    <row r="683" spans="1:6" ht="47.25" customHeight="1" x14ac:dyDescent="0.25">
      <c r="A683" s="87" t="s">
        <v>63</v>
      </c>
      <c r="B683" s="49" t="s">
        <v>325</v>
      </c>
      <c r="C683" s="65"/>
      <c r="D683" s="130">
        <f>D684+D687</f>
        <v>112</v>
      </c>
      <c r="E683" s="130">
        <f>E684+E687</f>
        <v>107.79295</v>
      </c>
      <c r="F683" s="279">
        <f t="shared" si="176"/>
        <v>96.243705357142858</v>
      </c>
    </row>
    <row r="684" spans="1:6" ht="31.5" customHeight="1" x14ac:dyDescent="0.2">
      <c r="A684" s="52" t="s">
        <v>439</v>
      </c>
      <c r="B684" s="53" t="s">
        <v>325</v>
      </c>
      <c r="C684" s="58">
        <v>200</v>
      </c>
      <c r="D684" s="165">
        <f t="shared" ref="D684:E685" si="185">D685</f>
        <v>1</v>
      </c>
      <c r="E684" s="165">
        <f t="shared" si="185"/>
        <v>0.53627999999999998</v>
      </c>
      <c r="F684" s="279">
        <f t="shared" si="176"/>
        <v>53.628</v>
      </c>
    </row>
    <row r="685" spans="1:6" ht="31.5" customHeight="1" x14ac:dyDescent="0.25">
      <c r="A685" s="69" t="s">
        <v>17</v>
      </c>
      <c r="B685" s="53" t="s">
        <v>325</v>
      </c>
      <c r="C685" s="58">
        <v>240</v>
      </c>
      <c r="D685" s="165">
        <f t="shared" si="185"/>
        <v>1</v>
      </c>
      <c r="E685" s="165">
        <f>E686</f>
        <v>0.53627999999999998</v>
      </c>
      <c r="F685" s="279">
        <f t="shared" si="176"/>
        <v>53.628</v>
      </c>
    </row>
    <row r="686" spans="1:6" ht="15.75" hidden="1" customHeight="1" x14ac:dyDescent="0.25">
      <c r="A686" s="69" t="s">
        <v>559</v>
      </c>
      <c r="B686" s="53" t="s">
        <v>325</v>
      </c>
      <c r="C686" s="58">
        <v>244</v>
      </c>
      <c r="D686" s="165">
        <v>1</v>
      </c>
      <c r="E686" s="165">
        <v>0.53627999999999998</v>
      </c>
      <c r="F686" s="279">
        <f t="shared" si="176"/>
        <v>53.628</v>
      </c>
    </row>
    <row r="687" spans="1:6" ht="15.75" customHeight="1" x14ac:dyDescent="0.25">
      <c r="A687" s="69" t="s">
        <v>22</v>
      </c>
      <c r="B687" s="53" t="s">
        <v>325</v>
      </c>
      <c r="C687" s="58">
        <v>300</v>
      </c>
      <c r="D687" s="165">
        <f t="shared" ref="D687:E688" si="186">D688</f>
        <v>111</v>
      </c>
      <c r="E687" s="165">
        <f t="shared" si="186"/>
        <v>107.25667</v>
      </c>
      <c r="F687" s="279">
        <f t="shared" si="176"/>
        <v>96.627630630630634</v>
      </c>
    </row>
    <row r="688" spans="1:6" ht="15.75" customHeight="1" x14ac:dyDescent="0.25">
      <c r="A688" s="69" t="s">
        <v>37</v>
      </c>
      <c r="B688" s="53" t="s">
        <v>325</v>
      </c>
      <c r="C688" s="58">
        <v>310</v>
      </c>
      <c r="D688" s="165">
        <f t="shared" si="186"/>
        <v>111</v>
      </c>
      <c r="E688" s="165">
        <f t="shared" si="186"/>
        <v>107.25667</v>
      </c>
      <c r="F688" s="279">
        <f t="shared" si="176"/>
        <v>96.627630630630634</v>
      </c>
    </row>
    <row r="689" spans="1:6" ht="15.75" hidden="1" customHeight="1" x14ac:dyDescent="0.25">
      <c r="A689" s="69" t="s">
        <v>110</v>
      </c>
      <c r="B689" s="53" t="s">
        <v>325</v>
      </c>
      <c r="C689" s="58">
        <v>312</v>
      </c>
      <c r="D689" s="165">
        <v>111</v>
      </c>
      <c r="E689" s="165">
        <v>107.25667</v>
      </c>
      <c r="F689" s="279">
        <f t="shared" si="176"/>
        <v>96.627630630630634</v>
      </c>
    </row>
    <row r="690" spans="1:6" ht="47.25" customHeight="1" x14ac:dyDescent="0.25">
      <c r="A690" s="87" t="s">
        <v>441</v>
      </c>
      <c r="B690" s="49" t="s">
        <v>326</v>
      </c>
      <c r="C690" s="68"/>
      <c r="D690" s="130">
        <f t="shared" ref="D690:E692" si="187">D691</f>
        <v>65</v>
      </c>
      <c r="E690" s="130">
        <f t="shared" si="187"/>
        <v>56</v>
      </c>
      <c r="F690" s="279">
        <f t="shared" si="176"/>
        <v>86.15384615384616</v>
      </c>
    </row>
    <row r="691" spans="1:6" ht="15.75" customHeight="1" x14ac:dyDescent="0.25">
      <c r="A691" s="69" t="s">
        <v>22</v>
      </c>
      <c r="B691" s="53" t="s">
        <v>326</v>
      </c>
      <c r="C691" s="58">
        <v>300</v>
      </c>
      <c r="D691" s="165">
        <f t="shared" si="187"/>
        <v>65</v>
      </c>
      <c r="E691" s="165">
        <f t="shared" si="187"/>
        <v>56</v>
      </c>
      <c r="F691" s="279">
        <f t="shared" si="176"/>
        <v>86.15384615384616</v>
      </c>
    </row>
    <row r="692" spans="1:6" ht="15.75" customHeight="1" x14ac:dyDescent="0.25">
      <c r="A692" s="69" t="s">
        <v>37</v>
      </c>
      <c r="B692" s="53" t="s">
        <v>326</v>
      </c>
      <c r="C692" s="58">
        <v>310</v>
      </c>
      <c r="D692" s="165">
        <f t="shared" si="187"/>
        <v>65</v>
      </c>
      <c r="E692" s="165">
        <f t="shared" si="187"/>
        <v>56</v>
      </c>
      <c r="F692" s="279">
        <f t="shared" si="176"/>
        <v>86.15384615384616</v>
      </c>
    </row>
    <row r="693" spans="1:6" ht="31.5" hidden="1" customHeight="1" x14ac:dyDescent="0.25">
      <c r="A693" s="69" t="s">
        <v>126</v>
      </c>
      <c r="B693" s="53" t="s">
        <v>326</v>
      </c>
      <c r="C693" s="58">
        <v>313</v>
      </c>
      <c r="D693" s="165">
        <f>37+20+8</f>
        <v>65</v>
      </c>
      <c r="E693" s="165">
        <v>56</v>
      </c>
      <c r="F693" s="279">
        <f t="shared" si="176"/>
        <v>86.15384615384616</v>
      </c>
    </row>
    <row r="694" spans="1:6" ht="126" customHeight="1" x14ac:dyDescent="0.25">
      <c r="A694" s="87" t="s">
        <v>556</v>
      </c>
      <c r="B694" s="49" t="s">
        <v>327</v>
      </c>
      <c r="C694" s="68"/>
      <c r="D694" s="130">
        <f>D695+D698</f>
        <v>13220</v>
      </c>
      <c r="E694" s="130">
        <f>E695+E698</f>
        <v>13219.7646</v>
      </c>
      <c r="F694" s="279">
        <f t="shared" si="176"/>
        <v>99.998219364599095</v>
      </c>
    </row>
    <row r="695" spans="1:6" ht="31.5" customHeight="1" x14ac:dyDescent="0.2">
      <c r="A695" s="52" t="s">
        <v>439</v>
      </c>
      <c r="B695" s="53" t="s">
        <v>327</v>
      </c>
      <c r="C695" s="58">
        <v>200</v>
      </c>
      <c r="D695" s="165">
        <f t="shared" ref="D695:E696" si="188">D696</f>
        <v>109.5</v>
      </c>
      <c r="E695" s="165">
        <f t="shared" si="188"/>
        <v>109.2646</v>
      </c>
      <c r="F695" s="279">
        <f t="shared" si="176"/>
        <v>99.785022831050227</v>
      </c>
    </row>
    <row r="696" spans="1:6" ht="31.5" customHeight="1" x14ac:dyDescent="0.25">
      <c r="A696" s="69" t="s">
        <v>17</v>
      </c>
      <c r="B696" s="53" t="s">
        <v>327</v>
      </c>
      <c r="C696" s="58">
        <v>240</v>
      </c>
      <c r="D696" s="165">
        <f t="shared" si="188"/>
        <v>109.5</v>
      </c>
      <c r="E696" s="165">
        <f t="shared" si="188"/>
        <v>109.2646</v>
      </c>
      <c r="F696" s="279">
        <f t="shared" si="176"/>
        <v>99.785022831050227</v>
      </c>
    </row>
    <row r="697" spans="1:6" ht="15.75" hidden="1" customHeight="1" x14ac:dyDescent="0.25">
      <c r="A697" s="69" t="s">
        <v>559</v>
      </c>
      <c r="B697" s="53" t="s">
        <v>327</v>
      </c>
      <c r="C697" s="58">
        <v>244</v>
      </c>
      <c r="D697" s="165">
        <f>225-114-1.5</f>
        <v>109.5</v>
      </c>
      <c r="E697" s="165">
        <v>109.2646</v>
      </c>
      <c r="F697" s="279">
        <f t="shared" si="176"/>
        <v>99.785022831050227</v>
      </c>
    </row>
    <row r="698" spans="1:6" ht="15.75" customHeight="1" x14ac:dyDescent="0.25">
      <c r="A698" s="69" t="s">
        <v>22</v>
      </c>
      <c r="B698" s="53" t="s">
        <v>327</v>
      </c>
      <c r="C698" s="58">
        <v>300</v>
      </c>
      <c r="D698" s="165">
        <f>D700</f>
        <v>13110.5</v>
      </c>
      <c r="E698" s="165">
        <f>E700</f>
        <v>13110.5</v>
      </c>
      <c r="F698" s="279">
        <f t="shared" si="176"/>
        <v>100</v>
      </c>
    </row>
    <row r="699" spans="1:6" ht="15.75" customHeight="1" x14ac:dyDescent="0.25">
      <c r="A699" s="69" t="s">
        <v>37</v>
      </c>
      <c r="B699" s="53" t="s">
        <v>327</v>
      </c>
      <c r="C699" s="58">
        <v>310</v>
      </c>
      <c r="D699" s="165">
        <f>D700</f>
        <v>13110.5</v>
      </c>
      <c r="E699" s="165">
        <f>E700</f>
        <v>13110.5</v>
      </c>
      <c r="F699" s="279">
        <f t="shared" si="176"/>
        <v>100</v>
      </c>
    </row>
    <row r="700" spans="1:6" ht="31.5" hidden="1" customHeight="1" x14ac:dyDescent="0.25">
      <c r="A700" s="69" t="s">
        <v>126</v>
      </c>
      <c r="B700" s="53" t="s">
        <v>327</v>
      </c>
      <c r="C700" s="58">
        <v>313</v>
      </c>
      <c r="D700" s="165">
        <f>14595-1446-38.5</f>
        <v>13110.5</v>
      </c>
      <c r="E700" s="165">
        <v>13110.5</v>
      </c>
      <c r="F700" s="279">
        <f t="shared" si="176"/>
        <v>100</v>
      </c>
    </row>
    <row r="701" spans="1:6" ht="173.25" customHeight="1" x14ac:dyDescent="0.25">
      <c r="A701" s="87" t="s">
        <v>442</v>
      </c>
      <c r="B701" s="49" t="s">
        <v>328</v>
      </c>
      <c r="C701" s="68"/>
      <c r="D701" s="130">
        <f>D702+D705</f>
        <v>227</v>
      </c>
      <c r="E701" s="130">
        <f>E702+E705</f>
        <v>225.97874999999999</v>
      </c>
      <c r="F701" s="279">
        <f t="shared" si="176"/>
        <v>99.550110132158594</v>
      </c>
    </row>
    <row r="702" spans="1:6" ht="31.5" customHeight="1" x14ac:dyDescent="0.2">
      <c r="A702" s="52" t="s">
        <v>439</v>
      </c>
      <c r="B702" s="53" t="s">
        <v>328</v>
      </c>
      <c r="C702" s="58">
        <v>200</v>
      </c>
      <c r="D702" s="165">
        <f t="shared" ref="D702:E703" si="189">D703</f>
        <v>2</v>
      </c>
      <c r="E702" s="165">
        <f t="shared" si="189"/>
        <v>0.97875000000000001</v>
      </c>
      <c r="F702" s="279">
        <f t="shared" si="176"/>
        <v>48.9375</v>
      </c>
    </row>
    <row r="703" spans="1:6" ht="31.5" customHeight="1" x14ac:dyDescent="0.25">
      <c r="A703" s="69" t="s">
        <v>17</v>
      </c>
      <c r="B703" s="53" t="s">
        <v>328</v>
      </c>
      <c r="C703" s="58">
        <v>240</v>
      </c>
      <c r="D703" s="165">
        <f t="shared" si="189"/>
        <v>2</v>
      </c>
      <c r="E703" s="165">
        <f t="shared" si="189"/>
        <v>0.97875000000000001</v>
      </c>
      <c r="F703" s="279">
        <f t="shared" si="176"/>
        <v>48.9375</v>
      </c>
    </row>
    <row r="704" spans="1:6" ht="15.75" hidden="1" customHeight="1" x14ac:dyDescent="0.25">
      <c r="A704" s="69" t="s">
        <v>559</v>
      </c>
      <c r="B704" s="53" t="s">
        <v>328</v>
      </c>
      <c r="C704" s="58">
        <v>244</v>
      </c>
      <c r="D704" s="165">
        <f>4-2</f>
        <v>2</v>
      </c>
      <c r="E704" s="165">
        <v>0.97875000000000001</v>
      </c>
      <c r="F704" s="279">
        <f t="shared" si="176"/>
        <v>48.9375</v>
      </c>
    </row>
    <row r="705" spans="1:6" ht="15.75" customHeight="1" x14ac:dyDescent="0.25">
      <c r="A705" s="69" t="s">
        <v>22</v>
      </c>
      <c r="B705" s="53" t="s">
        <v>328</v>
      </c>
      <c r="C705" s="58">
        <v>300</v>
      </c>
      <c r="D705" s="165">
        <f t="shared" ref="D705:E706" si="190">D706</f>
        <v>225</v>
      </c>
      <c r="E705" s="165">
        <f t="shared" si="190"/>
        <v>225</v>
      </c>
      <c r="F705" s="279">
        <f t="shared" si="176"/>
        <v>100</v>
      </c>
    </row>
    <row r="706" spans="1:6" ht="15.75" customHeight="1" x14ac:dyDescent="0.25">
      <c r="A706" s="69" t="s">
        <v>37</v>
      </c>
      <c r="B706" s="53" t="s">
        <v>328</v>
      </c>
      <c r="C706" s="58">
        <v>310</v>
      </c>
      <c r="D706" s="165">
        <f t="shared" si="190"/>
        <v>225</v>
      </c>
      <c r="E706" s="165">
        <f t="shared" si="190"/>
        <v>225</v>
      </c>
      <c r="F706" s="279">
        <f t="shared" si="176"/>
        <v>100</v>
      </c>
    </row>
    <row r="707" spans="1:6" ht="31.5" hidden="1" customHeight="1" x14ac:dyDescent="0.25">
      <c r="A707" s="69" t="s">
        <v>126</v>
      </c>
      <c r="B707" s="53" t="s">
        <v>328</v>
      </c>
      <c r="C707" s="58">
        <v>313</v>
      </c>
      <c r="D707" s="165">
        <f>630-340-6-59</f>
        <v>225</v>
      </c>
      <c r="E707" s="165">
        <v>225</v>
      </c>
      <c r="F707" s="279">
        <f t="shared" si="176"/>
        <v>100</v>
      </c>
    </row>
    <row r="708" spans="1:6" ht="157.5" customHeight="1" x14ac:dyDescent="0.2">
      <c r="A708" s="166" t="s">
        <v>557</v>
      </c>
      <c r="B708" s="53" t="s">
        <v>519</v>
      </c>
      <c r="C708" s="58"/>
      <c r="D708" s="167">
        <f>D709+D712</f>
        <v>145</v>
      </c>
      <c r="E708" s="167">
        <f t="shared" ref="E708" si="191">E709+E712</f>
        <v>144.64279999999999</v>
      </c>
      <c r="F708" s="279">
        <f t="shared" si="176"/>
        <v>99.753655172413787</v>
      </c>
    </row>
    <row r="709" spans="1:6" ht="31.5" customHeight="1" x14ac:dyDescent="0.2">
      <c r="A709" s="52" t="s">
        <v>439</v>
      </c>
      <c r="B709" s="53" t="s">
        <v>519</v>
      </c>
      <c r="C709" s="58">
        <v>200</v>
      </c>
      <c r="D709" s="168">
        <f>D710</f>
        <v>1</v>
      </c>
      <c r="E709" s="168">
        <f t="shared" ref="E709:E710" si="192">E710</f>
        <v>0.64280000000000004</v>
      </c>
      <c r="F709" s="279">
        <f t="shared" si="176"/>
        <v>64.28</v>
      </c>
    </row>
    <row r="710" spans="1:6" ht="31.5" customHeight="1" x14ac:dyDescent="0.25">
      <c r="A710" s="69" t="s">
        <v>17</v>
      </c>
      <c r="B710" s="53" t="s">
        <v>519</v>
      </c>
      <c r="C710" s="58">
        <v>240</v>
      </c>
      <c r="D710" s="168">
        <f>D711</f>
        <v>1</v>
      </c>
      <c r="E710" s="168">
        <f t="shared" si="192"/>
        <v>0.64280000000000004</v>
      </c>
      <c r="F710" s="279">
        <f t="shared" si="176"/>
        <v>64.28</v>
      </c>
    </row>
    <row r="711" spans="1:6" ht="15.75" hidden="1" customHeight="1" x14ac:dyDescent="0.25">
      <c r="A711" s="69" t="s">
        <v>559</v>
      </c>
      <c r="B711" s="53" t="s">
        <v>519</v>
      </c>
      <c r="C711" s="58">
        <v>244</v>
      </c>
      <c r="D711" s="168">
        <f>1+1-1</f>
        <v>1</v>
      </c>
      <c r="E711" s="165">
        <v>0.64280000000000004</v>
      </c>
      <c r="F711" s="279">
        <f t="shared" si="176"/>
        <v>64.28</v>
      </c>
    </row>
    <row r="712" spans="1:6" ht="15.75" customHeight="1" x14ac:dyDescent="0.25">
      <c r="A712" s="69" t="s">
        <v>22</v>
      </c>
      <c r="B712" s="53" t="s">
        <v>519</v>
      </c>
      <c r="C712" s="58">
        <v>300</v>
      </c>
      <c r="D712" s="168">
        <f>D713</f>
        <v>144</v>
      </c>
      <c r="E712" s="168">
        <f t="shared" ref="E712:E713" si="193">E713</f>
        <v>144</v>
      </c>
      <c r="F712" s="279">
        <f t="shared" si="176"/>
        <v>100</v>
      </c>
    </row>
    <row r="713" spans="1:6" ht="15.75" customHeight="1" x14ac:dyDescent="0.25">
      <c r="A713" s="69" t="s">
        <v>37</v>
      </c>
      <c r="B713" s="53" t="s">
        <v>519</v>
      </c>
      <c r="C713" s="58">
        <v>310</v>
      </c>
      <c r="D713" s="168">
        <f>D714</f>
        <v>144</v>
      </c>
      <c r="E713" s="168">
        <f t="shared" si="193"/>
        <v>144</v>
      </c>
      <c r="F713" s="279">
        <f t="shared" si="176"/>
        <v>100</v>
      </c>
    </row>
    <row r="714" spans="1:6" ht="31.5" hidden="1" customHeight="1" x14ac:dyDescent="0.25">
      <c r="A714" s="69" t="s">
        <v>126</v>
      </c>
      <c r="B714" s="53" t="s">
        <v>519</v>
      </c>
      <c r="C714" s="58">
        <v>313</v>
      </c>
      <c r="D714" s="168">
        <f>132+160-70-55-23</f>
        <v>144</v>
      </c>
      <c r="E714" s="165">
        <v>144</v>
      </c>
      <c r="F714" s="279">
        <f t="shared" si="176"/>
        <v>100</v>
      </c>
    </row>
    <row r="715" spans="1:6" ht="31.5" customHeight="1" x14ac:dyDescent="0.25">
      <c r="A715" s="40" t="s">
        <v>329</v>
      </c>
      <c r="B715" s="41" t="s">
        <v>330</v>
      </c>
      <c r="C715" s="42"/>
      <c r="D715" s="127">
        <f t="shared" ref="D715:E717" si="194">D716</f>
        <v>10324</v>
      </c>
      <c r="E715" s="127">
        <f t="shared" si="194"/>
        <v>10322.061810000001</v>
      </c>
      <c r="F715" s="279">
        <f t="shared" ref="F715:F778" si="195">E715/D715*100</f>
        <v>99.98122636574972</v>
      </c>
    </row>
    <row r="716" spans="1:6" ht="31.5" customHeight="1" x14ac:dyDescent="0.25">
      <c r="A716" s="87" t="s">
        <v>43</v>
      </c>
      <c r="B716" s="49" t="s">
        <v>341</v>
      </c>
      <c r="C716" s="68"/>
      <c r="D716" s="169">
        <f t="shared" si="194"/>
        <v>10324</v>
      </c>
      <c r="E716" s="169">
        <f t="shared" si="194"/>
        <v>10322.061810000001</v>
      </c>
      <c r="F716" s="279">
        <f t="shared" si="195"/>
        <v>99.98122636574972</v>
      </c>
    </row>
    <row r="717" spans="1:6" ht="31.5" customHeight="1" x14ac:dyDescent="0.25">
      <c r="A717" s="69" t="s">
        <v>18</v>
      </c>
      <c r="B717" s="53" t="s">
        <v>341</v>
      </c>
      <c r="C717" s="58">
        <v>600</v>
      </c>
      <c r="D717" s="165">
        <f t="shared" si="194"/>
        <v>10324</v>
      </c>
      <c r="E717" s="165">
        <f t="shared" si="194"/>
        <v>10322.061810000001</v>
      </c>
      <c r="F717" s="279">
        <f t="shared" si="195"/>
        <v>99.98122636574972</v>
      </c>
    </row>
    <row r="718" spans="1:6" ht="31.5" customHeight="1" x14ac:dyDescent="0.25">
      <c r="A718" s="69" t="s">
        <v>27</v>
      </c>
      <c r="B718" s="53" t="s">
        <v>341</v>
      </c>
      <c r="C718" s="58">
        <v>630</v>
      </c>
      <c r="D718" s="165">
        <f>D719+D720</f>
        <v>10324</v>
      </c>
      <c r="E718" s="165">
        <f t="shared" ref="E718" si="196">E719+E720</f>
        <v>10322.061810000001</v>
      </c>
      <c r="F718" s="279">
        <f t="shared" si="195"/>
        <v>99.98122636574972</v>
      </c>
    </row>
    <row r="719" spans="1:6" ht="31.5" hidden="1" customHeight="1" x14ac:dyDescent="0.2">
      <c r="A719" s="90" t="s">
        <v>905</v>
      </c>
      <c r="B719" s="53" t="s">
        <v>341</v>
      </c>
      <c r="C719" s="132" t="s">
        <v>481</v>
      </c>
      <c r="D719" s="165">
        <f>0+464-300-40</f>
        <v>124</v>
      </c>
      <c r="E719" s="165">
        <v>122.06197</v>
      </c>
      <c r="F719" s="279">
        <f t="shared" si="195"/>
        <v>98.437072580645165</v>
      </c>
    </row>
    <row r="720" spans="1:6" ht="31.5" hidden="1" customHeight="1" x14ac:dyDescent="0.25">
      <c r="A720" s="57" t="s">
        <v>676</v>
      </c>
      <c r="B720" s="53" t="s">
        <v>341</v>
      </c>
      <c r="C720" s="58">
        <v>632</v>
      </c>
      <c r="D720" s="165">
        <f>4500-300-300+3665+2799-464+300</f>
        <v>10200</v>
      </c>
      <c r="E720" s="165">
        <v>10199.99984</v>
      </c>
      <c r="F720" s="279">
        <f t="shared" si="195"/>
        <v>99.999998431372546</v>
      </c>
    </row>
    <row r="721" spans="1:6" ht="31.5" customHeight="1" x14ac:dyDescent="0.25">
      <c r="A721" s="40" t="s">
        <v>332</v>
      </c>
      <c r="B721" s="41" t="s">
        <v>331</v>
      </c>
      <c r="C721" s="42"/>
      <c r="D721" s="127">
        <f>D722+D729</f>
        <v>36444</v>
      </c>
      <c r="E721" s="127">
        <f>E722+E729</f>
        <v>33192.400300000001</v>
      </c>
      <c r="F721" s="279">
        <f t="shared" si="195"/>
        <v>91.077818845351771</v>
      </c>
    </row>
    <row r="722" spans="1:6" ht="31.5" customHeight="1" x14ac:dyDescent="0.25">
      <c r="A722" s="87" t="s">
        <v>4</v>
      </c>
      <c r="B722" s="49" t="s">
        <v>333</v>
      </c>
      <c r="C722" s="65"/>
      <c r="D722" s="130">
        <f>D723+D726</f>
        <v>33273</v>
      </c>
      <c r="E722" s="130">
        <f>E723+E726</f>
        <v>30021.400300000001</v>
      </c>
      <c r="F722" s="279">
        <f t="shared" si="195"/>
        <v>90.227512697983357</v>
      </c>
    </row>
    <row r="723" spans="1:6" ht="31.5" customHeight="1" x14ac:dyDescent="0.2">
      <c r="A723" s="52" t="s">
        <v>439</v>
      </c>
      <c r="B723" s="53" t="s">
        <v>333</v>
      </c>
      <c r="C723" s="50" t="s">
        <v>15</v>
      </c>
      <c r="D723" s="100">
        <f t="shared" ref="D723:E724" si="197">D724</f>
        <v>172</v>
      </c>
      <c r="E723" s="100">
        <f t="shared" si="197"/>
        <v>143.65450000000001</v>
      </c>
      <c r="F723" s="279">
        <f t="shared" si="195"/>
        <v>83.520058139534896</v>
      </c>
    </row>
    <row r="724" spans="1:6" ht="31.5" customHeight="1" x14ac:dyDescent="0.25">
      <c r="A724" s="69" t="s">
        <v>17</v>
      </c>
      <c r="B724" s="53" t="s">
        <v>333</v>
      </c>
      <c r="C724" s="50" t="s">
        <v>16</v>
      </c>
      <c r="D724" s="100">
        <f t="shared" si="197"/>
        <v>172</v>
      </c>
      <c r="E724" s="100">
        <f t="shared" si="197"/>
        <v>143.65450000000001</v>
      </c>
      <c r="F724" s="279">
        <f t="shared" si="195"/>
        <v>83.520058139534896</v>
      </c>
    </row>
    <row r="725" spans="1:6" ht="15.75" hidden="1" customHeight="1" x14ac:dyDescent="0.25">
      <c r="A725" s="69" t="s">
        <v>559</v>
      </c>
      <c r="B725" s="53" t="s">
        <v>333</v>
      </c>
      <c r="C725" s="50" t="s">
        <v>70</v>
      </c>
      <c r="D725" s="100">
        <f>195-23</f>
        <v>172</v>
      </c>
      <c r="E725" s="100">
        <v>143.65450000000001</v>
      </c>
      <c r="F725" s="279">
        <f t="shared" si="195"/>
        <v>83.520058139534896</v>
      </c>
    </row>
    <row r="726" spans="1:6" ht="15.75" customHeight="1" x14ac:dyDescent="0.25">
      <c r="A726" s="69" t="s">
        <v>22</v>
      </c>
      <c r="B726" s="53" t="s">
        <v>333</v>
      </c>
      <c r="C726" s="50" t="s">
        <v>23</v>
      </c>
      <c r="D726" s="100">
        <f t="shared" ref="D726:E727" si="198">D727</f>
        <v>33101</v>
      </c>
      <c r="E726" s="100">
        <f t="shared" si="198"/>
        <v>29877.745800000001</v>
      </c>
      <c r="F726" s="279">
        <f t="shared" si="195"/>
        <v>90.262366091658862</v>
      </c>
    </row>
    <row r="727" spans="1:6" ht="15.75" customHeight="1" x14ac:dyDescent="0.25">
      <c r="A727" s="69" t="s">
        <v>37</v>
      </c>
      <c r="B727" s="53" t="s">
        <v>333</v>
      </c>
      <c r="C727" s="50" t="s">
        <v>7</v>
      </c>
      <c r="D727" s="100">
        <f t="shared" si="198"/>
        <v>33101</v>
      </c>
      <c r="E727" s="100">
        <f t="shared" si="198"/>
        <v>29877.745800000001</v>
      </c>
      <c r="F727" s="279">
        <f t="shared" si="195"/>
        <v>90.262366091658862</v>
      </c>
    </row>
    <row r="728" spans="1:6" ht="31.5" hidden="1" customHeight="1" x14ac:dyDescent="0.25">
      <c r="A728" s="69" t="s">
        <v>126</v>
      </c>
      <c r="B728" s="53" t="s">
        <v>333</v>
      </c>
      <c r="C728" s="50" t="s">
        <v>113</v>
      </c>
      <c r="D728" s="100">
        <f>37578-4477</f>
        <v>33101</v>
      </c>
      <c r="E728" s="100">
        <v>29877.745800000001</v>
      </c>
      <c r="F728" s="279">
        <f t="shared" si="195"/>
        <v>90.262366091658862</v>
      </c>
    </row>
    <row r="729" spans="1:6" ht="31.5" customHeight="1" x14ac:dyDescent="0.25">
      <c r="A729" s="87" t="s">
        <v>5</v>
      </c>
      <c r="B729" s="49" t="s">
        <v>334</v>
      </c>
      <c r="C729" s="65"/>
      <c r="D729" s="130">
        <f t="shared" ref="D729:E730" si="199">D730</f>
        <v>3171</v>
      </c>
      <c r="E729" s="130">
        <f t="shared" si="199"/>
        <v>3171</v>
      </c>
      <c r="F729" s="279">
        <f t="shared" si="195"/>
        <v>100</v>
      </c>
    </row>
    <row r="730" spans="1:6" ht="47.25" customHeight="1" x14ac:dyDescent="0.25">
      <c r="A730" s="69" t="s">
        <v>36</v>
      </c>
      <c r="B730" s="53" t="s">
        <v>334</v>
      </c>
      <c r="C730" s="58">
        <v>100</v>
      </c>
      <c r="D730" s="100">
        <f t="shared" si="199"/>
        <v>3171</v>
      </c>
      <c r="E730" s="100">
        <f t="shared" si="199"/>
        <v>3171</v>
      </c>
      <c r="F730" s="279">
        <f t="shared" si="195"/>
        <v>100</v>
      </c>
    </row>
    <row r="731" spans="1:6" ht="15.75" customHeight="1" x14ac:dyDescent="0.25">
      <c r="A731" s="69" t="s">
        <v>8</v>
      </c>
      <c r="B731" s="53" t="s">
        <v>334</v>
      </c>
      <c r="C731" s="58">
        <v>120</v>
      </c>
      <c r="D731" s="100">
        <f>SUM(D732:D734)</f>
        <v>3171</v>
      </c>
      <c r="E731" s="100">
        <f>SUM(E732:E734)</f>
        <v>3171</v>
      </c>
      <c r="F731" s="279">
        <f t="shared" si="195"/>
        <v>100</v>
      </c>
    </row>
    <row r="732" spans="1:6" ht="15.75" hidden="1" customHeight="1" x14ac:dyDescent="0.2">
      <c r="A732" s="90" t="s">
        <v>250</v>
      </c>
      <c r="B732" s="53" t="s">
        <v>334</v>
      </c>
      <c r="C732" s="58">
        <v>121</v>
      </c>
      <c r="D732" s="100">
        <f>1517+94+148</f>
        <v>1759</v>
      </c>
      <c r="E732" s="100">
        <v>1759</v>
      </c>
      <c r="F732" s="279">
        <f t="shared" si="195"/>
        <v>100</v>
      </c>
    </row>
    <row r="733" spans="1:6" ht="31.5" hidden="1" customHeight="1" x14ac:dyDescent="0.2">
      <c r="A733" s="90" t="s">
        <v>68</v>
      </c>
      <c r="B733" s="53" t="s">
        <v>334</v>
      </c>
      <c r="C733" s="58">
        <v>122</v>
      </c>
      <c r="D733" s="100">
        <f>620.094+62.011</f>
        <v>682.10500000000002</v>
      </c>
      <c r="E733" s="100">
        <v>682.10500000000002</v>
      </c>
      <c r="F733" s="279">
        <f t="shared" si="195"/>
        <v>100</v>
      </c>
    </row>
    <row r="734" spans="1:6" ht="47.25" hidden="1" customHeight="1" x14ac:dyDescent="0.25">
      <c r="A734" s="57" t="s">
        <v>145</v>
      </c>
      <c r="B734" s="53" t="s">
        <v>334</v>
      </c>
      <c r="C734" s="58">
        <v>129</v>
      </c>
      <c r="D734" s="100">
        <f>639.906+44.989+45</f>
        <v>729.89499999999998</v>
      </c>
      <c r="E734" s="100">
        <v>729.89499999999998</v>
      </c>
      <c r="F734" s="279">
        <f t="shared" si="195"/>
        <v>100</v>
      </c>
    </row>
    <row r="735" spans="1:6" ht="15.75" customHeight="1" x14ac:dyDescent="0.25">
      <c r="A735" s="40" t="s">
        <v>335</v>
      </c>
      <c r="B735" s="41" t="s">
        <v>337</v>
      </c>
      <c r="C735" s="58"/>
      <c r="D735" s="170">
        <f>D736</f>
        <v>17153</v>
      </c>
      <c r="E735" s="170">
        <f t="shared" ref="E735" si="200">E736</f>
        <v>17001.073130000001</v>
      </c>
      <c r="F735" s="279">
        <f t="shared" si="195"/>
        <v>99.114283973648938</v>
      </c>
    </row>
    <row r="736" spans="1:6" ht="63" customHeight="1" x14ac:dyDescent="0.25">
      <c r="A736" s="40" t="s">
        <v>338</v>
      </c>
      <c r="B736" s="41" t="s">
        <v>336</v>
      </c>
      <c r="C736" s="42"/>
      <c r="D736" s="127">
        <f>D737+D748</f>
        <v>17153</v>
      </c>
      <c r="E736" s="127">
        <f>E737+E748</f>
        <v>17001.073130000001</v>
      </c>
      <c r="F736" s="279">
        <f t="shared" si="195"/>
        <v>99.114283973648938</v>
      </c>
    </row>
    <row r="737" spans="1:6" ht="63" customHeight="1" x14ac:dyDescent="0.25">
      <c r="A737" s="87" t="s">
        <v>443</v>
      </c>
      <c r="B737" s="49" t="s">
        <v>339</v>
      </c>
      <c r="C737" s="68"/>
      <c r="D737" s="169">
        <f>D738+D741</f>
        <v>14544.9</v>
      </c>
      <c r="E737" s="169">
        <f>E738+E741</f>
        <v>14392.97313</v>
      </c>
      <c r="F737" s="279">
        <f t="shared" si="195"/>
        <v>98.955462945774812</v>
      </c>
    </row>
    <row r="738" spans="1:6" ht="31.5" customHeight="1" x14ac:dyDescent="0.2">
      <c r="A738" s="52" t="s">
        <v>439</v>
      </c>
      <c r="B738" s="53" t="s">
        <v>339</v>
      </c>
      <c r="C738" s="58">
        <v>200</v>
      </c>
      <c r="D738" s="165">
        <f t="shared" ref="D738:E739" si="201">D739</f>
        <v>2960</v>
      </c>
      <c r="E738" s="165">
        <f t="shared" si="201"/>
        <v>2859.5907400000001</v>
      </c>
      <c r="F738" s="279">
        <f t="shared" si="195"/>
        <v>96.607795270270273</v>
      </c>
    </row>
    <row r="739" spans="1:6" ht="31.5" customHeight="1" x14ac:dyDescent="0.25">
      <c r="A739" s="69" t="s">
        <v>17</v>
      </c>
      <c r="B739" s="53" t="s">
        <v>339</v>
      </c>
      <c r="C739" s="58">
        <v>240</v>
      </c>
      <c r="D739" s="165">
        <f t="shared" si="201"/>
        <v>2960</v>
      </c>
      <c r="E739" s="165">
        <f t="shared" si="201"/>
        <v>2859.5907400000001</v>
      </c>
      <c r="F739" s="279">
        <f t="shared" si="195"/>
        <v>96.607795270270273</v>
      </c>
    </row>
    <row r="740" spans="1:6" ht="15.75" hidden="1" customHeight="1" x14ac:dyDescent="0.25">
      <c r="A740" s="69" t="s">
        <v>559</v>
      </c>
      <c r="B740" s="53" t="s">
        <v>339</v>
      </c>
      <c r="C740" s="58">
        <v>244</v>
      </c>
      <c r="D740" s="165">
        <f>5351+5542-251-527+70-6661-70-494</f>
        <v>2960</v>
      </c>
      <c r="E740" s="165">
        <v>2859.5907400000001</v>
      </c>
      <c r="F740" s="279">
        <f t="shared" si="195"/>
        <v>96.607795270270273</v>
      </c>
    </row>
    <row r="741" spans="1:6" ht="31.5" customHeight="1" x14ac:dyDescent="0.25">
      <c r="A741" s="69" t="s">
        <v>18</v>
      </c>
      <c r="B741" s="53" t="s">
        <v>339</v>
      </c>
      <c r="C741" s="50" t="s">
        <v>20</v>
      </c>
      <c r="D741" s="165">
        <f>D742+D744+D746</f>
        <v>11584.9</v>
      </c>
      <c r="E741" s="165">
        <f>E742+E744+E746</f>
        <v>11533.382390000001</v>
      </c>
      <c r="F741" s="279">
        <f t="shared" si="195"/>
        <v>99.555303800637034</v>
      </c>
    </row>
    <row r="742" spans="1:6" ht="15.75" customHeight="1" x14ac:dyDescent="0.25">
      <c r="A742" s="69" t="s">
        <v>24</v>
      </c>
      <c r="B742" s="53" t="s">
        <v>339</v>
      </c>
      <c r="C742" s="50" t="s">
        <v>25</v>
      </c>
      <c r="D742" s="165">
        <f>D743</f>
        <v>7785.9</v>
      </c>
      <c r="E742" s="165">
        <f>E743</f>
        <v>7772.2411000000002</v>
      </c>
      <c r="F742" s="279">
        <f t="shared" si="195"/>
        <v>99.824568771754073</v>
      </c>
    </row>
    <row r="743" spans="1:6" ht="15.75" hidden="1" customHeight="1" x14ac:dyDescent="0.25">
      <c r="A743" s="69" t="s">
        <v>75</v>
      </c>
      <c r="B743" s="53" t="s">
        <v>339</v>
      </c>
      <c r="C743" s="50" t="s">
        <v>76</v>
      </c>
      <c r="D743" s="165">
        <f>7934+512.9-115-238-17-254-37</f>
        <v>7785.9</v>
      </c>
      <c r="E743" s="165">
        <v>7772.2411000000002</v>
      </c>
      <c r="F743" s="279">
        <f t="shared" si="195"/>
        <v>99.824568771754073</v>
      </c>
    </row>
    <row r="744" spans="1:6" ht="15.75" customHeight="1" x14ac:dyDescent="0.25">
      <c r="A744" s="69" t="s">
        <v>19</v>
      </c>
      <c r="B744" s="53" t="s">
        <v>339</v>
      </c>
      <c r="C744" s="50" t="s">
        <v>21</v>
      </c>
      <c r="D744" s="165">
        <f>D745</f>
        <v>2988</v>
      </c>
      <c r="E744" s="165">
        <f>E745</f>
        <v>2951.14129</v>
      </c>
      <c r="F744" s="279">
        <f t="shared" si="195"/>
        <v>98.766442101740296</v>
      </c>
    </row>
    <row r="745" spans="1:6" ht="15.75" hidden="1" customHeight="1" x14ac:dyDescent="0.25">
      <c r="A745" s="69" t="s">
        <v>77</v>
      </c>
      <c r="B745" s="53" t="s">
        <v>339</v>
      </c>
      <c r="C745" s="50" t="s">
        <v>78</v>
      </c>
      <c r="D745" s="165">
        <f>6097-70-1005-527-1507</f>
        <v>2988</v>
      </c>
      <c r="E745" s="165">
        <v>2951.14129</v>
      </c>
      <c r="F745" s="279">
        <f t="shared" si="195"/>
        <v>98.766442101740296</v>
      </c>
    </row>
    <row r="746" spans="1:6" ht="31.5" customHeight="1" x14ac:dyDescent="0.25">
      <c r="A746" s="69" t="s">
        <v>27</v>
      </c>
      <c r="B746" s="53" t="s">
        <v>339</v>
      </c>
      <c r="C746" s="50" t="s">
        <v>0</v>
      </c>
      <c r="D746" s="165">
        <f>D747</f>
        <v>811</v>
      </c>
      <c r="E746" s="165">
        <f>E747</f>
        <v>810</v>
      </c>
      <c r="F746" s="279">
        <f t="shared" si="195"/>
        <v>99.8766954377312</v>
      </c>
    </row>
    <row r="747" spans="1:6" ht="33.75" hidden="1" customHeight="1" x14ac:dyDescent="0.2">
      <c r="A747" s="90" t="s">
        <v>905</v>
      </c>
      <c r="B747" s="53" t="s">
        <v>339</v>
      </c>
      <c r="C747" s="50" t="s">
        <v>481</v>
      </c>
      <c r="D747" s="165">
        <f>1620-809</f>
        <v>811</v>
      </c>
      <c r="E747" s="165">
        <v>810</v>
      </c>
      <c r="F747" s="279">
        <f t="shared" si="195"/>
        <v>99.8766954377312</v>
      </c>
    </row>
    <row r="748" spans="1:6" ht="94.5" customHeight="1" x14ac:dyDescent="0.2">
      <c r="A748" s="139" t="s">
        <v>868</v>
      </c>
      <c r="B748" s="49" t="s">
        <v>865</v>
      </c>
      <c r="C748" s="65"/>
      <c r="D748" s="169">
        <f t="shared" ref="D748:E750" si="202">D749</f>
        <v>2608.1</v>
      </c>
      <c r="E748" s="169">
        <f t="shared" si="202"/>
        <v>2608.1</v>
      </c>
      <c r="F748" s="279">
        <f t="shared" si="195"/>
        <v>100</v>
      </c>
    </row>
    <row r="749" spans="1:6" ht="31.5" customHeight="1" x14ac:dyDescent="0.2">
      <c r="A749" s="124" t="s">
        <v>18</v>
      </c>
      <c r="B749" s="53" t="s">
        <v>865</v>
      </c>
      <c r="C749" s="50" t="s">
        <v>20</v>
      </c>
      <c r="D749" s="165">
        <f t="shared" si="202"/>
        <v>2608.1</v>
      </c>
      <c r="E749" s="165">
        <f t="shared" si="202"/>
        <v>2608.1</v>
      </c>
      <c r="F749" s="279">
        <f t="shared" si="195"/>
        <v>100</v>
      </c>
    </row>
    <row r="750" spans="1:6" ht="15.75" customHeight="1" x14ac:dyDescent="0.2">
      <c r="A750" s="124" t="s">
        <v>24</v>
      </c>
      <c r="B750" s="53" t="s">
        <v>865</v>
      </c>
      <c r="C750" s="50" t="s">
        <v>25</v>
      </c>
      <c r="D750" s="165">
        <f t="shared" si="202"/>
        <v>2608.1</v>
      </c>
      <c r="E750" s="165">
        <f t="shared" si="202"/>
        <v>2608.1</v>
      </c>
      <c r="F750" s="279">
        <f t="shared" si="195"/>
        <v>100</v>
      </c>
    </row>
    <row r="751" spans="1:6" ht="15.75" hidden="1" customHeight="1" x14ac:dyDescent="0.2">
      <c r="A751" s="124" t="s">
        <v>75</v>
      </c>
      <c r="B751" s="53" t="s">
        <v>865</v>
      </c>
      <c r="C751" s="50" t="s">
        <v>76</v>
      </c>
      <c r="D751" s="165">
        <f>2371+237.1</f>
        <v>2608.1</v>
      </c>
      <c r="E751" s="165">
        <v>2608.1</v>
      </c>
      <c r="F751" s="279">
        <f t="shared" si="195"/>
        <v>100</v>
      </c>
    </row>
    <row r="752" spans="1:6" ht="15.75" customHeight="1" x14ac:dyDescent="0.25">
      <c r="A752" s="40" t="s">
        <v>373</v>
      </c>
      <c r="B752" s="41" t="s">
        <v>340</v>
      </c>
      <c r="C752" s="58"/>
      <c r="D752" s="170">
        <f>D753+D768+D773</f>
        <v>40452</v>
      </c>
      <c r="E752" s="170">
        <f>E753+E768+E773</f>
        <v>35044.728660000001</v>
      </c>
      <c r="F752" s="279">
        <f t="shared" si="195"/>
        <v>86.632870216552945</v>
      </c>
    </row>
    <row r="753" spans="1:6" ht="47.25" customHeight="1" x14ac:dyDescent="0.25">
      <c r="A753" s="79" t="s">
        <v>551</v>
      </c>
      <c r="B753" s="73" t="s">
        <v>376</v>
      </c>
      <c r="C753" s="73"/>
      <c r="D753" s="127">
        <f>D754+D761</f>
        <v>11593</v>
      </c>
      <c r="E753" s="127">
        <f>E754+E761</f>
        <v>11589.149659999999</v>
      </c>
      <c r="F753" s="279">
        <f t="shared" si="195"/>
        <v>99.966787371689804</v>
      </c>
    </row>
    <row r="754" spans="1:6" ht="47.25" customHeight="1" x14ac:dyDescent="0.25">
      <c r="A754" s="87" t="s">
        <v>552</v>
      </c>
      <c r="B754" s="65" t="s">
        <v>379</v>
      </c>
      <c r="C754" s="65"/>
      <c r="D754" s="130">
        <f>D755+D758</f>
        <v>8806</v>
      </c>
      <c r="E754" s="130">
        <f>E755+E758</f>
        <v>8803.8521999999994</v>
      </c>
      <c r="F754" s="279">
        <f t="shared" si="195"/>
        <v>99.975609811492163</v>
      </c>
    </row>
    <row r="755" spans="1:6" ht="31.5" customHeight="1" x14ac:dyDescent="0.2">
      <c r="A755" s="52" t="s">
        <v>439</v>
      </c>
      <c r="B755" s="50" t="s">
        <v>379</v>
      </c>
      <c r="C755" s="50" t="s">
        <v>15</v>
      </c>
      <c r="D755" s="130">
        <f t="shared" ref="D755:E756" si="203">D756</f>
        <v>34</v>
      </c>
      <c r="E755" s="130">
        <f t="shared" si="203"/>
        <v>32.37283</v>
      </c>
      <c r="F755" s="279">
        <f t="shared" si="195"/>
        <v>95.214205882352942</v>
      </c>
    </row>
    <row r="756" spans="1:6" ht="31.5" customHeight="1" x14ac:dyDescent="0.25">
      <c r="A756" s="69" t="s">
        <v>17</v>
      </c>
      <c r="B756" s="50" t="s">
        <v>379</v>
      </c>
      <c r="C756" s="50" t="s">
        <v>16</v>
      </c>
      <c r="D756" s="130">
        <f t="shared" si="203"/>
        <v>34</v>
      </c>
      <c r="E756" s="130">
        <f t="shared" si="203"/>
        <v>32.37283</v>
      </c>
      <c r="F756" s="279">
        <f t="shared" si="195"/>
        <v>95.214205882352942</v>
      </c>
    </row>
    <row r="757" spans="1:6" ht="15.75" hidden="1" customHeight="1" x14ac:dyDescent="0.25">
      <c r="A757" s="69" t="s">
        <v>559</v>
      </c>
      <c r="B757" s="50" t="s">
        <v>379</v>
      </c>
      <c r="C757" s="50" t="s">
        <v>70</v>
      </c>
      <c r="D757" s="100">
        <f>38+4-8</f>
        <v>34</v>
      </c>
      <c r="E757" s="100">
        <v>32.37283</v>
      </c>
      <c r="F757" s="279">
        <f t="shared" si="195"/>
        <v>95.214205882352942</v>
      </c>
    </row>
    <row r="758" spans="1:6" ht="15.75" customHeight="1" x14ac:dyDescent="0.25">
      <c r="A758" s="69" t="s">
        <v>22</v>
      </c>
      <c r="B758" s="50" t="s">
        <v>379</v>
      </c>
      <c r="C758" s="50" t="s">
        <v>23</v>
      </c>
      <c r="D758" s="100">
        <f>D759</f>
        <v>8772</v>
      </c>
      <c r="E758" s="100">
        <f>E759</f>
        <v>8771.4793699999991</v>
      </c>
      <c r="F758" s="279">
        <f t="shared" si="195"/>
        <v>99.994064865481064</v>
      </c>
    </row>
    <row r="759" spans="1:6" ht="31.5" customHeight="1" x14ac:dyDescent="0.25">
      <c r="A759" s="69" t="s">
        <v>112</v>
      </c>
      <c r="B759" s="50" t="s">
        <v>379</v>
      </c>
      <c r="C759" s="50" t="s">
        <v>131</v>
      </c>
      <c r="D759" s="100">
        <f>D760</f>
        <v>8772</v>
      </c>
      <c r="E759" s="100">
        <f>E760</f>
        <v>8771.4793699999991</v>
      </c>
      <c r="F759" s="279">
        <f t="shared" si="195"/>
        <v>99.994064865481064</v>
      </c>
    </row>
    <row r="760" spans="1:6" ht="31.5" hidden="1" customHeight="1" x14ac:dyDescent="0.25">
      <c r="A760" s="69" t="s">
        <v>121</v>
      </c>
      <c r="B760" s="50" t="s">
        <v>379</v>
      </c>
      <c r="C760" s="50" t="s">
        <v>132</v>
      </c>
      <c r="D760" s="100">
        <f>7962+896-86</f>
        <v>8772</v>
      </c>
      <c r="E760" s="100">
        <v>8771.4793699999991</v>
      </c>
      <c r="F760" s="279">
        <f t="shared" si="195"/>
        <v>99.994064865481064</v>
      </c>
    </row>
    <row r="761" spans="1:6" ht="31.5" customHeight="1" x14ac:dyDescent="0.2">
      <c r="A761" s="61" t="s">
        <v>638</v>
      </c>
      <c r="B761" s="50" t="s">
        <v>639</v>
      </c>
      <c r="C761" s="50"/>
      <c r="D761" s="171">
        <f>D762+D765</f>
        <v>2787</v>
      </c>
      <c r="E761" s="171">
        <f t="shared" ref="E761" si="204">E762+E765</f>
        <v>2785.2974599999998</v>
      </c>
      <c r="F761" s="279">
        <f t="shared" si="195"/>
        <v>99.93891137423752</v>
      </c>
    </row>
    <row r="762" spans="1:6" ht="31.5" customHeight="1" x14ac:dyDescent="0.2">
      <c r="A762" s="52" t="s">
        <v>439</v>
      </c>
      <c r="B762" s="50" t="s">
        <v>639</v>
      </c>
      <c r="C762" s="50" t="s">
        <v>15</v>
      </c>
      <c r="D762" s="171">
        <f>D763</f>
        <v>11</v>
      </c>
      <c r="E762" s="171">
        <f t="shared" ref="E762:E763" si="205">E763</f>
        <v>9.5987600000000004</v>
      </c>
      <c r="F762" s="279">
        <f t="shared" si="195"/>
        <v>87.261454545454555</v>
      </c>
    </row>
    <row r="763" spans="1:6" ht="31.5" customHeight="1" x14ac:dyDescent="0.2">
      <c r="A763" s="52" t="s">
        <v>17</v>
      </c>
      <c r="B763" s="50" t="s">
        <v>639</v>
      </c>
      <c r="C763" s="50" t="s">
        <v>16</v>
      </c>
      <c r="D763" s="171">
        <f>D764</f>
        <v>11</v>
      </c>
      <c r="E763" s="171">
        <f t="shared" si="205"/>
        <v>9.5987600000000004</v>
      </c>
      <c r="F763" s="279">
        <f t="shared" si="195"/>
        <v>87.261454545454555</v>
      </c>
    </row>
    <row r="764" spans="1:6" ht="15.75" hidden="1" customHeight="1" x14ac:dyDescent="0.2">
      <c r="A764" s="52" t="s">
        <v>559</v>
      </c>
      <c r="B764" s="50" t="s">
        <v>639</v>
      </c>
      <c r="C764" s="50" t="s">
        <v>70</v>
      </c>
      <c r="D764" s="171">
        <f>16-5</f>
        <v>11</v>
      </c>
      <c r="E764" s="171">
        <v>9.5987600000000004</v>
      </c>
      <c r="F764" s="279">
        <f t="shared" si="195"/>
        <v>87.261454545454555</v>
      </c>
    </row>
    <row r="765" spans="1:6" ht="15.75" customHeight="1" x14ac:dyDescent="0.2">
      <c r="A765" s="52" t="s">
        <v>22</v>
      </c>
      <c r="B765" s="50" t="s">
        <v>639</v>
      </c>
      <c r="C765" s="50" t="s">
        <v>23</v>
      </c>
      <c r="D765" s="171">
        <f>D766</f>
        <v>2776</v>
      </c>
      <c r="E765" s="171">
        <f t="shared" ref="E765:E766" si="206">E766</f>
        <v>2775.6986999999999</v>
      </c>
      <c r="F765" s="279">
        <f t="shared" si="195"/>
        <v>99.9891462536023</v>
      </c>
    </row>
    <row r="766" spans="1:6" ht="31.5" customHeight="1" x14ac:dyDescent="0.2">
      <c r="A766" s="52" t="s">
        <v>112</v>
      </c>
      <c r="B766" s="50" t="s">
        <v>639</v>
      </c>
      <c r="C766" s="50" t="s">
        <v>131</v>
      </c>
      <c r="D766" s="171">
        <f>D767</f>
        <v>2776</v>
      </c>
      <c r="E766" s="171">
        <f t="shared" si="206"/>
        <v>2775.6986999999999</v>
      </c>
      <c r="F766" s="279">
        <f t="shared" si="195"/>
        <v>99.9891462536023</v>
      </c>
    </row>
    <row r="767" spans="1:6" ht="31.5" hidden="1" customHeight="1" x14ac:dyDescent="0.2">
      <c r="A767" s="52" t="s">
        <v>121</v>
      </c>
      <c r="B767" s="50" t="s">
        <v>639</v>
      </c>
      <c r="C767" s="50" t="s">
        <v>132</v>
      </c>
      <c r="D767" s="171">
        <f>3402-400-226</f>
        <v>2776</v>
      </c>
      <c r="E767" s="171">
        <v>2775.6986999999999</v>
      </c>
      <c r="F767" s="279">
        <f t="shared" si="195"/>
        <v>99.9891462536023</v>
      </c>
    </row>
    <row r="768" spans="1:6" ht="31.5" customHeight="1" x14ac:dyDescent="0.25">
      <c r="A768" s="79" t="s">
        <v>257</v>
      </c>
      <c r="B768" s="73" t="s">
        <v>377</v>
      </c>
      <c r="C768" s="73"/>
      <c r="D768" s="127">
        <f t="shared" ref="D768:E771" si="207">D769</f>
        <v>28559</v>
      </c>
      <c r="E768" s="127">
        <f t="shared" si="207"/>
        <v>23155.579000000002</v>
      </c>
      <c r="F768" s="279">
        <f t="shared" si="195"/>
        <v>81.079796211351933</v>
      </c>
    </row>
    <row r="769" spans="1:16318" ht="31.5" customHeight="1" x14ac:dyDescent="0.25">
      <c r="A769" s="87" t="s">
        <v>135</v>
      </c>
      <c r="B769" s="65" t="s">
        <v>378</v>
      </c>
      <c r="C769" s="65"/>
      <c r="D769" s="130">
        <f t="shared" si="207"/>
        <v>28559</v>
      </c>
      <c r="E769" s="130">
        <f t="shared" si="207"/>
        <v>23155.579000000002</v>
      </c>
      <c r="F769" s="279">
        <f t="shared" si="195"/>
        <v>81.079796211351933</v>
      </c>
    </row>
    <row r="770" spans="1:16318" ht="31.5" customHeight="1" x14ac:dyDescent="0.2">
      <c r="A770" s="52" t="s">
        <v>439</v>
      </c>
      <c r="B770" s="50" t="s">
        <v>378</v>
      </c>
      <c r="C770" s="50" t="s">
        <v>15</v>
      </c>
      <c r="D770" s="100">
        <f t="shared" si="207"/>
        <v>28559</v>
      </c>
      <c r="E770" s="100">
        <f t="shared" si="207"/>
        <v>23155.579000000002</v>
      </c>
      <c r="F770" s="279">
        <f t="shared" si="195"/>
        <v>81.079796211351933</v>
      </c>
    </row>
    <row r="771" spans="1:16318" ht="31.5" customHeight="1" x14ac:dyDescent="0.25">
      <c r="A771" s="69" t="s">
        <v>17</v>
      </c>
      <c r="B771" s="50" t="s">
        <v>378</v>
      </c>
      <c r="C771" s="50" t="s">
        <v>16</v>
      </c>
      <c r="D771" s="100">
        <f t="shared" si="207"/>
        <v>28559</v>
      </c>
      <c r="E771" s="100">
        <f t="shared" si="207"/>
        <v>23155.579000000002</v>
      </c>
      <c r="F771" s="279">
        <f t="shared" si="195"/>
        <v>81.079796211351933</v>
      </c>
    </row>
    <row r="772" spans="1:16318" ht="15.75" hidden="1" customHeight="1" x14ac:dyDescent="0.25">
      <c r="A772" s="69" t="s">
        <v>559</v>
      </c>
      <c r="B772" s="50" t="s">
        <v>378</v>
      </c>
      <c r="C772" s="50" t="s">
        <v>70</v>
      </c>
      <c r="D772" s="100">
        <f>36676-8117</f>
        <v>28559</v>
      </c>
      <c r="E772" s="100">
        <v>23155.579000000002</v>
      </c>
      <c r="F772" s="279">
        <f t="shared" si="195"/>
        <v>81.079796211351933</v>
      </c>
    </row>
    <row r="773" spans="1:16318" ht="47.25" customHeight="1" x14ac:dyDescent="0.2">
      <c r="A773" s="72" t="s">
        <v>801</v>
      </c>
      <c r="B773" s="41" t="s">
        <v>802</v>
      </c>
      <c r="C773" s="172"/>
      <c r="D773" s="74">
        <f>D774</f>
        <v>300</v>
      </c>
      <c r="E773" s="74">
        <f t="shared" ref="E773:E776" si="208">E774</f>
        <v>300</v>
      </c>
      <c r="F773" s="279">
        <f t="shared" si="195"/>
        <v>100</v>
      </c>
    </row>
    <row r="774" spans="1:16318" ht="31.5" customHeight="1" x14ac:dyDescent="0.2">
      <c r="A774" s="61" t="s">
        <v>803</v>
      </c>
      <c r="B774" s="65" t="s">
        <v>804</v>
      </c>
      <c r="C774" s="65"/>
      <c r="D774" s="59">
        <f>D775</f>
        <v>300</v>
      </c>
      <c r="E774" s="59">
        <f t="shared" si="208"/>
        <v>300</v>
      </c>
      <c r="F774" s="279">
        <f t="shared" si="195"/>
        <v>100</v>
      </c>
    </row>
    <row r="775" spans="1:16318" ht="31.5" customHeight="1" x14ac:dyDescent="0.2">
      <c r="A775" s="52" t="s">
        <v>18</v>
      </c>
      <c r="B775" s="53" t="s">
        <v>804</v>
      </c>
      <c r="C775" s="58">
        <v>600</v>
      </c>
      <c r="D775" s="59">
        <f>D776</f>
        <v>300</v>
      </c>
      <c r="E775" s="59">
        <f t="shared" si="208"/>
        <v>300</v>
      </c>
      <c r="F775" s="279">
        <f t="shared" si="195"/>
        <v>100</v>
      </c>
    </row>
    <row r="776" spans="1:16318" ht="31.5" customHeight="1" x14ac:dyDescent="0.2">
      <c r="A776" s="52" t="s">
        <v>27</v>
      </c>
      <c r="B776" s="53" t="s">
        <v>804</v>
      </c>
      <c r="C776" s="58">
        <v>630</v>
      </c>
      <c r="D776" s="59">
        <f>D777</f>
        <v>300</v>
      </c>
      <c r="E776" s="59">
        <f t="shared" si="208"/>
        <v>300</v>
      </c>
      <c r="F776" s="279">
        <f t="shared" si="195"/>
        <v>100</v>
      </c>
    </row>
    <row r="777" spans="1:16318" ht="31.5" hidden="1" customHeight="1" x14ac:dyDescent="0.2">
      <c r="A777" s="52" t="s">
        <v>805</v>
      </c>
      <c r="B777" s="53" t="s">
        <v>804</v>
      </c>
      <c r="C777" s="50" t="s">
        <v>482</v>
      </c>
      <c r="D777" s="59">
        <v>300</v>
      </c>
      <c r="E777" s="100">
        <v>300</v>
      </c>
      <c r="F777" s="279">
        <f t="shared" si="195"/>
        <v>100</v>
      </c>
    </row>
    <row r="778" spans="1:16318" ht="37.5" customHeight="1" x14ac:dyDescent="0.2">
      <c r="A778" s="145" t="s">
        <v>924</v>
      </c>
      <c r="B778" s="146" t="s">
        <v>258</v>
      </c>
      <c r="C778" s="147"/>
      <c r="D778" s="148">
        <f>D779+D811+D843+D850+D875+D888</f>
        <v>834465.82</v>
      </c>
      <c r="E778" s="148">
        <f>E779+E811+E843+E850+E875+E888</f>
        <v>820694.05996999994</v>
      </c>
      <c r="F778" s="279">
        <f t="shared" si="195"/>
        <v>98.349631620621679</v>
      </c>
      <c r="G778" s="308">
        <f>834465.82-D778</f>
        <v>0</v>
      </c>
      <c r="H778" s="308">
        <f>820694.05997-E778</f>
        <v>0</v>
      </c>
      <c r="I778" s="291"/>
      <c r="J778" s="39"/>
      <c r="K778" s="39"/>
      <c r="L778" s="39"/>
      <c r="M778" s="39"/>
      <c r="N778" s="39"/>
      <c r="O778" s="39"/>
      <c r="P778" s="39"/>
      <c r="Q778" s="39"/>
      <c r="R778" s="39"/>
      <c r="S778" s="39"/>
      <c r="T778" s="39"/>
      <c r="U778" s="39"/>
      <c r="V778" s="39"/>
      <c r="W778" s="39"/>
      <c r="X778" s="39"/>
      <c r="Y778" s="39"/>
      <c r="Z778" s="39"/>
      <c r="AA778" s="39"/>
      <c r="AB778" s="39"/>
      <c r="AC778" s="39"/>
      <c r="AD778" s="39"/>
      <c r="AE778" s="39"/>
      <c r="AF778" s="39"/>
      <c r="AG778" s="39"/>
      <c r="AH778" s="39"/>
      <c r="AI778" s="39"/>
      <c r="AJ778" s="39"/>
      <c r="AK778" s="39"/>
      <c r="AL778" s="39"/>
      <c r="AM778" s="39"/>
      <c r="AN778" s="39"/>
      <c r="AO778" s="39"/>
      <c r="AP778" s="39"/>
      <c r="AQ778" s="39"/>
      <c r="AR778" s="39"/>
      <c r="AS778" s="39"/>
      <c r="AT778" s="39"/>
      <c r="AU778" s="39"/>
      <c r="AV778" s="39"/>
      <c r="AW778" s="39"/>
      <c r="AX778" s="39"/>
      <c r="AY778" s="39"/>
      <c r="AZ778" s="39"/>
      <c r="BA778" s="39"/>
      <c r="BB778" s="39"/>
      <c r="BC778" s="39"/>
      <c r="BD778" s="39"/>
      <c r="BE778" s="39"/>
      <c r="BF778" s="39"/>
      <c r="BG778" s="39"/>
      <c r="BH778" s="39"/>
      <c r="BI778" s="39"/>
      <c r="BJ778" s="39"/>
      <c r="BK778" s="39"/>
      <c r="BL778" s="39"/>
      <c r="BM778" s="39"/>
      <c r="BN778" s="39"/>
      <c r="BO778" s="39"/>
      <c r="BP778" s="39"/>
      <c r="BQ778" s="39"/>
      <c r="BR778" s="39"/>
      <c r="BS778" s="39"/>
      <c r="BT778" s="39"/>
      <c r="BU778" s="39"/>
      <c r="BV778" s="39"/>
      <c r="BW778" s="39"/>
      <c r="BX778" s="39"/>
      <c r="BY778" s="39"/>
      <c r="BZ778" s="39"/>
      <c r="CA778" s="39"/>
      <c r="CB778" s="39"/>
      <c r="CC778" s="39"/>
      <c r="CD778" s="39"/>
      <c r="CE778" s="39"/>
      <c r="CF778" s="39"/>
      <c r="CG778" s="39"/>
      <c r="CH778" s="39"/>
      <c r="CI778" s="39"/>
      <c r="CJ778" s="39"/>
      <c r="CK778" s="39"/>
      <c r="CL778" s="39"/>
      <c r="CM778" s="39"/>
      <c r="CN778" s="39"/>
      <c r="CO778" s="39"/>
      <c r="CP778" s="39"/>
      <c r="CQ778" s="39"/>
      <c r="CR778" s="39"/>
      <c r="CS778" s="39"/>
      <c r="CT778" s="39"/>
      <c r="CU778" s="39"/>
      <c r="CV778" s="39"/>
      <c r="CW778" s="39"/>
      <c r="CX778" s="39"/>
      <c r="CY778" s="39"/>
      <c r="CZ778" s="39"/>
      <c r="DA778" s="39"/>
      <c r="DB778" s="39"/>
      <c r="DC778" s="39"/>
      <c r="DD778" s="39"/>
      <c r="DE778" s="39"/>
      <c r="DF778" s="39"/>
      <c r="DG778" s="39"/>
      <c r="DH778" s="39"/>
      <c r="DI778" s="39"/>
      <c r="DJ778" s="39"/>
      <c r="DK778" s="39"/>
      <c r="DL778" s="39"/>
      <c r="DM778" s="39"/>
      <c r="DN778" s="39"/>
      <c r="DO778" s="39"/>
      <c r="DP778" s="39"/>
      <c r="DQ778" s="39"/>
      <c r="DR778" s="39"/>
      <c r="DS778" s="39"/>
      <c r="DT778" s="39"/>
      <c r="DU778" s="39"/>
      <c r="DV778" s="39"/>
      <c r="DW778" s="39"/>
      <c r="DX778" s="39"/>
      <c r="DY778" s="39"/>
      <c r="DZ778" s="39"/>
      <c r="EA778" s="39"/>
      <c r="EB778" s="39"/>
      <c r="EC778" s="39"/>
      <c r="ED778" s="39"/>
      <c r="EE778" s="39"/>
      <c r="EF778" s="39"/>
      <c r="EG778" s="39"/>
      <c r="EH778" s="39"/>
      <c r="EI778" s="39"/>
      <c r="EJ778" s="39"/>
      <c r="EK778" s="39"/>
      <c r="EL778" s="39"/>
      <c r="EM778" s="39"/>
      <c r="EN778" s="39"/>
      <c r="EO778" s="39"/>
      <c r="EP778" s="39"/>
      <c r="EQ778" s="39"/>
      <c r="ER778" s="39"/>
      <c r="ES778" s="39"/>
      <c r="ET778" s="39"/>
      <c r="EU778" s="39"/>
      <c r="EV778" s="39"/>
      <c r="EW778" s="39"/>
      <c r="EX778" s="39"/>
      <c r="EY778" s="39"/>
      <c r="EZ778" s="39"/>
      <c r="FA778" s="39"/>
      <c r="FB778" s="39"/>
      <c r="FC778" s="39"/>
      <c r="FD778" s="39"/>
      <c r="FE778" s="39"/>
      <c r="FF778" s="39"/>
      <c r="FG778" s="39"/>
      <c r="FH778" s="39"/>
      <c r="FI778" s="39"/>
      <c r="FJ778" s="39"/>
      <c r="FK778" s="39"/>
      <c r="FL778" s="39"/>
      <c r="FM778" s="39"/>
      <c r="FN778" s="39"/>
      <c r="FO778" s="39"/>
      <c r="FP778" s="39"/>
      <c r="FQ778" s="39"/>
      <c r="FR778" s="39"/>
      <c r="FS778" s="39"/>
      <c r="FT778" s="39"/>
      <c r="FU778" s="39"/>
      <c r="FV778" s="39"/>
      <c r="FW778" s="39"/>
      <c r="FX778" s="39"/>
      <c r="FY778" s="39"/>
      <c r="FZ778" s="39"/>
      <c r="GA778" s="39"/>
      <c r="GB778" s="39"/>
      <c r="GC778" s="39"/>
      <c r="GD778" s="39"/>
      <c r="GE778" s="39"/>
      <c r="GF778" s="39"/>
      <c r="GG778" s="39"/>
      <c r="GH778" s="39"/>
      <c r="GI778" s="39"/>
      <c r="GJ778" s="39"/>
      <c r="GK778" s="39"/>
      <c r="GL778" s="39"/>
      <c r="GM778" s="39"/>
      <c r="GN778" s="39"/>
      <c r="GO778" s="39"/>
      <c r="GP778" s="39"/>
      <c r="GQ778" s="39"/>
      <c r="GR778" s="39"/>
      <c r="GS778" s="39"/>
      <c r="GT778" s="39"/>
      <c r="GU778" s="39"/>
      <c r="GV778" s="39"/>
      <c r="GW778" s="39"/>
      <c r="GX778" s="39"/>
      <c r="GY778" s="39"/>
      <c r="GZ778" s="39"/>
      <c r="HA778" s="39"/>
      <c r="HB778" s="39"/>
      <c r="HC778" s="39"/>
      <c r="HD778" s="39"/>
      <c r="HE778" s="39"/>
      <c r="HF778" s="39"/>
      <c r="HG778" s="39"/>
      <c r="HH778" s="39"/>
      <c r="HI778" s="39"/>
      <c r="HJ778" s="39"/>
      <c r="HK778" s="39"/>
      <c r="HL778" s="39"/>
      <c r="HM778" s="39"/>
      <c r="HN778" s="39"/>
      <c r="HO778" s="39"/>
      <c r="HP778" s="39"/>
      <c r="HQ778" s="39"/>
      <c r="HR778" s="39"/>
      <c r="HS778" s="39"/>
      <c r="HT778" s="39"/>
      <c r="HU778" s="39"/>
      <c r="HV778" s="39"/>
      <c r="HW778" s="39"/>
      <c r="HX778" s="39"/>
      <c r="HY778" s="39"/>
      <c r="HZ778" s="39"/>
      <c r="IA778" s="39"/>
      <c r="IB778" s="39"/>
      <c r="IC778" s="39"/>
      <c r="ID778" s="39"/>
      <c r="IE778" s="39"/>
      <c r="IF778" s="39"/>
      <c r="IG778" s="39"/>
      <c r="IH778" s="39"/>
      <c r="II778" s="39"/>
      <c r="IJ778" s="39"/>
      <c r="IK778" s="39"/>
      <c r="IL778" s="39"/>
      <c r="IM778" s="39"/>
      <c r="IN778" s="39"/>
      <c r="IO778" s="39"/>
      <c r="IP778" s="39"/>
      <c r="IQ778" s="39"/>
      <c r="IR778" s="39"/>
      <c r="IS778" s="39"/>
      <c r="IT778" s="39"/>
      <c r="IU778" s="39"/>
      <c r="IV778" s="39"/>
      <c r="IW778" s="39"/>
      <c r="IX778" s="39"/>
      <c r="IY778" s="39"/>
      <c r="IZ778" s="39"/>
      <c r="JA778" s="39"/>
      <c r="JB778" s="39"/>
      <c r="JC778" s="39"/>
      <c r="JD778" s="39"/>
      <c r="JE778" s="39"/>
      <c r="JF778" s="39"/>
      <c r="JG778" s="39"/>
      <c r="JH778" s="39"/>
      <c r="JI778" s="39"/>
      <c r="JJ778" s="39"/>
      <c r="JK778" s="39"/>
      <c r="JL778" s="39"/>
      <c r="JM778" s="39"/>
      <c r="JN778" s="39"/>
      <c r="JO778" s="39"/>
      <c r="JP778" s="39"/>
      <c r="JQ778" s="39"/>
      <c r="JR778" s="39"/>
      <c r="JS778" s="39"/>
      <c r="JT778" s="39"/>
      <c r="JU778" s="39"/>
      <c r="JV778" s="39"/>
      <c r="JW778" s="39"/>
      <c r="JX778" s="39"/>
      <c r="JY778" s="39"/>
      <c r="JZ778" s="39"/>
      <c r="KA778" s="39"/>
      <c r="KB778" s="39"/>
      <c r="KC778" s="39"/>
      <c r="KD778" s="39"/>
      <c r="KE778" s="39"/>
      <c r="KF778" s="39"/>
      <c r="KG778" s="39"/>
      <c r="KH778" s="39"/>
      <c r="KI778" s="39"/>
      <c r="KJ778" s="39"/>
      <c r="KK778" s="39"/>
      <c r="KL778" s="39"/>
      <c r="KM778" s="39"/>
      <c r="KN778" s="39"/>
      <c r="KO778" s="39"/>
      <c r="KP778" s="39"/>
      <c r="KQ778" s="39"/>
      <c r="KR778" s="39"/>
      <c r="KS778" s="39"/>
      <c r="KT778" s="39"/>
      <c r="KU778" s="39"/>
      <c r="KV778" s="39"/>
      <c r="KW778" s="39"/>
      <c r="KX778" s="39"/>
      <c r="KY778" s="39"/>
      <c r="KZ778" s="39"/>
      <c r="LA778" s="39"/>
      <c r="LB778" s="39"/>
      <c r="LC778" s="39"/>
      <c r="LD778" s="39"/>
      <c r="LE778" s="39"/>
      <c r="LF778" s="39"/>
      <c r="LG778" s="39"/>
      <c r="LH778" s="39"/>
      <c r="LI778" s="39"/>
      <c r="LJ778" s="39"/>
      <c r="LK778" s="39"/>
      <c r="LL778" s="39"/>
      <c r="LM778" s="39"/>
      <c r="LN778" s="39"/>
      <c r="LO778" s="39"/>
      <c r="LP778" s="39"/>
      <c r="LQ778" s="39"/>
      <c r="LR778" s="39"/>
      <c r="LS778" s="39"/>
      <c r="LT778" s="39"/>
      <c r="LU778" s="39"/>
      <c r="LV778" s="39"/>
      <c r="LW778" s="39"/>
      <c r="LX778" s="39"/>
      <c r="LY778" s="39"/>
      <c r="LZ778" s="39"/>
      <c r="MA778" s="39"/>
      <c r="MB778" s="39"/>
      <c r="MC778" s="39"/>
      <c r="MD778" s="39"/>
      <c r="ME778" s="39"/>
      <c r="MF778" s="39"/>
      <c r="MG778" s="39"/>
      <c r="MH778" s="39"/>
      <c r="MI778" s="39"/>
      <c r="MJ778" s="39"/>
      <c r="MK778" s="39"/>
      <c r="ML778" s="39"/>
      <c r="MM778" s="39"/>
      <c r="MN778" s="39"/>
      <c r="MO778" s="39"/>
      <c r="MP778" s="39"/>
      <c r="MQ778" s="39"/>
      <c r="MR778" s="39"/>
      <c r="MS778" s="39"/>
      <c r="MT778" s="39"/>
      <c r="MU778" s="39"/>
      <c r="MV778" s="39"/>
      <c r="MW778" s="39"/>
      <c r="MX778" s="39"/>
      <c r="MY778" s="39"/>
      <c r="MZ778" s="39"/>
      <c r="NA778" s="39"/>
      <c r="NB778" s="39"/>
      <c r="NC778" s="39"/>
      <c r="ND778" s="39"/>
      <c r="NE778" s="39"/>
      <c r="NF778" s="39"/>
      <c r="NG778" s="39"/>
      <c r="NH778" s="39"/>
      <c r="NI778" s="39"/>
      <c r="NJ778" s="39"/>
      <c r="NK778" s="39"/>
      <c r="NL778" s="39"/>
      <c r="NM778" s="39"/>
      <c r="NN778" s="39"/>
      <c r="NO778" s="39"/>
      <c r="NP778" s="39"/>
      <c r="NQ778" s="39"/>
      <c r="NR778" s="39"/>
      <c r="NS778" s="39"/>
      <c r="NT778" s="39"/>
      <c r="NU778" s="39"/>
      <c r="NV778" s="39"/>
      <c r="NW778" s="39"/>
      <c r="NX778" s="39"/>
      <c r="NY778" s="39"/>
      <c r="NZ778" s="39"/>
      <c r="OA778" s="39"/>
      <c r="OB778" s="39"/>
      <c r="OC778" s="39"/>
      <c r="OD778" s="39"/>
      <c r="OE778" s="39"/>
      <c r="OF778" s="39"/>
      <c r="OG778" s="39"/>
      <c r="OH778" s="39"/>
      <c r="OI778" s="39"/>
      <c r="OJ778" s="39"/>
      <c r="OK778" s="39"/>
      <c r="OL778" s="39"/>
      <c r="OM778" s="39"/>
      <c r="ON778" s="39"/>
      <c r="OO778" s="39"/>
      <c r="OP778" s="39"/>
      <c r="OQ778" s="39"/>
      <c r="OR778" s="39"/>
      <c r="OS778" s="39"/>
      <c r="OT778" s="39"/>
      <c r="OU778" s="39"/>
      <c r="OV778" s="39"/>
      <c r="OW778" s="39"/>
      <c r="OX778" s="39"/>
      <c r="OY778" s="39"/>
      <c r="OZ778" s="39"/>
      <c r="PA778" s="39"/>
      <c r="PB778" s="39"/>
      <c r="PC778" s="39"/>
      <c r="PD778" s="39"/>
      <c r="PE778" s="39"/>
      <c r="PF778" s="39"/>
      <c r="PG778" s="39"/>
      <c r="PH778" s="39"/>
      <c r="PI778" s="39"/>
      <c r="PJ778" s="39"/>
      <c r="PK778" s="39"/>
      <c r="PL778" s="39"/>
      <c r="PM778" s="39"/>
      <c r="PN778" s="39"/>
      <c r="PO778" s="39"/>
      <c r="PP778" s="39"/>
      <c r="PQ778" s="39"/>
      <c r="PR778" s="39"/>
      <c r="PS778" s="39"/>
      <c r="PT778" s="39"/>
      <c r="PU778" s="39"/>
      <c r="PV778" s="39"/>
      <c r="PW778" s="39"/>
      <c r="PX778" s="39"/>
      <c r="PY778" s="39"/>
      <c r="PZ778" s="39"/>
      <c r="QA778" s="39"/>
      <c r="QB778" s="39"/>
      <c r="QC778" s="39"/>
      <c r="QD778" s="39"/>
      <c r="QE778" s="39"/>
      <c r="QF778" s="39"/>
      <c r="QG778" s="39"/>
      <c r="QH778" s="39"/>
      <c r="QI778" s="39"/>
      <c r="QJ778" s="39"/>
      <c r="QK778" s="39"/>
      <c r="QL778" s="39"/>
      <c r="QM778" s="39"/>
      <c r="QN778" s="39"/>
      <c r="QO778" s="39"/>
      <c r="QP778" s="39"/>
      <c r="QQ778" s="39"/>
      <c r="QR778" s="39"/>
      <c r="QS778" s="39"/>
      <c r="QT778" s="39"/>
      <c r="QU778" s="39"/>
      <c r="QV778" s="39"/>
      <c r="QW778" s="39"/>
      <c r="QX778" s="39"/>
      <c r="QY778" s="39"/>
      <c r="QZ778" s="39"/>
      <c r="RA778" s="39"/>
      <c r="RB778" s="39"/>
      <c r="RC778" s="39"/>
      <c r="RD778" s="39"/>
      <c r="RE778" s="39"/>
      <c r="RF778" s="39"/>
      <c r="RG778" s="39"/>
      <c r="RH778" s="39"/>
      <c r="RI778" s="39"/>
      <c r="RJ778" s="39"/>
      <c r="RK778" s="39"/>
      <c r="RL778" s="39"/>
      <c r="RM778" s="39"/>
      <c r="RN778" s="39"/>
      <c r="RO778" s="39"/>
      <c r="RP778" s="39"/>
      <c r="RQ778" s="39"/>
      <c r="RR778" s="39"/>
      <c r="RS778" s="39"/>
      <c r="RT778" s="39"/>
      <c r="RU778" s="39"/>
      <c r="RV778" s="39"/>
      <c r="RW778" s="39"/>
      <c r="RX778" s="39"/>
      <c r="RY778" s="39"/>
      <c r="RZ778" s="39"/>
      <c r="SA778" s="39"/>
      <c r="SB778" s="39"/>
      <c r="SC778" s="39"/>
      <c r="SD778" s="39"/>
      <c r="SE778" s="39"/>
      <c r="SF778" s="39"/>
      <c r="SG778" s="39"/>
      <c r="SH778" s="39"/>
      <c r="SI778" s="39"/>
      <c r="SJ778" s="39"/>
      <c r="SK778" s="39"/>
      <c r="SL778" s="39"/>
      <c r="SM778" s="39"/>
      <c r="SN778" s="39"/>
      <c r="SO778" s="39"/>
      <c r="SP778" s="39"/>
      <c r="SQ778" s="39"/>
      <c r="SR778" s="39"/>
      <c r="SS778" s="39"/>
      <c r="ST778" s="39"/>
      <c r="SU778" s="39"/>
      <c r="SV778" s="39"/>
      <c r="SW778" s="39"/>
      <c r="SX778" s="39"/>
      <c r="SY778" s="39"/>
      <c r="SZ778" s="39"/>
      <c r="TA778" s="39"/>
      <c r="TB778" s="39"/>
      <c r="TC778" s="39"/>
      <c r="TD778" s="39"/>
      <c r="TE778" s="39"/>
      <c r="TF778" s="39"/>
      <c r="TG778" s="39"/>
      <c r="TH778" s="39"/>
      <c r="TI778" s="39"/>
      <c r="TJ778" s="39"/>
      <c r="TK778" s="39"/>
      <c r="TL778" s="39"/>
      <c r="TM778" s="39"/>
      <c r="TN778" s="39"/>
      <c r="TO778" s="39"/>
      <c r="TP778" s="39"/>
      <c r="TQ778" s="39"/>
      <c r="TR778" s="39"/>
      <c r="TS778" s="39"/>
      <c r="TT778" s="39"/>
      <c r="TU778" s="39"/>
      <c r="TV778" s="39"/>
      <c r="TW778" s="39"/>
      <c r="TX778" s="39"/>
      <c r="TY778" s="39"/>
      <c r="TZ778" s="39"/>
      <c r="UA778" s="39"/>
      <c r="UB778" s="39"/>
      <c r="UC778" s="39"/>
      <c r="UD778" s="39"/>
      <c r="UE778" s="39"/>
      <c r="UF778" s="39"/>
      <c r="UG778" s="39"/>
      <c r="UH778" s="39"/>
      <c r="UI778" s="39"/>
      <c r="UJ778" s="39"/>
      <c r="UK778" s="39"/>
      <c r="UL778" s="39"/>
      <c r="UM778" s="39"/>
      <c r="UN778" s="39"/>
      <c r="UO778" s="39"/>
      <c r="UP778" s="39"/>
      <c r="UQ778" s="39"/>
      <c r="UR778" s="39"/>
      <c r="US778" s="39"/>
      <c r="UT778" s="39"/>
      <c r="UU778" s="39"/>
      <c r="UV778" s="39"/>
      <c r="UW778" s="39"/>
      <c r="UX778" s="39"/>
      <c r="UY778" s="39"/>
      <c r="UZ778" s="39"/>
      <c r="VA778" s="39"/>
      <c r="VB778" s="39"/>
      <c r="VC778" s="39"/>
      <c r="VD778" s="39"/>
      <c r="VE778" s="39"/>
      <c r="VF778" s="39"/>
      <c r="VG778" s="39"/>
      <c r="VH778" s="39"/>
      <c r="VI778" s="39"/>
      <c r="VJ778" s="39"/>
      <c r="VK778" s="39"/>
      <c r="VL778" s="39"/>
      <c r="VM778" s="39"/>
      <c r="VN778" s="39"/>
      <c r="VO778" s="39"/>
      <c r="VP778" s="39"/>
      <c r="VQ778" s="39"/>
      <c r="VR778" s="39"/>
      <c r="VS778" s="39"/>
      <c r="VT778" s="39"/>
      <c r="VU778" s="39"/>
      <c r="VV778" s="39"/>
      <c r="VW778" s="39"/>
      <c r="VX778" s="39"/>
      <c r="VY778" s="39"/>
      <c r="VZ778" s="39"/>
      <c r="WA778" s="39"/>
      <c r="WB778" s="39"/>
      <c r="WC778" s="39"/>
      <c r="WD778" s="39"/>
      <c r="WE778" s="39"/>
      <c r="WF778" s="39"/>
      <c r="WG778" s="39"/>
      <c r="WH778" s="39"/>
      <c r="WI778" s="39"/>
      <c r="WJ778" s="39"/>
      <c r="WK778" s="39"/>
      <c r="WL778" s="39"/>
      <c r="WM778" s="39"/>
      <c r="WN778" s="39"/>
      <c r="WO778" s="39"/>
      <c r="WP778" s="39"/>
      <c r="WQ778" s="39"/>
      <c r="WR778" s="39"/>
      <c r="WS778" s="39"/>
      <c r="WT778" s="39"/>
      <c r="WU778" s="39"/>
      <c r="WV778" s="39"/>
      <c r="WW778" s="39"/>
      <c r="WX778" s="39"/>
      <c r="WY778" s="39"/>
      <c r="WZ778" s="39"/>
      <c r="XA778" s="39"/>
      <c r="XB778" s="39"/>
      <c r="XC778" s="39"/>
      <c r="XD778" s="39"/>
      <c r="XE778" s="39"/>
      <c r="XF778" s="39"/>
      <c r="XG778" s="39"/>
      <c r="XH778" s="39"/>
      <c r="XI778" s="39"/>
      <c r="XJ778" s="39"/>
      <c r="XK778" s="39"/>
      <c r="XL778" s="39"/>
      <c r="XM778" s="39"/>
      <c r="XN778" s="39"/>
      <c r="XO778" s="39"/>
      <c r="XP778" s="39"/>
      <c r="XQ778" s="39"/>
      <c r="XR778" s="39"/>
      <c r="XS778" s="39"/>
      <c r="XT778" s="39"/>
      <c r="XU778" s="39"/>
      <c r="XV778" s="39"/>
      <c r="XW778" s="39"/>
      <c r="XX778" s="39"/>
      <c r="XY778" s="39"/>
      <c r="XZ778" s="39"/>
      <c r="YA778" s="39"/>
      <c r="YB778" s="39"/>
      <c r="YC778" s="39"/>
      <c r="YD778" s="39"/>
      <c r="YE778" s="39"/>
      <c r="YF778" s="39"/>
      <c r="YG778" s="39"/>
      <c r="YH778" s="39"/>
      <c r="YI778" s="39"/>
      <c r="YJ778" s="39"/>
      <c r="YK778" s="39"/>
      <c r="YL778" s="39"/>
      <c r="YM778" s="39"/>
      <c r="YN778" s="39"/>
      <c r="YO778" s="39"/>
      <c r="YP778" s="39"/>
      <c r="YQ778" s="39"/>
      <c r="YR778" s="39"/>
      <c r="YS778" s="39"/>
      <c r="YT778" s="39"/>
      <c r="YU778" s="39"/>
      <c r="YV778" s="39"/>
      <c r="YW778" s="39"/>
      <c r="YX778" s="39"/>
      <c r="YY778" s="39"/>
      <c r="YZ778" s="39"/>
      <c r="ZA778" s="39"/>
      <c r="ZB778" s="39"/>
      <c r="ZC778" s="39"/>
      <c r="ZD778" s="39"/>
      <c r="ZE778" s="39"/>
      <c r="ZF778" s="39"/>
      <c r="ZG778" s="39"/>
      <c r="ZH778" s="39"/>
      <c r="ZI778" s="39"/>
      <c r="ZJ778" s="39"/>
      <c r="ZK778" s="39"/>
      <c r="ZL778" s="39"/>
      <c r="ZM778" s="39"/>
      <c r="ZN778" s="39"/>
      <c r="ZO778" s="39"/>
      <c r="ZP778" s="39"/>
      <c r="ZQ778" s="39"/>
      <c r="ZR778" s="39"/>
      <c r="ZS778" s="39"/>
      <c r="ZT778" s="39"/>
      <c r="ZU778" s="39"/>
      <c r="ZV778" s="39"/>
      <c r="ZW778" s="39"/>
      <c r="ZX778" s="39"/>
      <c r="ZY778" s="39"/>
      <c r="ZZ778" s="39"/>
      <c r="AAA778" s="39"/>
      <c r="AAB778" s="39"/>
      <c r="AAC778" s="39"/>
      <c r="AAD778" s="39"/>
      <c r="AAE778" s="39"/>
      <c r="AAF778" s="39"/>
      <c r="AAG778" s="39"/>
      <c r="AAH778" s="39"/>
      <c r="AAI778" s="39"/>
      <c r="AAJ778" s="39"/>
      <c r="AAK778" s="39"/>
      <c r="AAL778" s="39"/>
      <c r="AAM778" s="39"/>
      <c r="AAN778" s="39"/>
      <c r="AAO778" s="39"/>
      <c r="AAP778" s="39"/>
      <c r="AAQ778" s="39"/>
      <c r="AAR778" s="39"/>
      <c r="AAS778" s="39"/>
      <c r="AAT778" s="39"/>
      <c r="AAU778" s="39"/>
      <c r="AAV778" s="39"/>
      <c r="AAW778" s="39"/>
      <c r="AAX778" s="39"/>
      <c r="AAY778" s="39"/>
      <c r="AAZ778" s="39"/>
      <c r="ABA778" s="39"/>
      <c r="ABB778" s="39"/>
      <c r="ABC778" s="39"/>
      <c r="ABD778" s="39"/>
      <c r="ABE778" s="39"/>
      <c r="ABF778" s="39"/>
      <c r="ABG778" s="39"/>
      <c r="ABH778" s="39"/>
      <c r="ABI778" s="39"/>
      <c r="ABJ778" s="39"/>
      <c r="ABK778" s="39"/>
      <c r="ABL778" s="39"/>
      <c r="ABM778" s="39"/>
      <c r="ABN778" s="39"/>
      <c r="ABO778" s="39"/>
      <c r="ABP778" s="39"/>
      <c r="ABQ778" s="39"/>
      <c r="ABR778" s="39"/>
      <c r="ABS778" s="39"/>
      <c r="ABT778" s="39"/>
      <c r="ABU778" s="39"/>
      <c r="ABV778" s="39"/>
      <c r="ABW778" s="39"/>
      <c r="ABX778" s="39"/>
      <c r="ABY778" s="39"/>
      <c r="ABZ778" s="39"/>
      <c r="ACA778" s="39"/>
      <c r="ACB778" s="39"/>
      <c r="ACC778" s="39"/>
      <c r="ACD778" s="39"/>
      <c r="ACE778" s="39"/>
      <c r="ACF778" s="39"/>
      <c r="ACG778" s="39"/>
      <c r="ACH778" s="39"/>
      <c r="ACI778" s="39"/>
      <c r="ACJ778" s="39"/>
      <c r="ACK778" s="39"/>
      <c r="ACL778" s="39"/>
      <c r="ACM778" s="39"/>
      <c r="ACN778" s="39"/>
      <c r="ACO778" s="39"/>
      <c r="ACP778" s="39"/>
      <c r="ACQ778" s="39"/>
      <c r="ACR778" s="39"/>
      <c r="ACS778" s="39"/>
      <c r="ACT778" s="39"/>
      <c r="ACU778" s="39"/>
      <c r="ACV778" s="39"/>
      <c r="ACW778" s="39"/>
      <c r="ACX778" s="39"/>
      <c r="ACY778" s="39"/>
      <c r="ACZ778" s="39"/>
      <c r="ADA778" s="39"/>
      <c r="ADB778" s="39"/>
      <c r="ADC778" s="39"/>
      <c r="ADD778" s="39"/>
      <c r="ADE778" s="39"/>
      <c r="ADF778" s="39"/>
      <c r="ADG778" s="39"/>
      <c r="ADH778" s="39"/>
      <c r="ADI778" s="39"/>
      <c r="ADJ778" s="39"/>
      <c r="ADK778" s="39"/>
      <c r="ADL778" s="39"/>
      <c r="ADM778" s="39"/>
      <c r="ADN778" s="39"/>
      <c r="ADO778" s="39"/>
      <c r="ADP778" s="39"/>
      <c r="ADQ778" s="39"/>
      <c r="ADR778" s="39"/>
      <c r="ADS778" s="39"/>
      <c r="ADT778" s="39"/>
      <c r="ADU778" s="39"/>
      <c r="ADV778" s="39"/>
      <c r="ADW778" s="39"/>
      <c r="ADX778" s="39"/>
      <c r="ADY778" s="39"/>
      <c r="ADZ778" s="39"/>
      <c r="AEA778" s="39"/>
      <c r="AEB778" s="39"/>
      <c r="AEC778" s="39"/>
      <c r="AED778" s="39"/>
      <c r="AEE778" s="39"/>
      <c r="AEF778" s="39"/>
      <c r="AEG778" s="39"/>
      <c r="AEH778" s="39"/>
      <c r="AEI778" s="39"/>
      <c r="AEJ778" s="39"/>
      <c r="AEK778" s="39"/>
      <c r="AEL778" s="39"/>
      <c r="AEM778" s="39"/>
      <c r="AEN778" s="39"/>
      <c r="AEO778" s="39"/>
      <c r="AEP778" s="39"/>
      <c r="AEQ778" s="39"/>
      <c r="AER778" s="39"/>
      <c r="AES778" s="39"/>
      <c r="AET778" s="39"/>
      <c r="AEU778" s="39"/>
      <c r="AEV778" s="39"/>
      <c r="AEW778" s="39"/>
      <c r="AEX778" s="39"/>
      <c r="AEY778" s="39"/>
      <c r="AEZ778" s="39"/>
      <c r="AFA778" s="39"/>
      <c r="AFB778" s="39"/>
      <c r="AFC778" s="39"/>
      <c r="AFD778" s="39"/>
      <c r="AFE778" s="39"/>
      <c r="AFF778" s="39"/>
      <c r="AFG778" s="39"/>
      <c r="AFH778" s="39"/>
      <c r="AFI778" s="39"/>
      <c r="AFJ778" s="39"/>
      <c r="AFK778" s="39"/>
      <c r="AFL778" s="39"/>
      <c r="AFM778" s="39"/>
      <c r="AFN778" s="39"/>
      <c r="AFO778" s="39"/>
      <c r="AFP778" s="39"/>
      <c r="AFQ778" s="39"/>
      <c r="AFR778" s="39"/>
      <c r="AFS778" s="39"/>
      <c r="AFT778" s="39"/>
      <c r="AFU778" s="39"/>
      <c r="AFV778" s="39"/>
      <c r="AFW778" s="39"/>
      <c r="AFX778" s="39"/>
      <c r="AFY778" s="39"/>
      <c r="AFZ778" s="39"/>
      <c r="AGA778" s="39"/>
      <c r="AGB778" s="39"/>
      <c r="AGC778" s="39"/>
      <c r="AGD778" s="39"/>
      <c r="AGE778" s="39"/>
      <c r="AGF778" s="39"/>
      <c r="AGG778" s="39"/>
      <c r="AGH778" s="39"/>
      <c r="AGI778" s="39"/>
      <c r="AGJ778" s="39"/>
      <c r="AGK778" s="39"/>
      <c r="AGL778" s="39"/>
      <c r="AGM778" s="39"/>
      <c r="AGN778" s="39"/>
      <c r="AGO778" s="39"/>
      <c r="AGP778" s="39"/>
      <c r="AGQ778" s="39"/>
      <c r="AGR778" s="39"/>
      <c r="AGS778" s="39"/>
      <c r="AGT778" s="39"/>
      <c r="AGU778" s="39"/>
      <c r="AGV778" s="39"/>
      <c r="AGW778" s="39"/>
      <c r="AGX778" s="39"/>
      <c r="AGY778" s="39"/>
      <c r="AGZ778" s="39"/>
      <c r="AHA778" s="39"/>
      <c r="AHB778" s="39"/>
      <c r="AHC778" s="39"/>
      <c r="AHD778" s="39"/>
      <c r="AHE778" s="39"/>
      <c r="AHF778" s="39"/>
      <c r="AHG778" s="39"/>
      <c r="AHH778" s="39"/>
      <c r="AHI778" s="39"/>
      <c r="AHJ778" s="39"/>
      <c r="AHK778" s="39"/>
      <c r="AHL778" s="39"/>
      <c r="AHM778" s="39"/>
      <c r="AHN778" s="39"/>
      <c r="AHO778" s="39"/>
      <c r="AHP778" s="39"/>
      <c r="AHQ778" s="39"/>
      <c r="AHR778" s="39"/>
      <c r="AHS778" s="39"/>
      <c r="AHT778" s="39"/>
      <c r="AHU778" s="39"/>
      <c r="AHV778" s="39"/>
      <c r="AHW778" s="39"/>
      <c r="AHX778" s="39"/>
      <c r="AHY778" s="39"/>
      <c r="AHZ778" s="39"/>
      <c r="AIA778" s="39"/>
      <c r="AIB778" s="39"/>
      <c r="AIC778" s="39"/>
      <c r="AID778" s="39"/>
      <c r="AIE778" s="39"/>
      <c r="AIF778" s="39"/>
      <c r="AIG778" s="39"/>
      <c r="AIH778" s="39"/>
      <c r="AII778" s="39"/>
      <c r="AIJ778" s="39"/>
      <c r="AIK778" s="39"/>
      <c r="AIL778" s="39"/>
      <c r="AIM778" s="39"/>
      <c r="AIN778" s="39"/>
      <c r="AIO778" s="39"/>
      <c r="AIP778" s="39"/>
      <c r="AIQ778" s="39"/>
      <c r="AIR778" s="39"/>
      <c r="AIS778" s="39"/>
      <c r="AIT778" s="39"/>
      <c r="AIU778" s="39"/>
      <c r="AIV778" s="39"/>
      <c r="AIW778" s="39"/>
      <c r="AIX778" s="39"/>
      <c r="AIY778" s="39"/>
      <c r="AIZ778" s="39"/>
      <c r="AJA778" s="39"/>
      <c r="AJB778" s="39"/>
      <c r="AJC778" s="39"/>
      <c r="AJD778" s="39"/>
      <c r="AJE778" s="39"/>
      <c r="AJF778" s="39"/>
      <c r="AJG778" s="39"/>
      <c r="AJH778" s="39"/>
      <c r="AJI778" s="39"/>
      <c r="AJJ778" s="39"/>
      <c r="AJK778" s="39"/>
      <c r="AJL778" s="39"/>
      <c r="AJM778" s="39"/>
      <c r="AJN778" s="39"/>
      <c r="AJO778" s="39"/>
      <c r="AJP778" s="39"/>
      <c r="AJQ778" s="39"/>
      <c r="AJR778" s="39"/>
      <c r="AJS778" s="39"/>
      <c r="AJT778" s="39"/>
      <c r="AJU778" s="39"/>
      <c r="AJV778" s="39"/>
      <c r="AJW778" s="39"/>
      <c r="AJX778" s="39"/>
      <c r="AJY778" s="39"/>
      <c r="AJZ778" s="39"/>
      <c r="AKA778" s="39"/>
      <c r="AKB778" s="39"/>
      <c r="AKC778" s="39"/>
      <c r="AKD778" s="39"/>
      <c r="AKE778" s="39"/>
      <c r="AKF778" s="39"/>
      <c r="AKG778" s="39"/>
      <c r="AKH778" s="39"/>
      <c r="AKI778" s="39"/>
      <c r="AKJ778" s="39"/>
      <c r="AKK778" s="39"/>
      <c r="AKL778" s="39"/>
      <c r="AKM778" s="39"/>
      <c r="AKN778" s="39"/>
      <c r="AKO778" s="39"/>
      <c r="AKP778" s="39"/>
      <c r="AKQ778" s="39"/>
      <c r="AKR778" s="39"/>
      <c r="AKS778" s="39"/>
      <c r="AKT778" s="39"/>
      <c r="AKU778" s="39"/>
      <c r="AKV778" s="39"/>
      <c r="AKW778" s="39"/>
      <c r="AKX778" s="39"/>
      <c r="AKY778" s="39"/>
      <c r="AKZ778" s="39"/>
      <c r="ALA778" s="39"/>
      <c r="ALB778" s="39"/>
      <c r="ALC778" s="39"/>
      <c r="ALD778" s="39"/>
      <c r="ALE778" s="39"/>
      <c r="ALF778" s="39"/>
      <c r="ALG778" s="39"/>
      <c r="ALH778" s="39"/>
      <c r="ALI778" s="39"/>
      <c r="ALJ778" s="39"/>
      <c r="ALK778" s="39"/>
      <c r="ALL778" s="39"/>
      <c r="ALM778" s="39"/>
      <c r="ALN778" s="39"/>
      <c r="ALO778" s="39"/>
      <c r="ALP778" s="39"/>
      <c r="ALQ778" s="39"/>
      <c r="ALR778" s="39"/>
      <c r="ALS778" s="39"/>
      <c r="ALT778" s="39"/>
      <c r="ALU778" s="39"/>
      <c r="ALV778" s="39"/>
      <c r="ALW778" s="39"/>
      <c r="ALX778" s="39"/>
      <c r="ALY778" s="39"/>
      <c r="ALZ778" s="39"/>
      <c r="AMA778" s="39"/>
      <c r="AMB778" s="39"/>
      <c r="AMC778" s="39"/>
      <c r="AMD778" s="39"/>
      <c r="AME778" s="39"/>
      <c r="AMF778" s="39"/>
      <c r="AMG778" s="39"/>
      <c r="AMH778" s="39"/>
      <c r="AMI778" s="39"/>
      <c r="AMJ778" s="39"/>
      <c r="AMK778" s="39"/>
      <c r="AML778" s="39"/>
      <c r="AMM778" s="39"/>
      <c r="AMN778" s="39"/>
      <c r="AMO778" s="39"/>
      <c r="AMP778" s="39"/>
      <c r="AMQ778" s="39"/>
      <c r="AMR778" s="39"/>
      <c r="AMS778" s="39"/>
      <c r="AMT778" s="39"/>
      <c r="AMU778" s="39"/>
      <c r="AMV778" s="39"/>
      <c r="AMW778" s="39"/>
      <c r="AMX778" s="39"/>
      <c r="AMY778" s="39"/>
      <c r="AMZ778" s="39"/>
      <c r="ANA778" s="39"/>
      <c r="ANB778" s="39"/>
      <c r="ANC778" s="39"/>
      <c r="AND778" s="39"/>
      <c r="ANE778" s="39"/>
      <c r="ANF778" s="39"/>
      <c r="ANG778" s="39"/>
      <c r="ANH778" s="39"/>
      <c r="ANI778" s="39"/>
      <c r="ANJ778" s="39"/>
      <c r="ANK778" s="39"/>
      <c r="ANL778" s="39"/>
      <c r="ANM778" s="39"/>
      <c r="ANN778" s="39"/>
      <c r="ANO778" s="39"/>
      <c r="ANP778" s="39"/>
      <c r="ANQ778" s="39"/>
      <c r="ANR778" s="39"/>
      <c r="ANS778" s="39"/>
      <c r="ANT778" s="39"/>
      <c r="ANU778" s="39"/>
      <c r="ANV778" s="39"/>
      <c r="ANW778" s="39"/>
      <c r="ANX778" s="39"/>
      <c r="ANY778" s="39"/>
      <c r="ANZ778" s="39"/>
      <c r="AOA778" s="39"/>
      <c r="AOB778" s="39"/>
      <c r="AOC778" s="39"/>
      <c r="AOD778" s="39"/>
      <c r="AOE778" s="39"/>
      <c r="AOF778" s="39"/>
      <c r="AOG778" s="39"/>
      <c r="AOH778" s="39"/>
      <c r="AOI778" s="39"/>
      <c r="AOJ778" s="39"/>
      <c r="AOK778" s="39"/>
      <c r="AOL778" s="39"/>
      <c r="AOM778" s="39"/>
      <c r="AON778" s="39"/>
      <c r="AOO778" s="39"/>
      <c r="AOP778" s="39"/>
      <c r="AOQ778" s="39"/>
      <c r="AOR778" s="39"/>
      <c r="AOS778" s="39"/>
      <c r="AOT778" s="39"/>
      <c r="AOU778" s="39"/>
      <c r="AOV778" s="39"/>
      <c r="AOW778" s="39"/>
      <c r="AOX778" s="39"/>
      <c r="AOY778" s="39"/>
      <c r="AOZ778" s="39"/>
      <c r="APA778" s="39"/>
      <c r="APB778" s="39"/>
      <c r="APC778" s="39"/>
      <c r="APD778" s="39"/>
      <c r="APE778" s="39"/>
      <c r="APF778" s="39"/>
      <c r="APG778" s="39"/>
      <c r="APH778" s="39"/>
      <c r="API778" s="39"/>
      <c r="APJ778" s="39"/>
      <c r="APK778" s="39"/>
      <c r="APL778" s="39"/>
      <c r="APM778" s="39"/>
      <c r="APN778" s="39"/>
      <c r="APO778" s="39"/>
      <c r="APP778" s="39"/>
      <c r="APQ778" s="39"/>
      <c r="APR778" s="39"/>
      <c r="APS778" s="39"/>
      <c r="APT778" s="39"/>
      <c r="APU778" s="39"/>
      <c r="APV778" s="39"/>
      <c r="APW778" s="39"/>
      <c r="APX778" s="39"/>
      <c r="APY778" s="39"/>
      <c r="APZ778" s="39"/>
      <c r="AQA778" s="39"/>
      <c r="AQB778" s="39"/>
      <c r="AQC778" s="39"/>
      <c r="AQD778" s="39"/>
      <c r="AQE778" s="39"/>
      <c r="AQF778" s="39"/>
      <c r="AQG778" s="39"/>
      <c r="AQH778" s="39"/>
      <c r="AQI778" s="39"/>
      <c r="AQJ778" s="39"/>
      <c r="AQK778" s="39"/>
      <c r="AQL778" s="39"/>
      <c r="AQM778" s="39"/>
      <c r="AQN778" s="39"/>
      <c r="AQO778" s="39"/>
      <c r="AQP778" s="39"/>
      <c r="AQQ778" s="39"/>
      <c r="AQR778" s="39"/>
      <c r="AQS778" s="39"/>
      <c r="AQT778" s="39"/>
      <c r="AQU778" s="39"/>
      <c r="AQV778" s="39"/>
      <c r="AQW778" s="39"/>
      <c r="AQX778" s="39"/>
      <c r="AQY778" s="39"/>
      <c r="AQZ778" s="39"/>
      <c r="ARA778" s="39"/>
      <c r="ARB778" s="39"/>
      <c r="ARC778" s="39"/>
      <c r="ARD778" s="39"/>
      <c r="ARE778" s="39"/>
      <c r="ARF778" s="39"/>
      <c r="ARG778" s="39"/>
      <c r="ARH778" s="39"/>
      <c r="ARI778" s="39"/>
      <c r="ARJ778" s="39"/>
      <c r="ARK778" s="39"/>
      <c r="ARL778" s="39"/>
      <c r="ARM778" s="39"/>
      <c r="ARN778" s="39"/>
      <c r="ARO778" s="39"/>
      <c r="ARP778" s="39"/>
      <c r="ARQ778" s="39"/>
      <c r="ARR778" s="39"/>
      <c r="ARS778" s="39"/>
      <c r="ART778" s="39"/>
      <c r="ARU778" s="39"/>
      <c r="ARV778" s="39"/>
      <c r="ARW778" s="39"/>
      <c r="ARX778" s="39"/>
      <c r="ARY778" s="39"/>
      <c r="ARZ778" s="39"/>
      <c r="ASA778" s="39"/>
      <c r="ASB778" s="39"/>
      <c r="ASC778" s="39"/>
      <c r="ASD778" s="39"/>
      <c r="ASE778" s="39"/>
      <c r="ASF778" s="39"/>
      <c r="ASG778" s="39"/>
      <c r="ASH778" s="39"/>
      <c r="ASI778" s="39"/>
      <c r="ASJ778" s="39"/>
      <c r="ASK778" s="39"/>
      <c r="ASL778" s="39"/>
      <c r="ASM778" s="39"/>
      <c r="ASN778" s="39"/>
      <c r="ASO778" s="39"/>
      <c r="ASP778" s="39"/>
      <c r="ASQ778" s="39"/>
      <c r="ASR778" s="39"/>
      <c r="ASS778" s="39"/>
      <c r="AST778" s="39"/>
      <c r="ASU778" s="39"/>
      <c r="ASV778" s="39"/>
      <c r="ASW778" s="39"/>
      <c r="ASX778" s="39"/>
      <c r="ASY778" s="39"/>
      <c r="ASZ778" s="39"/>
      <c r="ATA778" s="39"/>
      <c r="ATB778" s="39"/>
      <c r="ATC778" s="39"/>
      <c r="ATD778" s="39"/>
      <c r="ATE778" s="39"/>
      <c r="ATF778" s="39"/>
      <c r="ATG778" s="39"/>
      <c r="ATH778" s="39"/>
      <c r="ATI778" s="39"/>
      <c r="ATJ778" s="39"/>
      <c r="ATK778" s="39"/>
      <c r="ATL778" s="39"/>
      <c r="ATM778" s="39"/>
      <c r="ATN778" s="39"/>
      <c r="ATO778" s="39"/>
      <c r="ATP778" s="39"/>
      <c r="ATQ778" s="39"/>
      <c r="ATR778" s="39"/>
      <c r="ATS778" s="39"/>
      <c r="ATT778" s="39"/>
      <c r="ATU778" s="39"/>
      <c r="ATV778" s="39"/>
      <c r="ATW778" s="39"/>
      <c r="ATX778" s="39"/>
      <c r="ATY778" s="39"/>
      <c r="ATZ778" s="39"/>
      <c r="AUA778" s="39"/>
      <c r="AUB778" s="39"/>
      <c r="AUC778" s="39"/>
      <c r="AUD778" s="39"/>
      <c r="AUE778" s="39"/>
      <c r="AUF778" s="39"/>
      <c r="AUG778" s="39"/>
      <c r="AUH778" s="39"/>
      <c r="AUI778" s="39"/>
      <c r="AUJ778" s="39"/>
      <c r="AUK778" s="39"/>
      <c r="AUL778" s="39"/>
      <c r="AUM778" s="39"/>
      <c r="AUN778" s="39"/>
      <c r="AUO778" s="39"/>
      <c r="AUP778" s="39"/>
      <c r="AUQ778" s="39"/>
      <c r="AUR778" s="39"/>
      <c r="AUS778" s="39"/>
      <c r="AUT778" s="39"/>
      <c r="AUU778" s="39"/>
      <c r="AUV778" s="39"/>
      <c r="AUW778" s="39"/>
      <c r="AUX778" s="39"/>
      <c r="AUY778" s="39"/>
      <c r="AUZ778" s="39"/>
      <c r="AVA778" s="39"/>
      <c r="AVB778" s="39"/>
      <c r="AVC778" s="39"/>
      <c r="AVD778" s="39"/>
      <c r="AVE778" s="39"/>
      <c r="AVF778" s="39"/>
      <c r="AVG778" s="39"/>
      <c r="AVH778" s="39"/>
      <c r="AVI778" s="39"/>
      <c r="AVJ778" s="39"/>
      <c r="AVK778" s="39"/>
      <c r="AVL778" s="39"/>
      <c r="AVM778" s="39"/>
      <c r="AVN778" s="39"/>
      <c r="AVO778" s="39"/>
      <c r="AVP778" s="39"/>
      <c r="AVQ778" s="39"/>
      <c r="AVR778" s="39"/>
      <c r="AVS778" s="39"/>
      <c r="AVT778" s="39"/>
      <c r="AVU778" s="39"/>
      <c r="AVV778" s="39"/>
      <c r="AVW778" s="39"/>
      <c r="AVX778" s="39"/>
      <c r="AVY778" s="39"/>
      <c r="AVZ778" s="39"/>
      <c r="AWA778" s="39"/>
      <c r="AWB778" s="39"/>
      <c r="AWC778" s="39"/>
      <c r="AWD778" s="39"/>
      <c r="AWE778" s="39"/>
      <c r="AWF778" s="39"/>
      <c r="AWG778" s="39"/>
      <c r="AWH778" s="39"/>
      <c r="AWI778" s="39"/>
      <c r="AWJ778" s="39"/>
      <c r="AWK778" s="39"/>
      <c r="AWL778" s="39"/>
      <c r="AWM778" s="39"/>
      <c r="AWN778" s="39"/>
      <c r="AWO778" s="39"/>
      <c r="AWP778" s="39"/>
      <c r="AWQ778" s="39"/>
      <c r="AWR778" s="39"/>
      <c r="AWS778" s="39"/>
      <c r="AWT778" s="39"/>
      <c r="AWU778" s="39"/>
      <c r="AWV778" s="39"/>
      <c r="AWW778" s="39"/>
      <c r="AWX778" s="39"/>
      <c r="AWY778" s="39"/>
      <c r="AWZ778" s="39"/>
      <c r="AXA778" s="39"/>
      <c r="AXB778" s="39"/>
      <c r="AXC778" s="39"/>
      <c r="AXD778" s="39"/>
      <c r="AXE778" s="39"/>
      <c r="AXF778" s="39"/>
      <c r="AXG778" s="39"/>
      <c r="AXH778" s="39"/>
      <c r="AXI778" s="39"/>
      <c r="AXJ778" s="39"/>
      <c r="AXK778" s="39"/>
      <c r="AXL778" s="39"/>
      <c r="AXM778" s="39"/>
      <c r="AXN778" s="39"/>
      <c r="AXO778" s="39"/>
      <c r="AXP778" s="39"/>
      <c r="AXQ778" s="39"/>
      <c r="AXR778" s="39"/>
      <c r="AXS778" s="39"/>
      <c r="AXT778" s="39"/>
      <c r="AXU778" s="39"/>
      <c r="AXV778" s="39"/>
      <c r="AXW778" s="39"/>
      <c r="AXX778" s="39"/>
      <c r="AXY778" s="39"/>
      <c r="AXZ778" s="39"/>
      <c r="AYA778" s="39"/>
      <c r="AYB778" s="39"/>
      <c r="AYC778" s="39"/>
      <c r="AYD778" s="39"/>
      <c r="AYE778" s="39"/>
      <c r="AYF778" s="39"/>
      <c r="AYG778" s="39"/>
      <c r="AYH778" s="39"/>
      <c r="AYI778" s="39"/>
      <c r="AYJ778" s="39"/>
      <c r="AYK778" s="39"/>
      <c r="AYL778" s="39"/>
      <c r="AYM778" s="39"/>
      <c r="AYN778" s="39"/>
      <c r="AYO778" s="39"/>
      <c r="AYP778" s="39"/>
      <c r="AYQ778" s="39"/>
      <c r="AYR778" s="39"/>
      <c r="AYS778" s="39"/>
      <c r="AYT778" s="39"/>
      <c r="AYU778" s="39"/>
      <c r="AYV778" s="39"/>
      <c r="AYW778" s="39"/>
      <c r="AYX778" s="39"/>
      <c r="AYY778" s="39"/>
      <c r="AYZ778" s="39"/>
      <c r="AZA778" s="39"/>
      <c r="AZB778" s="39"/>
      <c r="AZC778" s="39"/>
      <c r="AZD778" s="39"/>
      <c r="AZE778" s="39"/>
      <c r="AZF778" s="39"/>
      <c r="AZG778" s="39"/>
      <c r="AZH778" s="39"/>
      <c r="AZI778" s="39"/>
      <c r="AZJ778" s="39"/>
      <c r="AZK778" s="39"/>
      <c r="AZL778" s="39"/>
      <c r="AZM778" s="39"/>
      <c r="AZN778" s="39"/>
      <c r="AZO778" s="39"/>
      <c r="AZP778" s="39"/>
      <c r="AZQ778" s="39"/>
      <c r="AZR778" s="39"/>
      <c r="AZS778" s="39"/>
      <c r="AZT778" s="39"/>
      <c r="AZU778" s="39"/>
      <c r="AZV778" s="39"/>
      <c r="AZW778" s="39"/>
      <c r="AZX778" s="39"/>
      <c r="AZY778" s="39"/>
      <c r="AZZ778" s="39"/>
      <c r="BAA778" s="39"/>
      <c r="BAB778" s="39"/>
      <c r="BAC778" s="39"/>
      <c r="BAD778" s="39"/>
      <c r="BAE778" s="39"/>
      <c r="BAF778" s="39"/>
      <c r="BAG778" s="39"/>
      <c r="BAH778" s="39"/>
      <c r="BAI778" s="39"/>
      <c r="BAJ778" s="39"/>
      <c r="BAK778" s="39"/>
      <c r="BAL778" s="39"/>
      <c r="BAM778" s="39"/>
      <c r="BAN778" s="39"/>
      <c r="BAO778" s="39"/>
      <c r="BAP778" s="39"/>
      <c r="BAQ778" s="39"/>
      <c r="BAR778" s="39"/>
      <c r="BAS778" s="39"/>
      <c r="BAT778" s="39"/>
      <c r="BAU778" s="39"/>
      <c r="BAV778" s="39"/>
      <c r="BAW778" s="39"/>
      <c r="BAX778" s="39"/>
      <c r="BAY778" s="39"/>
      <c r="BAZ778" s="39"/>
      <c r="BBA778" s="39"/>
      <c r="BBB778" s="39"/>
      <c r="BBC778" s="39"/>
      <c r="BBD778" s="39"/>
      <c r="BBE778" s="39"/>
      <c r="BBF778" s="39"/>
      <c r="BBG778" s="39"/>
      <c r="BBH778" s="39"/>
      <c r="BBI778" s="39"/>
      <c r="BBJ778" s="39"/>
      <c r="BBK778" s="39"/>
      <c r="BBL778" s="39"/>
      <c r="BBM778" s="39"/>
      <c r="BBN778" s="39"/>
      <c r="BBO778" s="39"/>
      <c r="BBP778" s="39"/>
      <c r="BBQ778" s="39"/>
      <c r="BBR778" s="39"/>
      <c r="BBS778" s="39"/>
      <c r="BBT778" s="39"/>
      <c r="BBU778" s="39"/>
      <c r="BBV778" s="39"/>
      <c r="BBW778" s="39"/>
      <c r="BBX778" s="39"/>
      <c r="BBY778" s="39"/>
      <c r="BBZ778" s="39"/>
      <c r="BCA778" s="39"/>
      <c r="BCB778" s="39"/>
      <c r="BCC778" s="39"/>
      <c r="BCD778" s="39"/>
      <c r="BCE778" s="39"/>
      <c r="BCF778" s="39"/>
      <c r="BCG778" s="39"/>
      <c r="BCH778" s="39"/>
      <c r="BCI778" s="39"/>
      <c r="BCJ778" s="39"/>
      <c r="BCK778" s="39"/>
      <c r="BCL778" s="39"/>
      <c r="BCM778" s="39"/>
      <c r="BCN778" s="39"/>
      <c r="BCO778" s="39"/>
      <c r="BCP778" s="39"/>
      <c r="BCQ778" s="39"/>
      <c r="BCR778" s="39"/>
      <c r="BCS778" s="39"/>
      <c r="BCT778" s="39"/>
      <c r="BCU778" s="39"/>
      <c r="BCV778" s="39"/>
      <c r="BCW778" s="39"/>
      <c r="BCX778" s="39"/>
      <c r="BCY778" s="39"/>
      <c r="BCZ778" s="39"/>
      <c r="BDA778" s="39"/>
      <c r="BDB778" s="39"/>
      <c r="BDC778" s="39"/>
      <c r="BDD778" s="39"/>
      <c r="BDE778" s="39"/>
      <c r="BDF778" s="39"/>
      <c r="BDG778" s="39"/>
      <c r="BDH778" s="39"/>
      <c r="BDI778" s="39"/>
      <c r="BDJ778" s="39"/>
      <c r="BDK778" s="39"/>
      <c r="BDL778" s="39"/>
      <c r="BDM778" s="39"/>
      <c r="BDN778" s="39"/>
      <c r="BDO778" s="39"/>
      <c r="BDP778" s="39"/>
      <c r="BDQ778" s="39"/>
      <c r="BDR778" s="39"/>
      <c r="BDS778" s="39"/>
      <c r="BDT778" s="39"/>
      <c r="BDU778" s="39"/>
      <c r="BDV778" s="39"/>
      <c r="BDW778" s="39"/>
      <c r="BDX778" s="39"/>
      <c r="BDY778" s="39"/>
      <c r="BDZ778" s="39"/>
      <c r="BEA778" s="39"/>
      <c r="BEB778" s="39"/>
      <c r="BEC778" s="39"/>
      <c r="BED778" s="39"/>
      <c r="BEE778" s="39"/>
      <c r="BEF778" s="39"/>
      <c r="BEG778" s="39"/>
      <c r="BEH778" s="39"/>
      <c r="BEI778" s="39"/>
      <c r="BEJ778" s="39"/>
      <c r="BEK778" s="39"/>
      <c r="BEL778" s="39"/>
      <c r="BEM778" s="39"/>
      <c r="BEN778" s="39"/>
      <c r="BEO778" s="39"/>
      <c r="BEP778" s="39"/>
      <c r="BEQ778" s="39"/>
      <c r="BER778" s="39"/>
      <c r="BES778" s="39"/>
      <c r="BET778" s="39"/>
      <c r="BEU778" s="39"/>
      <c r="BEV778" s="39"/>
      <c r="BEW778" s="39"/>
      <c r="BEX778" s="39"/>
      <c r="BEY778" s="39"/>
      <c r="BEZ778" s="39"/>
      <c r="BFA778" s="39"/>
      <c r="BFB778" s="39"/>
      <c r="BFC778" s="39"/>
      <c r="BFD778" s="39"/>
      <c r="BFE778" s="39"/>
      <c r="BFF778" s="39"/>
      <c r="BFG778" s="39"/>
      <c r="BFH778" s="39"/>
      <c r="BFI778" s="39"/>
      <c r="BFJ778" s="39"/>
      <c r="BFK778" s="39"/>
      <c r="BFL778" s="39"/>
      <c r="BFM778" s="39"/>
      <c r="BFN778" s="39"/>
      <c r="BFO778" s="39"/>
      <c r="BFP778" s="39"/>
      <c r="BFQ778" s="39"/>
      <c r="BFR778" s="39"/>
      <c r="BFS778" s="39"/>
      <c r="BFT778" s="39"/>
      <c r="BFU778" s="39"/>
      <c r="BFV778" s="39"/>
      <c r="BFW778" s="39"/>
      <c r="BFX778" s="39"/>
      <c r="BFY778" s="39"/>
      <c r="BFZ778" s="39"/>
      <c r="BGA778" s="39"/>
      <c r="BGB778" s="39"/>
      <c r="BGC778" s="39"/>
      <c r="BGD778" s="39"/>
      <c r="BGE778" s="39"/>
      <c r="BGF778" s="39"/>
      <c r="BGG778" s="39"/>
      <c r="BGH778" s="39"/>
      <c r="BGI778" s="39"/>
      <c r="BGJ778" s="39"/>
      <c r="BGK778" s="39"/>
      <c r="BGL778" s="39"/>
      <c r="BGM778" s="39"/>
      <c r="BGN778" s="39"/>
      <c r="BGO778" s="39"/>
      <c r="BGP778" s="39"/>
      <c r="BGQ778" s="39"/>
      <c r="BGR778" s="39"/>
      <c r="BGS778" s="39"/>
      <c r="BGT778" s="39"/>
      <c r="BGU778" s="39"/>
      <c r="BGV778" s="39"/>
      <c r="BGW778" s="39"/>
      <c r="BGX778" s="39"/>
      <c r="BGY778" s="39"/>
      <c r="BGZ778" s="39"/>
      <c r="BHA778" s="39"/>
      <c r="BHB778" s="39"/>
      <c r="BHC778" s="39"/>
      <c r="BHD778" s="39"/>
      <c r="BHE778" s="39"/>
      <c r="BHF778" s="39"/>
      <c r="BHG778" s="39"/>
      <c r="BHH778" s="39"/>
      <c r="BHI778" s="39"/>
      <c r="BHJ778" s="39"/>
      <c r="BHK778" s="39"/>
      <c r="BHL778" s="39"/>
      <c r="BHM778" s="39"/>
      <c r="BHN778" s="39"/>
      <c r="BHO778" s="39"/>
      <c r="BHP778" s="39"/>
      <c r="BHQ778" s="39"/>
      <c r="BHR778" s="39"/>
      <c r="BHS778" s="39"/>
      <c r="BHT778" s="39"/>
      <c r="BHU778" s="39"/>
      <c r="BHV778" s="39"/>
      <c r="BHW778" s="39"/>
      <c r="BHX778" s="39"/>
      <c r="BHY778" s="39"/>
      <c r="BHZ778" s="39"/>
      <c r="BIA778" s="39"/>
      <c r="BIB778" s="39"/>
      <c r="BIC778" s="39"/>
      <c r="BID778" s="39"/>
      <c r="BIE778" s="39"/>
      <c r="BIF778" s="39"/>
      <c r="BIG778" s="39"/>
      <c r="BIH778" s="39"/>
      <c r="BII778" s="39"/>
      <c r="BIJ778" s="39"/>
      <c r="BIK778" s="39"/>
      <c r="BIL778" s="39"/>
      <c r="BIM778" s="39"/>
      <c r="BIN778" s="39"/>
      <c r="BIO778" s="39"/>
      <c r="BIP778" s="39"/>
      <c r="BIQ778" s="39"/>
      <c r="BIR778" s="39"/>
      <c r="BIS778" s="39"/>
      <c r="BIT778" s="39"/>
      <c r="BIU778" s="39"/>
      <c r="BIV778" s="39"/>
      <c r="BIW778" s="39"/>
      <c r="BIX778" s="39"/>
      <c r="BIY778" s="39"/>
      <c r="BIZ778" s="39"/>
      <c r="BJA778" s="39"/>
      <c r="BJB778" s="39"/>
      <c r="BJC778" s="39"/>
      <c r="BJD778" s="39"/>
      <c r="BJE778" s="39"/>
      <c r="BJF778" s="39"/>
      <c r="BJG778" s="39"/>
      <c r="BJH778" s="39"/>
      <c r="BJI778" s="39"/>
      <c r="BJJ778" s="39"/>
      <c r="BJK778" s="39"/>
      <c r="BJL778" s="39"/>
      <c r="BJM778" s="39"/>
      <c r="BJN778" s="39"/>
      <c r="BJO778" s="39"/>
      <c r="BJP778" s="39"/>
      <c r="BJQ778" s="39"/>
      <c r="BJR778" s="39"/>
      <c r="BJS778" s="39"/>
      <c r="BJT778" s="39"/>
      <c r="BJU778" s="39"/>
      <c r="BJV778" s="39"/>
      <c r="BJW778" s="39"/>
      <c r="BJX778" s="39"/>
      <c r="BJY778" s="39"/>
      <c r="BJZ778" s="39"/>
      <c r="BKA778" s="39"/>
      <c r="BKB778" s="39"/>
      <c r="BKC778" s="39"/>
      <c r="BKD778" s="39"/>
      <c r="BKE778" s="39"/>
      <c r="BKF778" s="39"/>
      <c r="BKG778" s="39"/>
      <c r="BKH778" s="39"/>
      <c r="BKI778" s="39"/>
      <c r="BKJ778" s="39"/>
      <c r="BKK778" s="39"/>
      <c r="BKL778" s="39"/>
      <c r="BKM778" s="39"/>
      <c r="BKN778" s="39"/>
      <c r="BKO778" s="39"/>
      <c r="BKP778" s="39"/>
      <c r="BKQ778" s="39"/>
      <c r="BKR778" s="39"/>
      <c r="BKS778" s="39"/>
      <c r="BKT778" s="39"/>
      <c r="BKU778" s="39"/>
      <c r="BKV778" s="39"/>
      <c r="BKW778" s="39"/>
      <c r="BKX778" s="39"/>
      <c r="BKY778" s="39"/>
      <c r="BKZ778" s="39"/>
      <c r="BLA778" s="39"/>
      <c r="BLB778" s="39"/>
      <c r="BLC778" s="39"/>
      <c r="BLD778" s="39"/>
      <c r="BLE778" s="39"/>
      <c r="BLF778" s="39"/>
      <c r="BLG778" s="39"/>
      <c r="BLH778" s="39"/>
      <c r="BLI778" s="39"/>
      <c r="BLJ778" s="39"/>
      <c r="BLK778" s="39"/>
      <c r="BLL778" s="39"/>
      <c r="BLM778" s="39"/>
      <c r="BLN778" s="39"/>
      <c r="BLO778" s="39"/>
      <c r="BLP778" s="39"/>
      <c r="BLQ778" s="39"/>
      <c r="BLR778" s="39"/>
      <c r="BLS778" s="39"/>
      <c r="BLT778" s="39"/>
      <c r="BLU778" s="39"/>
      <c r="BLV778" s="39"/>
      <c r="BLW778" s="39"/>
      <c r="BLX778" s="39"/>
      <c r="BLY778" s="39"/>
      <c r="BLZ778" s="39"/>
      <c r="BMA778" s="39"/>
      <c r="BMB778" s="39"/>
      <c r="BMC778" s="39"/>
      <c r="BMD778" s="39"/>
      <c r="BME778" s="39"/>
      <c r="BMF778" s="39"/>
      <c r="BMG778" s="39"/>
      <c r="BMH778" s="39"/>
      <c r="BMI778" s="39"/>
      <c r="BMJ778" s="39"/>
      <c r="BMK778" s="39"/>
      <c r="BML778" s="39"/>
      <c r="BMM778" s="39"/>
      <c r="BMN778" s="39"/>
      <c r="BMO778" s="39"/>
      <c r="BMP778" s="39"/>
      <c r="BMQ778" s="39"/>
      <c r="BMR778" s="39"/>
      <c r="BMS778" s="39"/>
      <c r="BMT778" s="39"/>
      <c r="BMU778" s="39"/>
      <c r="BMV778" s="39"/>
      <c r="BMW778" s="39"/>
      <c r="BMX778" s="39"/>
      <c r="BMY778" s="39"/>
      <c r="BMZ778" s="39"/>
      <c r="BNA778" s="39"/>
      <c r="BNB778" s="39"/>
      <c r="BNC778" s="39"/>
      <c r="BND778" s="39"/>
      <c r="BNE778" s="39"/>
      <c r="BNF778" s="39"/>
      <c r="BNG778" s="39"/>
      <c r="BNH778" s="39"/>
      <c r="BNI778" s="39"/>
      <c r="BNJ778" s="39"/>
      <c r="BNK778" s="39"/>
      <c r="BNL778" s="39"/>
      <c r="BNM778" s="39"/>
      <c r="BNN778" s="39"/>
      <c r="BNO778" s="39"/>
      <c r="BNP778" s="39"/>
      <c r="BNQ778" s="39"/>
      <c r="BNR778" s="39"/>
      <c r="BNS778" s="39"/>
      <c r="BNT778" s="39"/>
      <c r="BNU778" s="39"/>
      <c r="BNV778" s="39"/>
      <c r="BNW778" s="39"/>
      <c r="BNX778" s="39"/>
      <c r="BNY778" s="39"/>
      <c r="BNZ778" s="39"/>
      <c r="BOA778" s="39"/>
      <c r="BOB778" s="39"/>
      <c r="BOC778" s="39"/>
      <c r="BOD778" s="39"/>
      <c r="BOE778" s="39"/>
      <c r="BOF778" s="39"/>
      <c r="BOG778" s="39"/>
      <c r="BOH778" s="39"/>
      <c r="BOI778" s="39"/>
      <c r="BOJ778" s="39"/>
      <c r="BOK778" s="39"/>
      <c r="BOL778" s="39"/>
      <c r="BOM778" s="39"/>
      <c r="BON778" s="39"/>
      <c r="BOO778" s="39"/>
      <c r="BOP778" s="39"/>
      <c r="BOQ778" s="39"/>
      <c r="BOR778" s="39"/>
      <c r="BOS778" s="39"/>
      <c r="BOT778" s="39"/>
      <c r="BOU778" s="39"/>
      <c r="BOV778" s="39"/>
      <c r="BOW778" s="39"/>
      <c r="BOX778" s="39"/>
      <c r="BOY778" s="39"/>
      <c r="BOZ778" s="39"/>
      <c r="BPA778" s="39"/>
      <c r="BPB778" s="39"/>
      <c r="BPC778" s="39"/>
      <c r="BPD778" s="39"/>
      <c r="BPE778" s="39"/>
      <c r="BPF778" s="39"/>
      <c r="BPG778" s="39"/>
      <c r="BPH778" s="39"/>
      <c r="BPI778" s="39"/>
      <c r="BPJ778" s="39"/>
      <c r="BPK778" s="39"/>
      <c r="BPL778" s="39"/>
      <c r="BPM778" s="39"/>
      <c r="BPN778" s="39"/>
      <c r="BPO778" s="39"/>
      <c r="BPP778" s="39"/>
      <c r="BPQ778" s="39"/>
      <c r="BPR778" s="39"/>
      <c r="BPS778" s="39"/>
      <c r="BPT778" s="39"/>
      <c r="BPU778" s="39"/>
      <c r="BPV778" s="39"/>
      <c r="BPW778" s="39"/>
      <c r="BPX778" s="39"/>
      <c r="BPY778" s="39"/>
      <c r="BPZ778" s="39"/>
      <c r="BQA778" s="39"/>
      <c r="BQB778" s="39"/>
      <c r="BQC778" s="39"/>
      <c r="BQD778" s="39"/>
      <c r="BQE778" s="39"/>
      <c r="BQF778" s="39"/>
      <c r="BQG778" s="39"/>
      <c r="BQH778" s="39"/>
      <c r="BQI778" s="39"/>
      <c r="BQJ778" s="39"/>
      <c r="BQK778" s="39"/>
      <c r="BQL778" s="39"/>
      <c r="BQM778" s="39"/>
      <c r="BQN778" s="39"/>
      <c r="BQO778" s="39"/>
      <c r="BQP778" s="39"/>
      <c r="BQQ778" s="39"/>
      <c r="BQR778" s="39"/>
      <c r="BQS778" s="39"/>
      <c r="BQT778" s="39"/>
      <c r="BQU778" s="39"/>
      <c r="BQV778" s="39"/>
      <c r="BQW778" s="39"/>
      <c r="BQX778" s="39"/>
      <c r="BQY778" s="39"/>
      <c r="BQZ778" s="39"/>
      <c r="BRA778" s="39"/>
      <c r="BRB778" s="39"/>
      <c r="BRC778" s="39"/>
      <c r="BRD778" s="39"/>
      <c r="BRE778" s="39"/>
      <c r="BRF778" s="39"/>
      <c r="BRG778" s="39"/>
      <c r="BRH778" s="39"/>
      <c r="BRI778" s="39"/>
      <c r="BRJ778" s="39"/>
      <c r="BRK778" s="39"/>
      <c r="BRL778" s="39"/>
      <c r="BRM778" s="39"/>
      <c r="BRN778" s="39"/>
      <c r="BRO778" s="39"/>
      <c r="BRP778" s="39"/>
      <c r="BRQ778" s="39"/>
      <c r="BRR778" s="39"/>
      <c r="BRS778" s="39"/>
      <c r="BRT778" s="39"/>
      <c r="BRU778" s="39"/>
      <c r="BRV778" s="39"/>
      <c r="BRW778" s="39"/>
      <c r="BRX778" s="39"/>
      <c r="BRY778" s="39"/>
      <c r="BRZ778" s="39"/>
      <c r="BSA778" s="39"/>
      <c r="BSB778" s="39"/>
      <c r="BSC778" s="39"/>
      <c r="BSD778" s="39"/>
      <c r="BSE778" s="39"/>
      <c r="BSF778" s="39"/>
      <c r="BSG778" s="39"/>
      <c r="BSH778" s="39"/>
      <c r="BSI778" s="39"/>
      <c r="BSJ778" s="39"/>
      <c r="BSK778" s="39"/>
      <c r="BSL778" s="39"/>
      <c r="BSM778" s="39"/>
      <c r="BSN778" s="39"/>
      <c r="BSO778" s="39"/>
      <c r="BSP778" s="39"/>
      <c r="BSQ778" s="39"/>
      <c r="BSR778" s="39"/>
      <c r="BSS778" s="39"/>
      <c r="BST778" s="39"/>
      <c r="BSU778" s="39"/>
      <c r="BSV778" s="39"/>
      <c r="BSW778" s="39"/>
      <c r="BSX778" s="39"/>
      <c r="BSY778" s="39"/>
      <c r="BSZ778" s="39"/>
      <c r="BTA778" s="39"/>
      <c r="BTB778" s="39"/>
      <c r="BTC778" s="39"/>
      <c r="BTD778" s="39"/>
      <c r="BTE778" s="39"/>
      <c r="BTF778" s="39"/>
      <c r="BTG778" s="39"/>
      <c r="BTH778" s="39"/>
      <c r="BTI778" s="39"/>
      <c r="BTJ778" s="39"/>
      <c r="BTK778" s="39"/>
      <c r="BTL778" s="39"/>
      <c r="BTM778" s="39"/>
      <c r="BTN778" s="39"/>
      <c r="BTO778" s="39"/>
      <c r="BTP778" s="39"/>
      <c r="BTQ778" s="39"/>
      <c r="BTR778" s="39"/>
      <c r="BTS778" s="39"/>
      <c r="BTT778" s="39"/>
      <c r="BTU778" s="39"/>
      <c r="BTV778" s="39"/>
      <c r="BTW778" s="39"/>
      <c r="BTX778" s="39"/>
      <c r="BTY778" s="39"/>
      <c r="BTZ778" s="39"/>
      <c r="BUA778" s="39"/>
      <c r="BUB778" s="39"/>
      <c r="BUC778" s="39"/>
      <c r="BUD778" s="39"/>
      <c r="BUE778" s="39"/>
      <c r="BUF778" s="39"/>
      <c r="BUG778" s="39"/>
      <c r="BUH778" s="39"/>
      <c r="BUI778" s="39"/>
      <c r="BUJ778" s="39"/>
      <c r="BUK778" s="39"/>
      <c r="BUL778" s="39"/>
      <c r="BUM778" s="39"/>
      <c r="BUN778" s="39"/>
      <c r="BUO778" s="39"/>
      <c r="BUP778" s="39"/>
      <c r="BUQ778" s="39"/>
      <c r="BUR778" s="39"/>
      <c r="BUS778" s="39"/>
      <c r="BUT778" s="39"/>
      <c r="BUU778" s="39"/>
      <c r="BUV778" s="39"/>
      <c r="BUW778" s="39"/>
      <c r="BUX778" s="39"/>
      <c r="BUY778" s="39"/>
      <c r="BUZ778" s="39"/>
      <c r="BVA778" s="39"/>
      <c r="BVB778" s="39"/>
      <c r="BVC778" s="39"/>
      <c r="BVD778" s="39"/>
      <c r="BVE778" s="39"/>
      <c r="BVF778" s="39"/>
      <c r="BVG778" s="39"/>
      <c r="BVH778" s="39"/>
      <c r="BVI778" s="39"/>
      <c r="BVJ778" s="39"/>
      <c r="BVK778" s="39"/>
      <c r="BVL778" s="39"/>
      <c r="BVM778" s="39"/>
      <c r="BVN778" s="39"/>
      <c r="BVO778" s="39"/>
      <c r="BVP778" s="39"/>
      <c r="BVQ778" s="39"/>
      <c r="BVR778" s="39"/>
      <c r="BVS778" s="39"/>
      <c r="BVT778" s="39"/>
      <c r="BVU778" s="39"/>
      <c r="BVV778" s="39"/>
      <c r="BVW778" s="39"/>
      <c r="BVX778" s="39"/>
      <c r="BVY778" s="39"/>
      <c r="BVZ778" s="39"/>
      <c r="BWA778" s="39"/>
      <c r="BWB778" s="39"/>
      <c r="BWC778" s="39"/>
      <c r="BWD778" s="39"/>
      <c r="BWE778" s="39"/>
      <c r="BWF778" s="39"/>
      <c r="BWG778" s="39"/>
      <c r="BWH778" s="39"/>
      <c r="BWI778" s="39"/>
      <c r="BWJ778" s="39"/>
      <c r="BWK778" s="39"/>
      <c r="BWL778" s="39"/>
      <c r="BWM778" s="39"/>
      <c r="BWN778" s="39"/>
      <c r="BWO778" s="39"/>
      <c r="BWP778" s="39"/>
      <c r="BWQ778" s="39"/>
      <c r="BWR778" s="39"/>
      <c r="BWS778" s="39"/>
      <c r="BWT778" s="39"/>
      <c r="BWU778" s="39"/>
      <c r="BWV778" s="39"/>
      <c r="BWW778" s="39"/>
      <c r="BWX778" s="39"/>
      <c r="BWY778" s="39"/>
      <c r="BWZ778" s="39"/>
      <c r="BXA778" s="39"/>
      <c r="BXB778" s="39"/>
      <c r="BXC778" s="39"/>
      <c r="BXD778" s="39"/>
      <c r="BXE778" s="39"/>
      <c r="BXF778" s="39"/>
      <c r="BXG778" s="39"/>
      <c r="BXH778" s="39"/>
      <c r="BXI778" s="39"/>
      <c r="BXJ778" s="39"/>
      <c r="BXK778" s="39"/>
      <c r="BXL778" s="39"/>
      <c r="BXM778" s="39"/>
      <c r="BXN778" s="39"/>
      <c r="BXO778" s="39"/>
      <c r="BXP778" s="39"/>
      <c r="BXQ778" s="39"/>
      <c r="BXR778" s="39"/>
      <c r="BXS778" s="39"/>
      <c r="BXT778" s="39"/>
      <c r="BXU778" s="39"/>
      <c r="BXV778" s="39"/>
      <c r="BXW778" s="39"/>
      <c r="BXX778" s="39"/>
      <c r="BXY778" s="39"/>
      <c r="BXZ778" s="39"/>
      <c r="BYA778" s="39"/>
      <c r="BYB778" s="39"/>
      <c r="BYC778" s="39"/>
      <c r="BYD778" s="39"/>
      <c r="BYE778" s="39"/>
      <c r="BYF778" s="39"/>
      <c r="BYG778" s="39"/>
      <c r="BYH778" s="39"/>
      <c r="BYI778" s="39"/>
      <c r="BYJ778" s="39"/>
      <c r="BYK778" s="39"/>
      <c r="BYL778" s="39"/>
      <c r="BYM778" s="39"/>
      <c r="BYN778" s="39"/>
      <c r="BYO778" s="39"/>
      <c r="BYP778" s="39"/>
      <c r="BYQ778" s="39"/>
      <c r="BYR778" s="39"/>
      <c r="BYS778" s="39"/>
      <c r="BYT778" s="39"/>
      <c r="BYU778" s="39"/>
      <c r="BYV778" s="39"/>
      <c r="BYW778" s="39"/>
      <c r="BYX778" s="39"/>
      <c r="BYY778" s="39"/>
      <c r="BYZ778" s="39"/>
      <c r="BZA778" s="39"/>
      <c r="BZB778" s="39"/>
      <c r="BZC778" s="39"/>
      <c r="BZD778" s="39"/>
      <c r="BZE778" s="39"/>
      <c r="BZF778" s="39"/>
      <c r="BZG778" s="39"/>
      <c r="BZH778" s="39"/>
      <c r="BZI778" s="39"/>
      <c r="BZJ778" s="39"/>
      <c r="BZK778" s="39"/>
      <c r="BZL778" s="39"/>
      <c r="BZM778" s="39"/>
      <c r="BZN778" s="39"/>
      <c r="BZO778" s="39"/>
      <c r="BZP778" s="39"/>
      <c r="BZQ778" s="39"/>
      <c r="BZR778" s="39"/>
      <c r="BZS778" s="39"/>
      <c r="BZT778" s="39"/>
      <c r="BZU778" s="39"/>
      <c r="BZV778" s="39"/>
      <c r="BZW778" s="39"/>
      <c r="BZX778" s="39"/>
      <c r="BZY778" s="39"/>
      <c r="BZZ778" s="39"/>
      <c r="CAA778" s="39"/>
      <c r="CAB778" s="39"/>
      <c r="CAC778" s="39"/>
      <c r="CAD778" s="39"/>
      <c r="CAE778" s="39"/>
      <c r="CAF778" s="39"/>
      <c r="CAG778" s="39"/>
      <c r="CAH778" s="39"/>
      <c r="CAI778" s="39"/>
      <c r="CAJ778" s="39"/>
      <c r="CAK778" s="39"/>
      <c r="CAL778" s="39"/>
      <c r="CAM778" s="39"/>
      <c r="CAN778" s="39"/>
      <c r="CAO778" s="39"/>
      <c r="CAP778" s="39"/>
      <c r="CAQ778" s="39"/>
      <c r="CAR778" s="39"/>
      <c r="CAS778" s="39"/>
      <c r="CAT778" s="39"/>
      <c r="CAU778" s="39"/>
      <c r="CAV778" s="39"/>
      <c r="CAW778" s="39"/>
      <c r="CAX778" s="39"/>
      <c r="CAY778" s="39"/>
      <c r="CAZ778" s="39"/>
      <c r="CBA778" s="39"/>
      <c r="CBB778" s="39"/>
      <c r="CBC778" s="39"/>
      <c r="CBD778" s="39"/>
      <c r="CBE778" s="39"/>
      <c r="CBF778" s="39"/>
      <c r="CBG778" s="39"/>
      <c r="CBH778" s="39"/>
      <c r="CBI778" s="39"/>
      <c r="CBJ778" s="39"/>
      <c r="CBK778" s="39"/>
      <c r="CBL778" s="39"/>
      <c r="CBM778" s="39"/>
      <c r="CBN778" s="39"/>
      <c r="CBO778" s="39"/>
      <c r="CBP778" s="39"/>
      <c r="CBQ778" s="39"/>
      <c r="CBR778" s="39"/>
      <c r="CBS778" s="39"/>
      <c r="CBT778" s="39"/>
      <c r="CBU778" s="39"/>
      <c r="CBV778" s="39"/>
      <c r="CBW778" s="39"/>
      <c r="CBX778" s="39"/>
      <c r="CBY778" s="39"/>
      <c r="CBZ778" s="39"/>
      <c r="CCA778" s="39"/>
      <c r="CCB778" s="39"/>
      <c r="CCC778" s="39"/>
      <c r="CCD778" s="39"/>
      <c r="CCE778" s="39"/>
      <c r="CCF778" s="39"/>
      <c r="CCG778" s="39"/>
      <c r="CCH778" s="39"/>
      <c r="CCI778" s="39"/>
      <c r="CCJ778" s="39"/>
      <c r="CCK778" s="39"/>
      <c r="CCL778" s="39"/>
      <c r="CCM778" s="39"/>
      <c r="CCN778" s="39"/>
      <c r="CCO778" s="39"/>
      <c r="CCP778" s="39"/>
      <c r="CCQ778" s="39"/>
      <c r="CCR778" s="39"/>
      <c r="CCS778" s="39"/>
      <c r="CCT778" s="39"/>
      <c r="CCU778" s="39"/>
      <c r="CCV778" s="39"/>
      <c r="CCW778" s="39"/>
      <c r="CCX778" s="39"/>
      <c r="CCY778" s="39"/>
      <c r="CCZ778" s="39"/>
      <c r="CDA778" s="39"/>
      <c r="CDB778" s="39"/>
      <c r="CDC778" s="39"/>
      <c r="CDD778" s="39"/>
      <c r="CDE778" s="39"/>
      <c r="CDF778" s="39"/>
      <c r="CDG778" s="39"/>
      <c r="CDH778" s="39"/>
      <c r="CDI778" s="39"/>
      <c r="CDJ778" s="39"/>
      <c r="CDK778" s="39"/>
      <c r="CDL778" s="39"/>
      <c r="CDM778" s="39"/>
      <c r="CDN778" s="39"/>
      <c r="CDO778" s="39"/>
      <c r="CDP778" s="39"/>
      <c r="CDQ778" s="39"/>
      <c r="CDR778" s="39"/>
      <c r="CDS778" s="39"/>
      <c r="CDT778" s="39"/>
      <c r="CDU778" s="39"/>
      <c r="CDV778" s="39"/>
      <c r="CDW778" s="39"/>
      <c r="CDX778" s="39"/>
      <c r="CDY778" s="39"/>
      <c r="CDZ778" s="39"/>
      <c r="CEA778" s="39"/>
      <c r="CEB778" s="39"/>
      <c r="CEC778" s="39"/>
      <c r="CED778" s="39"/>
      <c r="CEE778" s="39"/>
      <c r="CEF778" s="39"/>
      <c r="CEG778" s="39"/>
      <c r="CEH778" s="39"/>
      <c r="CEI778" s="39"/>
      <c r="CEJ778" s="39"/>
      <c r="CEK778" s="39"/>
      <c r="CEL778" s="39"/>
      <c r="CEM778" s="39"/>
      <c r="CEN778" s="39"/>
      <c r="CEO778" s="39"/>
      <c r="CEP778" s="39"/>
      <c r="CEQ778" s="39"/>
      <c r="CER778" s="39"/>
      <c r="CES778" s="39"/>
      <c r="CET778" s="39"/>
      <c r="CEU778" s="39"/>
      <c r="CEV778" s="39"/>
      <c r="CEW778" s="39"/>
      <c r="CEX778" s="39"/>
      <c r="CEY778" s="39"/>
      <c r="CEZ778" s="39"/>
      <c r="CFA778" s="39"/>
      <c r="CFB778" s="39"/>
      <c r="CFC778" s="39"/>
      <c r="CFD778" s="39"/>
      <c r="CFE778" s="39"/>
      <c r="CFF778" s="39"/>
      <c r="CFG778" s="39"/>
      <c r="CFH778" s="39"/>
      <c r="CFI778" s="39"/>
      <c r="CFJ778" s="39"/>
      <c r="CFK778" s="39"/>
      <c r="CFL778" s="39"/>
      <c r="CFM778" s="39"/>
      <c r="CFN778" s="39"/>
      <c r="CFO778" s="39"/>
      <c r="CFP778" s="39"/>
      <c r="CFQ778" s="39"/>
      <c r="CFR778" s="39"/>
      <c r="CFS778" s="39"/>
      <c r="CFT778" s="39"/>
      <c r="CFU778" s="39"/>
      <c r="CFV778" s="39"/>
      <c r="CFW778" s="39"/>
      <c r="CFX778" s="39"/>
      <c r="CFY778" s="39"/>
      <c r="CFZ778" s="39"/>
      <c r="CGA778" s="39"/>
      <c r="CGB778" s="39"/>
      <c r="CGC778" s="39"/>
      <c r="CGD778" s="39"/>
      <c r="CGE778" s="39"/>
      <c r="CGF778" s="39"/>
      <c r="CGG778" s="39"/>
      <c r="CGH778" s="39"/>
      <c r="CGI778" s="39"/>
      <c r="CGJ778" s="39"/>
      <c r="CGK778" s="39"/>
      <c r="CGL778" s="39"/>
      <c r="CGM778" s="39"/>
      <c r="CGN778" s="39"/>
      <c r="CGO778" s="39"/>
      <c r="CGP778" s="39"/>
      <c r="CGQ778" s="39"/>
      <c r="CGR778" s="39"/>
      <c r="CGS778" s="39"/>
      <c r="CGT778" s="39"/>
      <c r="CGU778" s="39"/>
      <c r="CGV778" s="39"/>
      <c r="CGW778" s="39"/>
      <c r="CGX778" s="39"/>
      <c r="CGY778" s="39"/>
      <c r="CGZ778" s="39"/>
      <c r="CHA778" s="39"/>
      <c r="CHB778" s="39"/>
      <c r="CHC778" s="39"/>
      <c r="CHD778" s="39"/>
      <c r="CHE778" s="39"/>
      <c r="CHF778" s="39"/>
      <c r="CHG778" s="39"/>
      <c r="CHH778" s="39"/>
      <c r="CHI778" s="39"/>
      <c r="CHJ778" s="39"/>
      <c r="CHK778" s="39"/>
      <c r="CHL778" s="39"/>
      <c r="CHM778" s="39"/>
      <c r="CHN778" s="39"/>
      <c r="CHO778" s="39"/>
      <c r="CHP778" s="39"/>
      <c r="CHQ778" s="39"/>
      <c r="CHR778" s="39"/>
      <c r="CHS778" s="39"/>
      <c r="CHT778" s="39"/>
      <c r="CHU778" s="39"/>
      <c r="CHV778" s="39"/>
      <c r="CHW778" s="39"/>
      <c r="CHX778" s="39"/>
      <c r="CHY778" s="39"/>
      <c r="CHZ778" s="39"/>
      <c r="CIA778" s="39"/>
      <c r="CIB778" s="39"/>
      <c r="CIC778" s="39"/>
      <c r="CID778" s="39"/>
      <c r="CIE778" s="39"/>
      <c r="CIF778" s="39"/>
      <c r="CIG778" s="39"/>
      <c r="CIH778" s="39"/>
      <c r="CII778" s="39"/>
      <c r="CIJ778" s="39"/>
      <c r="CIK778" s="39"/>
      <c r="CIL778" s="39"/>
      <c r="CIM778" s="39"/>
      <c r="CIN778" s="39"/>
      <c r="CIO778" s="39"/>
      <c r="CIP778" s="39"/>
      <c r="CIQ778" s="39"/>
      <c r="CIR778" s="39"/>
      <c r="CIS778" s="39"/>
      <c r="CIT778" s="39"/>
      <c r="CIU778" s="39"/>
      <c r="CIV778" s="39"/>
      <c r="CIW778" s="39"/>
      <c r="CIX778" s="39"/>
      <c r="CIY778" s="39"/>
      <c r="CIZ778" s="39"/>
      <c r="CJA778" s="39"/>
      <c r="CJB778" s="39"/>
      <c r="CJC778" s="39"/>
      <c r="CJD778" s="39"/>
      <c r="CJE778" s="39"/>
      <c r="CJF778" s="39"/>
      <c r="CJG778" s="39"/>
      <c r="CJH778" s="39"/>
      <c r="CJI778" s="39"/>
      <c r="CJJ778" s="39"/>
      <c r="CJK778" s="39"/>
      <c r="CJL778" s="39"/>
      <c r="CJM778" s="39"/>
      <c r="CJN778" s="39"/>
      <c r="CJO778" s="39"/>
      <c r="CJP778" s="39"/>
      <c r="CJQ778" s="39"/>
      <c r="CJR778" s="39"/>
      <c r="CJS778" s="39"/>
      <c r="CJT778" s="39"/>
      <c r="CJU778" s="39"/>
      <c r="CJV778" s="39"/>
      <c r="CJW778" s="39"/>
      <c r="CJX778" s="39"/>
      <c r="CJY778" s="39"/>
      <c r="CJZ778" s="39"/>
      <c r="CKA778" s="39"/>
      <c r="CKB778" s="39"/>
      <c r="CKC778" s="39"/>
      <c r="CKD778" s="39"/>
      <c r="CKE778" s="39"/>
      <c r="CKF778" s="39"/>
      <c r="CKG778" s="39"/>
      <c r="CKH778" s="39"/>
      <c r="CKI778" s="39"/>
      <c r="CKJ778" s="39"/>
      <c r="CKK778" s="39"/>
      <c r="CKL778" s="39"/>
      <c r="CKM778" s="39"/>
      <c r="CKN778" s="39"/>
      <c r="CKO778" s="39"/>
      <c r="CKP778" s="39"/>
      <c r="CKQ778" s="39"/>
      <c r="CKR778" s="39"/>
      <c r="CKS778" s="39"/>
      <c r="CKT778" s="39"/>
      <c r="CKU778" s="39"/>
      <c r="CKV778" s="39"/>
      <c r="CKW778" s="39"/>
      <c r="CKX778" s="39"/>
      <c r="CKY778" s="39"/>
      <c r="CKZ778" s="39"/>
      <c r="CLA778" s="39"/>
      <c r="CLB778" s="39"/>
      <c r="CLC778" s="39"/>
      <c r="CLD778" s="39"/>
      <c r="CLE778" s="39"/>
      <c r="CLF778" s="39"/>
      <c r="CLG778" s="39"/>
      <c r="CLH778" s="39"/>
      <c r="CLI778" s="39"/>
      <c r="CLJ778" s="39"/>
      <c r="CLK778" s="39"/>
      <c r="CLL778" s="39"/>
      <c r="CLM778" s="39"/>
      <c r="CLN778" s="39"/>
      <c r="CLO778" s="39"/>
      <c r="CLP778" s="39"/>
      <c r="CLQ778" s="39"/>
      <c r="CLR778" s="39"/>
      <c r="CLS778" s="39"/>
      <c r="CLT778" s="39"/>
      <c r="CLU778" s="39"/>
      <c r="CLV778" s="39"/>
      <c r="CLW778" s="39"/>
      <c r="CLX778" s="39"/>
      <c r="CLY778" s="39"/>
      <c r="CLZ778" s="39"/>
      <c r="CMA778" s="39"/>
      <c r="CMB778" s="39"/>
      <c r="CMC778" s="39"/>
      <c r="CMD778" s="39"/>
      <c r="CME778" s="39"/>
      <c r="CMF778" s="39"/>
      <c r="CMG778" s="39"/>
      <c r="CMH778" s="39"/>
      <c r="CMI778" s="39"/>
      <c r="CMJ778" s="39"/>
      <c r="CMK778" s="39"/>
      <c r="CML778" s="39"/>
      <c r="CMM778" s="39"/>
      <c r="CMN778" s="39"/>
      <c r="CMO778" s="39"/>
      <c r="CMP778" s="39"/>
      <c r="CMQ778" s="39"/>
      <c r="CMR778" s="39"/>
      <c r="CMS778" s="39"/>
      <c r="CMT778" s="39"/>
      <c r="CMU778" s="39"/>
      <c r="CMV778" s="39"/>
      <c r="CMW778" s="39"/>
      <c r="CMX778" s="39"/>
      <c r="CMY778" s="39"/>
      <c r="CMZ778" s="39"/>
      <c r="CNA778" s="39"/>
      <c r="CNB778" s="39"/>
      <c r="CNC778" s="39"/>
      <c r="CND778" s="39"/>
      <c r="CNE778" s="39"/>
      <c r="CNF778" s="39"/>
      <c r="CNG778" s="39"/>
      <c r="CNH778" s="39"/>
      <c r="CNI778" s="39"/>
      <c r="CNJ778" s="39"/>
      <c r="CNK778" s="39"/>
      <c r="CNL778" s="39"/>
      <c r="CNM778" s="39"/>
      <c r="CNN778" s="39"/>
      <c r="CNO778" s="39"/>
      <c r="CNP778" s="39"/>
      <c r="CNQ778" s="39"/>
      <c r="CNR778" s="39"/>
      <c r="CNS778" s="39"/>
      <c r="CNT778" s="39"/>
      <c r="CNU778" s="39"/>
      <c r="CNV778" s="39"/>
      <c r="CNW778" s="39"/>
      <c r="CNX778" s="39"/>
      <c r="CNY778" s="39"/>
      <c r="CNZ778" s="39"/>
      <c r="COA778" s="39"/>
      <c r="COB778" s="39"/>
      <c r="COC778" s="39"/>
      <c r="COD778" s="39"/>
      <c r="COE778" s="39"/>
      <c r="COF778" s="39"/>
      <c r="COG778" s="39"/>
      <c r="COH778" s="39"/>
      <c r="COI778" s="39"/>
      <c r="COJ778" s="39"/>
      <c r="COK778" s="39"/>
      <c r="COL778" s="39"/>
      <c r="COM778" s="39"/>
      <c r="CON778" s="39"/>
      <c r="COO778" s="39"/>
      <c r="COP778" s="39"/>
      <c r="COQ778" s="39"/>
      <c r="COR778" s="39"/>
      <c r="COS778" s="39"/>
      <c r="COT778" s="39"/>
      <c r="COU778" s="39"/>
      <c r="COV778" s="39"/>
      <c r="COW778" s="39"/>
      <c r="COX778" s="39"/>
      <c r="COY778" s="39"/>
      <c r="COZ778" s="39"/>
      <c r="CPA778" s="39"/>
      <c r="CPB778" s="39"/>
      <c r="CPC778" s="39"/>
      <c r="CPD778" s="39"/>
      <c r="CPE778" s="39"/>
      <c r="CPF778" s="39"/>
      <c r="CPG778" s="39"/>
      <c r="CPH778" s="39"/>
      <c r="CPI778" s="39"/>
      <c r="CPJ778" s="39"/>
      <c r="CPK778" s="39"/>
      <c r="CPL778" s="39"/>
      <c r="CPM778" s="39"/>
      <c r="CPN778" s="39"/>
      <c r="CPO778" s="39"/>
      <c r="CPP778" s="39"/>
      <c r="CPQ778" s="39"/>
      <c r="CPR778" s="39"/>
      <c r="CPS778" s="39"/>
      <c r="CPT778" s="39"/>
      <c r="CPU778" s="39"/>
      <c r="CPV778" s="39"/>
      <c r="CPW778" s="39"/>
      <c r="CPX778" s="39"/>
      <c r="CPY778" s="39"/>
      <c r="CPZ778" s="39"/>
      <c r="CQA778" s="39"/>
      <c r="CQB778" s="39"/>
      <c r="CQC778" s="39"/>
      <c r="CQD778" s="39"/>
      <c r="CQE778" s="39"/>
      <c r="CQF778" s="39"/>
      <c r="CQG778" s="39"/>
      <c r="CQH778" s="39"/>
      <c r="CQI778" s="39"/>
      <c r="CQJ778" s="39"/>
      <c r="CQK778" s="39"/>
      <c r="CQL778" s="39"/>
      <c r="CQM778" s="39"/>
      <c r="CQN778" s="39"/>
      <c r="CQO778" s="39"/>
      <c r="CQP778" s="39"/>
      <c r="CQQ778" s="39"/>
      <c r="CQR778" s="39"/>
      <c r="CQS778" s="39"/>
      <c r="CQT778" s="39"/>
      <c r="CQU778" s="39"/>
      <c r="CQV778" s="39"/>
      <c r="CQW778" s="39"/>
      <c r="CQX778" s="39"/>
      <c r="CQY778" s="39"/>
      <c r="CQZ778" s="39"/>
      <c r="CRA778" s="39"/>
      <c r="CRB778" s="39"/>
      <c r="CRC778" s="39"/>
      <c r="CRD778" s="39"/>
      <c r="CRE778" s="39"/>
      <c r="CRF778" s="39"/>
      <c r="CRG778" s="39"/>
      <c r="CRH778" s="39"/>
      <c r="CRI778" s="39"/>
      <c r="CRJ778" s="39"/>
      <c r="CRK778" s="39"/>
      <c r="CRL778" s="39"/>
      <c r="CRM778" s="39"/>
      <c r="CRN778" s="39"/>
      <c r="CRO778" s="39"/>
      <c r="CRP778" s="39"/>
      <c r="CRQ778" s="39"/>
      <c r="CRR778" s="39"/>
      <c r="CRS778" s="39"/>
      <c r="CRT778" s="39"/>
      <c r="CRU778" s="39"/>
      <c r="CRV778" s="39"/>
      <c r="CRW778" s="39"/>
      <c r="CRX778" s="39"/>
      <c r="CRY778" s="39"/>
      <c r="CRZ778" s="39"/>
      <c r="CSA778" s="39"/>
      <c r="CSB778" s="39"/>
      <c r="CSC778" s="39"/>
      <c r="CSD778" s="39"/>
      <c r="CSE778" s="39"/>
      <c r="CSF778" s="39"/>
      <c r="CSG778" s="39"/>
      <c r="CSH778" s="39"/>
      <c r="CSI778" s="39"/>
      <c r="CSJ778" s="39"/>
      <c r="CSK778" s="39"/>
      <c r="CSL778" s="39"/>
      <c r="CSM778" s="39"/>
      <c r="CSN778" s="39"/>
      <c r="CSO778" s="39"/>
      <c r="CSP778" s="39"/>
      <c r="CSQ778" s="39"/>
      <c r="CSR778" s="39"/>
      <c r="CSS778" s="39"/>
      <c r="CST778" s="39"/>
      <c r="CSU778" s="39"/>
      <c r="CSV778" s="39"/>
      <c r="CSW778" s="39"/>
      <c r="CSX778" s="39"/>
      <c r="CSY778" s="39"/>
      <c r="CSZ778" s="39"/>
      <c r="CTA778" s="39"/>
      <c r="CTB778" s="39"/>
      <c r="CTC778" s="39"/>
      <c r="CTD778" s="39"/>
      <c r="CTE778" s="39"/>
      <c r="CTF778" s="39"/>
      <c r="CTG778" s="39"/>
      <c r="CTH778" s="39"/>
      <c r="CTI778" s="39"/>
      <c r="CTJ778" s="39"/>
      <c r="CTK778" s="39"/>
      <c r="CTL778" s="39"/>
      <c r="CTM778" s="39"/>
      <c r="CTN778" s="39"/>
      <c r="CTO778" s="39"/>
      <c r="CTP778" s="39"/>
      <c r="CTQ778" s="39"/>
      <c r="CTR778" s="39"/>
      <c r="CTS778" s="39"/>
      <c r="CTT778" s="39"/>
      <c r="CTU778" s="39"/>
      <c r="CTV778" s="39"/>
      <c r="CTW778" s="39"/>
      <c r="CTX778" s="39"/>
      <c r="CTY778" s="39"/>
      <c r="CTZ778" s="39"/>
      <c r="CUA778" s="39"/>
      <c r="CUB778" s="39"/>
      <c r="CUC778" s="39"/>
      <c r="CUD778" s="39"/>
      <c r="CUE778" s="39"/>
      <c r="CUF778" s="39"/>
      <c r="CUG778" s="39"/>
      <c r="CUH778" s="39"/>
      <c r="CUI778" s="39"/>
      <c r="CUJ778" s="39"/>
      <c r="CUK778" s="39"/>
      <c r="CUL778" s="39"/>
      <c r="CUM778" s="39"/>
      <c r="CUN778" s="39"/>
      <c r="CUO778" s="39"/>
      <c r="CUP778" s="39"/>
      <c r="CUQ778" s="39"/>
      <c r="CUR778" s="39"/>
      <c r="CUS778" s="39"/>
      <c r="CUT778" s="39"/>
      <c r="CUU778" s="39"/>
      <c r="CUV778" s="39"/>
      <c r="CUW778" s="39"/>
      <c r="CUX778" s="39"/>
      <c r="CUY778" s="39"/>
      <c r="CUZ778" s="39"/>
      <c r="CVA778" s="39"/>
      <c r="CVB778" s="39"/>
      <c r="CVC778" s="39"/>
      <c r="CVD778" s="39"/>
      <c r="CVE778" s="39"/>
      <c r="CVF778" s="39"/>
      <c r="CVG778" s="39"/>
      <c r="CVH778" s="39"/>
      <c r="CVI778" s="39"/>
      <c r="CVJ778" s="39"/>
      <c r="CVK778" s="39"/>
      <c r="CVL778" s="39"/>
      <c r="CVM778" s="39"/>
      <c r="CVN778" s="39"/>
      <c r="CVO778" s="39"/>
      <c r="CVP778" s="39"/>
      <c r="CVQ778" s="39"/>
      <c r="CVR778" s="39"/>
      <c r="CVS778" s="39"/>
      <c r="CVT778" s="39"/>
      <c r="CVU778" s="39"/>
      <c r="CVV778" s="39"/>
      <c r="CVW778" s="39"/>
      <c r="CVX778" s="39"/>
      <c r="CVY778" s="39"/>
      <c r="CVZ778" s="39"/>
      <c r="CWA778" s="39"/>
      <c r="CWB778" s="39"/>
      <c r="CWC778" s="39"/>
      <c r="CWD778" s="39"/>
      <c r="CWE778" s="39"/>
      <c r="CWF778" s="39"/>
      <c r="CWG778" s="39"/>
      <c r="CWH778" s="39"/>
      <c r="CWI778" s="39"/>
      <c r="CWJ778" s="39"/>
      <c r="CWK778" s="39"/>
      <c r="CWL778" s="39"/>
      <c r="CWM778" s="39"/>
      <c r="CWN778" s="39"/>
      <c r="CWO778" s="39"/>
      <c r="CWP778" s="39"/>
      <c r="CWQ778" s="39"/>
      <c r="CWR778" s="39"/>
      <c r="CWS778" s="39"/>
      <c r="CWT778" s="39"/>
      <c r="CWU778" s="39"/>
      <c r="CWV778" s="39"/>
      <c r="CWW778" s="39"/>
      <c r="CWX778" s="39"/>
      <c r="CWY778" s="39"/>
      <c r="CWZ778" s="39"/>
      <c r="CXA778" s="39"/>
      <c r="CXB778" s="39"/>
      <c r="CXC778" s="39"/>
      <c r="CXD778" s="39"/>
      <c r="CXE778" s="39"/>
      <c r="CXF778" s="39"/>
      <c r="CXG778" s="39"/>
      <c r="CXH778" s="39"/>
      <c r="CXI778" s="39"/>
      <c r="CXJ778" s="39"/>
      <c r="CXK778" s="39"/>
      <c r="CXL778" s="39"/>
      <c r="CXM778" s="39"/>
      <c r="CXN778" s="39"/>
      <c r="CXO778" s="39"/>
      <c r="CXP778" s="39"/>
      <c r="CXQ778" s="39"/>
      <c r="CXR778" s="39"/>
      <c r="CXS778" s="39"/>
      <c r="CXT778" s="39"/>
      <c r="CXU778" s="39"/>
      <c r="CXV778" s="39"/>
      <c r="CXW778" s="39"/>
      <c r="CXX778" s="39"/>
      <c r="CXY778" s="39"/>
      <c r="CXZ778" s="39"/>
      <c r="CYA778" s="39"/>
      <c r="CYB778" s="39"/>
      <c r="CYC778" s="39"/>
      <c r="CYD778" s="39"/>
      <c r="CYE778" s="39"/>
      <c r="CYF778" s="39"/>
      <c r="CYG778" s="39"/>
      <c r="CYH778" s="39"/>
      <c r="CYI778" s="39"/>
      <c r="CYJ778" s="39"/>
      <c r="CYK778" s="39"/>
      <c r="CYL778" s="39"/>
      <c r="CYM778" s="39"/>
      <c r="CYN778" s="39"/>
      <c r="CYO778" s="39"/>
      <c r="CYP778" s="39"/>
      <c r="CYQ778" s="39"/>
      <c r="CYR778" s="39"/>
      <c r="CYS778" s="39"/>
      <c r="CYT778" s="39"/>
      <c r="CYU778" s="39"/>
      <c r="CYV778" s="39"/>
      <c r="CYW778" s="39"/>
      <c r="CYX778" s="39"/>
      <c r="CYY778" s="39"/>
      <c r="CYZ778" s="39"/>
      <c r="CZA778" s="39"/>
      <c r="CZB778" s="39"/>
      <c r="CZC778" s="39"/>
      <c r="CZD778" s="39"/>
      <c r="CZE778" s="39"/>
      <c r="CZF778" s="39"/>
      <c r="CZG778" s="39"/>
      <c r="CZH778" s="39"/>
      <c r="CZI778" s="39"/>
      <c r="CZJ778" s="39"/>
      <c r="CZK778" s="39"/>
      <c r="CZL778" s="39"/>
      <c r="CZM778" s="39"/>
      <c r="CZN778" s="39"/>
      <c r="CZO778" s="39"/>
      <c r="CZP778" s="39"/>
      <c r="CZQ778" s="39"/>
      <c r="CZR778" s="39"/>
      <c r="CZS778" s="39"/>
      <c r="CZT778" s="39"/>
      <c r="CZU778" s="39"/>
      <c r="CZV778" s="39"/>
      <c r="CZW778" s="39"/>
      <c r="CZX778" s="39"/>
      <c r="CZY778" s="39"/>
      <c r="CZZ778" s="39"/>
      <c r="DAA778" s="39"/>
      <c r="DAB778" s="39"/>
      <c r="DAC778" s="39"/>
      <c r="DAD778" s="39"/>
      <c r="DAE778" s="39"/>
      <c r="DAF778" s="39"/>
      <c r="DAG778" s="39"/>
      <c r="DAH778" s="39"/>
      <c r="DAI778" s="39"/>
      <c r="DAJ778" s="39"/>
      <c r="DAK778" s="39"/>
      <c r="DAL778" s="39"/>
      <c r="DAM778" s="39"/>
      <c r="DAN778" s="39"/>
      <c r="DAO778" s="39"/>
      <c r="DAP778" s="39"/>
      <c r="DAQ778" s="39"/>
      <c r="DAR778" s="39"/>
      <c r="DAS778" s="39"/>
      <c r="DAT778" s="39"/>
      <c r="DAU778" s="39"/>
      <c r="DAV778" s="39"/>
      <c r="DAW778" s="39"/>
      <c r="DAX778" s="39"/>
      <c r="DAY778" s="39"/>
      <c r="DAZ778" s="39"/>
      <c r="DBA778" s="39"/>
      <c r="DBB778" s="39"/>
      <c r="DBC778" s="39"/>
      <c r="DBD778" s="39"/>
      <c r="DBE778" s="39"/>
      <c r="DBF778" s="39"/>
      <c r="DBG778" s="39"/>
      <c r="DBH778" s="39"/>
      <c r="DBI778" s="39"/>
      <c r="DBJ778" s="39"/>
      <c r="DBK778" s="39"/>
      <c r="DBL778" s="39"/>
      <c r="DBM778" s="39"/>
      <c r="DBN778" s="39"/>
      <c r="DBO778" s="39"/>
      <c r="DBP778" s="39"/>
      <c r="DBQ778" s="39"/>
      <c r="DBR778" s="39"/>
      <c r="DBS778" s="39"/>
      <c r="DBT778" s="39"/>
      <c r="DBU778" s="39"/>
      <c r="DBV778" s="39"/>
      <c r="DBW778" s="39"/>
      <c r="DBX778" s="39"/>
      <c r="DBY778" s="39"/>
      <c r="DBZ778" s="39"/>
      <c r="DCA778" s="39"/>
      <c r="DCB778" s="39"/>
      <c r="DCC778" s="39"/>
      <c r="DCD778" s="39"/>
      <c r="DCE778" s="39"/>
      <c r="DCF778" s="39"/>
      <c r="DCG778" s="39"/>
      <c r="DCH778" s="39"/>
      <c r="DCI778" s="39"/>
      <c r="DCJ778" s="39"/>
      <c r="DCK778" s="39"/>
      <c r="DCL778" s="39"/>
      <c r="DCM778" s="39"/>
      <c r="DCN778" s="39"/>
      <c r="DCO778" s="39"/>
      <c r="DCP778" s="39"/>
      <c r="DCQ778" s="39"/>
      <c r="DCR778" s="39"/>
      <c r="DCS778" s="39"/>
      <c r="DCT778" s="39"/>
      <c r="DCU778" s="39"/>
      <c r="DCV778" s="39"/>
      <c r="DCW778" s="39"/>
      <c r="DCX778" s="39"/>
      <c r="DCY778" s="39"/>
      <c r="DCZ778" s="39"/>
      <c r="DDA778" s="39"/>
      <c r="DDB778" s="39"/>
      <c r="DDC778" s="39"/>
      <c r="DDD778" s="39"/>
      <c r="DDE778" s="39"/>
      <c r="DDF778" s="39"/>
      <c r="DDG778" s="39"/>
      <c r="DDH778" s="39"/>
      <c r="DDI778" s="39"/>
      <c r="DDJ778" s="39"/>
      <c r="DDK778" s="39"/>
      <c r="DDL778" s="39"/>
      <c r="DDM778" s="39"/>
      <c r="DDN778" s="39"/>
      <c r="DDO778" s="39"/>
      <c r="DDP778" s="39"/>
      <c r="DDQ778" s="39"/>
      <c r="DDR778" s="39"/>
      <c r="DDS778" s="39"/>
      <c r="DDT778" s="39"/>
      <c r="DDU778" s="39"/>
      <c r="DDV778" s="39"/>
      <c r="DDW778" s="39"/>
      <c r="DDX778" s="39"/>
      <c r="DDY778" s="39"/>
      <c r="DDZ778" s="39"/>
      <c r="DEA778" s="39"/>
      <c r="DEB778" s="39"/>
      <c r="DEC778" s="39"/>
      <c r="DED778" s="39"/>
      <c r="DEE778" s="39"/>
      <c r="DEF778" s="39"/>
      <c r="DEG778" s="39"/>
      <c r="DEH778" s="39"/>
      <c r="DEI778" s="39"/>
      <c r="DEJ778" s="39"/>
      <c r="DEK778" s="39"/>
      <c r="DEL778" s="39"/>
      <c r="DEM778" s="39"/>
      <c r="DEN778" s="39"/>
      <c r="DEO778" s="39"/>
      <c r="DEP778" s="39"/>
      <c r="DEQ778" s="39"/>
      <c r="DER778" s="39"/>
      <c r="DES778" s="39"/>
      <c r="DET778" s="39"/>
      <c r="DEU778" s="39"/>
      <c r="DEV778" s="39"/>
      <c r="DEW778" s="39"/>
      <c r="DEX778" s="39"/>
      <c r="DEY778" s="39"/>
      <c r="DEZ778" s="39"/>
      <c r="DFA778" s="39"/>
      <c r="DFB778" s="39"/>
      <c r="DFC778" s="39"/>
      <c r="DFD778" s="39"/>
      <c r="DFE778" s="39"/>
      <c r="DFF778" s="39"/>
      <c r="DFG778" s="39"/>
      <c r="DFH778" s="39"/>
      <c r="DFI778" s="39"/>
      <c r="DFJ778" s="39"/>
      <c r="DFK778" s="39"/>
      <c r="DFL778" s="39"/>
      <c r="DFM778" s="39"/>
      <c r="DFN778" s="39"/>
      <c r="DFO778" s="39"/>
      <c r="DFP778" s="39"/>
      <c r="DFQ778" s="39"/>
      <c r="DFR778" s="39"/>
      <c r="DFS778" s="39"/>
      <c r="DFT778" s="39"/>
      <c r="DFU778" s="39"/>
      <c r="DFV778" s="39"/>
      <c r="DFW778" s="39"/>
      <c r="DFX778" s="39"/>
      <c r="DFY778" s="39"/>
      <c r="DFZ778" s="39"/>
      <c r="DGA778" s="39"/>
      <c r="DGB778" s="39"/>
      <c r="DGC778" s="39"/>
      <c r="DGD778" s="39"/>
      <c r="DGE778" s="39"/>
      <c r="DGF778" s="39"/>
      <c r="DGG778" s="39"/>
      <c r="DGH778" s="39"/>
      <c r="DGI778" s="39"/>
      <c r="DGJ778" s="39"/>
      <c r="DGK778" s="39"/>
      <c r="DGL778" s="39"/>
      <c r="DGM778" s="39"/>
      <c r="DGN778" s="39"/>
      <c r="DGO778" s="39"/>
      <c r="DGP778" s="39"/>
      <c r="DGQ778" s="39"/>
      <c r="DGR778" s="39"/>
      <c r="DGS778" s="39"/>
      <c r="DGT778" s="39"/>
      <c r="DGU778" s="39"/>
      <c r="DGV778" s="39"/>
      <c r="DGW778" s="39"/>
      <c r="DGX778" s="39"/>
      <c r="DGY778" s="39"/>
      <c r="DGZ778" s="39"/>
      <c r="DHA778" s="39"/>
      <c r="DHB778" s="39"/>
      <c r="DHC778" s="39"/>
      <c r="DHD778" s="39"/>
      <c r="DHE778" s="39"/>
      <c r="DHF778" s="39"/>
      <c r="DHG778" s="39"/>
      <c r="DHH778" s="39"/>
      <c r="DHI778" s="39"/>
      <c r="DHJ778" s="39"/>
      <c r="DHK778" s="39"/>
      <c r="DHL778" s="39"/>
      <c r="DHM778" s="39"/>
      <c r="DHN778" s="39"/>
      <c r="DHO778" s="39"/>
      <c r="DHP778" s="39"/>
      <c r="DHQ778" s="39"/>
      <c r="DHR778" s="39"/>
      <c r="DHS778" s="39"/>
      <c r="DHT778" s="39"/>
      <c r="DHU778" s="39"/>
      <c r="DHV778" s="39"/>
      <c r="DHW778" s="39"/>
      <c r="DHX778" s="39"/>
      <c r="DHY778" s="39"/>
      <c r="DHZ778" s="39"/>
      <c r="DIA778" s="39"/>
      <c r="DIB778" s="39"/>
      <c r="DIC778" s="39"/>
      <c r="DID778" s="39"/>
      <c r="DIE778" s="39"/>
      <c r="DIF778" s="39"/>
      <c r="DIG778" s="39"/>
      <c r="DIH778" s="39"/>
      <c r="DII778" s="39"/>
      <c r="DIJ778" s="39"/>
      <c r="DIK778" s="39"/>
      <c r="DIL778" s="39"/>
      <c r="DIM778" s="39"/>
      <c r="DIN778" s="39"/>
      <c r="DIO778" s="39"/>
      <c r="DIP778" s="39"/>
      <c r="DIQ778" s="39"/>
      <c r="DIR778" s="39"/>
      <c r="DIS778" s="39"/>
      <c r="DIT778" s="39"/>
      <c r="DIU778" s="39"/>
      <c r="DIV778" s="39"/>
      <c r="DIW778" s="39"/>
      <c r="DIX778" s="39"/>
      <c r="DIY778" s="39"/>
      <c r="DIZ778" s="39"/>
      <c r="DJA778" s="39"/>
      <c r="DJB778" s="39"/>
      <c r="DJC778" s="39"/>
      <c r="DJD778" s="39"/>
      <c r="DJE778" s="39"/>
      <c r="DJF778" s="39"/>
      <c r="DJG778" s="39"/>
      <c r="DJH778" s="39"/>
      <c r="DJI778" s="39"/>
      <c r="DJJ778" s="39"/>
      <c r="DJK778" s="39"/>
      <c r="DJL778" s="39"/>
      <c r="DJM778" s="39"/>
      <c r="DJN778" s="39"/>
      <c r="DJO778" s="39"/>
      <c r="DJP778" s="39"/>
      <c r="DJQ778" s="39"/>
      <c r="DJR778" s="39"/>
      <c r="DJS778" s="39"/>
      <c r="DJT778" s="39"/>
      <c r="DJU778" s="39"/>
      <c r="DJV778" s="39"/>
      <c r="DJW778" s="39"/>
      <c r="DJX778" s="39"/>
      <c r="DJY778" s="39"/>
      <c r="DJZ778" s="39"/>
      <c r="DKA778" s="39"/>
      <c r="DKB778" s="39"/>
      <c r="DKC778" s="39"/>
      <c r="DKD778" s="39"/>
      <c r="DKE778" s="39"/>
      <c r="DKF778" s="39"/>
      <c r="DKG778" s="39"/>
      <c r="DKH778" s="39"/>
      <c r="DKI778" s="39"/>
      <c r="DKJ778" s="39"/>
      <c r="DKK778" s="39"/>
      <c r="DKL778" s="39"/>
      <c r="DKM778" s="39"/>
      <c r="DKN778" s="39"/>
      <c r="DKO778" s="39"/>
      <c r="DKP778" s="39"/>
      <c r="DKQ778" s="39"/>
      <c r="DKR778" s="39"/>
      <c r="DKS778" s="39"/>
      <c r="DKT778" s="39"/>
      <c r="DKU778" s="39"/>
      <c r="DKV778" s="39"/>
      <c r="DKW778" s="39"/>
      <c r="DKX778" s="39"/>
      <c r="DKY778" s="39"/>
      <c r="DKZ778" s="39"/>
      <c r="DLA778" s="39"/>
      <c r="DLB778" s="39"/>
      <c r="DLC778" s="39"/>
      <c r="DLD778" s="39"/>
      <c r="DLE778" s="39"/>
      <c r="DLF778" s="39"/>
      <c r="DLG778" s="39"/>
      <c r="DLH778" s="39"/>
      <c r="DLI778" s="39"/>
      <c r="DLJ778" s="39"/>
      <c r="DLK778" s="39"/>
      <c r="DLL778" s="39"/>
      <c r="DLM778" s="39"/>
      <c r="DLN778" s="39"/>
      <c r="DLO778" s="39"/>
      <c r="DLP778" s="39"/>
      <c r="DLQ778" s="39"/>
      <c r="DLR778" s="39"/>
      <c r="DLS778" s="39"/>
      <c r="DLT778" s="39"/>
      <c r="DLU778" s="39"/>
      <c r="DLV778" s="39"/>
      <c r="DLW778" s="39"/>
      <c r="DLX778" s="39"/>
      <c r="DLY778" s="39"/>
      <c r="DLZ778" s="39"/>
      <c r="DMA778" s="39"/>
      <c r="DMB778" s="39"/>
      <c r="DMC778" s="39"/>
      <c r="DMD778" s="39"/>
      <c r="DME778" s="39"/>
      <c r="DMF778" s="39"/>
      <c r="DMG778" s="39"/>
      <c r="DMH778" s="39"/>
      <c r="DMI778" s="39"/>
      <c r="DMJ778" s="39"/>
      <c r="DMK778" s="39"/>
      <c r="DML778" s="39"/>
      <c r="DMM778" s="39"/>
      <c r="DMN778" s="39"/>
      <c r="DMO778" s="39"/>
      <c r="DMP778" s="39"/>
      <c r="DMQ778" s="39"/>
      <c r="DMR778" s="39"/>
      <c r="DMS778" s="39"/>
      <c r="DMT778" s="39"/>
      <c r="DMU778" s="39"/>
      <c r="DMV778" s="39"/>
      <c r="DMW778" s="39"/>
      <c r="DMX778" s="39"/>
      <c r="DMY778" s="39"/>
      <c r="DMZ778" s="39"/>
      <c r="DNA778" s="39"/>
      <c r="DNB778" s="39"/>
      <c r="DNC778" s="39"/>
      <c r="DND778" s="39"/>
      <c r="DNE778" s="39"/>
      <c r="DNF778" s="39"/>
      <c r="DNG778" s="39"/>
      <c r="DNH778" s="39"/>
      <c r="DNI778" s="39"/>
      <c r="DNJ778" s="39"/>
      <c r="DNK778" s="39"/>
      <c r="DNL778" s="39"/>
      <c r="DNM778" s="39"/>
      <c r="DNN778" s="39"/>
      <c r="DNO778" s="39"/>
      <c r="DNP778" s="39"/>
      <c r="DNQ778" s="39"/>
      <c r="DNR778" s="39"/>
      <c r="DNS778" s="39"/>
      <c r="DNT778" s="39"/>
      <c r="DNU778" s="39"/>
      <c r="DNV778" s="39"/>
      <c r="DNW778" s="39"/>
      <c r="DNX778" s="39"/>
      <c r="DNY778" s="39"/>
      <c r="DNZ778" s="39"/>
      <c r="DOA778" s="39"/>
      <c r="DOB778" s="39"/>
      <c r="DOC778" s="39"/>
      <c r="DOD778" s="39"/>
      <c r="DOE778" s="39"/>
      <c r="DOF778" s="39"/>
      <c r="DOG778" s="39"/>
      <c r="DOH778" s="39"/>
      <c r="DOI778" s="39"/>
      <c r="DOJ778" s="39"/>
      <c r="DOK778" s="39"/>
      <c r="DOL778" s="39"/>
      <c r="DOM778" s="39"/>
      <c r="DON778" s="39"/>
      <c r="DOO778" s="39"/>
      <c r="DOP778" s="39"/>
      <c r="DOQ778" s="39"/>
      <c r="DOR778" s="39"/>
      <c r="DOS778" s="39"/>
      <c r="DOT778" s="39"/>
      <c r="DOU778" s="39"/>
      <c r="DOV778" s="39"/>
      <c r="DOW778" s="39"/>
      <c r="DOX778" s="39"/>
      <c r="DOY778" s="39"/>
      <c r="DOZ778" s="39"/>
      <c r="DPA778" s="39"/>
      <c r="DPB778" s="39"/>
      <c r="DPC778" s="39"/>
      <c r="DPD778" s="39"/>
      <c r="DPE778" s="39"/>
      <c r="DPF778" s="39"/>
      <c r="DPG778" s="39"/>
      <c r="DPH778" s="39"/>
      <c r="DPI778" s="39"/>
      <c r="DPJ778" s="39"/>
      <c r="DPK778" s="39"/>
      <c r="DPL778" s="39"/>
      <c r="DPM778" s="39"/>
      <c r="DPN778" s="39"/>
      <c r="DPO778" s="39"/>
      <c r="DPP778" s="39"/>
      <c r="DPQ778" s="39"/>
      <c r="DPR778" s="39"/>
      <c r="DPS778" s="39"/>
      <c r="DPT778" s="39"/>
      <c r="DPU778" s="39"/>
      <c r="DPV778" s="39"/>
      <c r="DPW778" s="39"/>
      <c r="DPX778" s="39"/>
      <c r="DPY778" s="39"/>
      <c r="DPZ778" s="39"/>
      <c r="DQA778" s="39"/>
      <c r="DQB778" s="39"/>
      <c r="DQC778" s="39"/>
      <c r="DQD778" s="39"/>
      <c r="DQE778" s="39"/>
      <c r="DQF778" s="39"/>
      <c r="DQG778" s="39"/>
      <c r="DQH778" s="39"/>
      <c r="DQI778" s="39"/>
      <c r="DQJ778" s="39"/>
      <c r="DQK778" s="39"/>
      <c r="DQL778" s="39"/>
      <c r="DQM778" s="39"/>
      <c r="DQN778" s="39"/>
      <c r="DQO778" s="39"/>
      <c r="DQP778" s="39"/>
      <c r="DQQ778" s="39"/>
      <c r="DQR778" s="39"/>
      <c r="DQS778" s="39"/>
      <c r="DQT778" s="39"/>
      <c r="DQU778" s="39"/>
      <c r="DQV778" s="39"/>
      <c r="DQW778" s="39"/>
      <c r="DQX778" s="39"/>
      <c r="DQY778" s="39"/>
      <c r="DQZ778" s="39"/>
      <c r="DRA778" s="39"/>
      <c r="DRB778" s="39"/>
      <c r="DRC778" s="39"/>
      <c r="DRD778" s="39"/>
      <c r="DRE778" s="39"/>
      <c r="DRF778" s="39"/>
      <c r="DRG778" s="39"/>
      <c r="DRH778" s="39"/>
      <c r="DRI778" s="39"/>
      <c r="DRJ778" s="39"/>
      <c r="DRK778" s="39"/>
      <c r="DRL778" s="39"/>
      <c r="DRM778" s="39"/>
      <c r="DRN778" s="39"/>
      <c r="DRO778" s="39"/>
      <c r="DRP778" s="39"/>
      <c r="DRQ778" s="39"/>
      <c r="DRR778" s="39"/>
      <c r="DRS778" s="39"/>
      <c r="DRT778" s="39"/>
      <c r="DRU778" s="39"/>
      <c r="DRV778" s="39"/>
      <c r="DRW778" s="39"/>
      <c r="DRX778" s="39"/>
      <c r="DRY778" s="39"/>
      <c r="DRZ778" s="39"/>
      <c r="DSA778" s="39"/>
      <c r="DSB778" s="39"/>
      <c r="DSC778" s="39"/>
      <c r="DSD778" s="39"/>
      <c r="DSE778" s="39"/>
      <c r="DSF778" s="39"/>
      <c r="DSG778" s="39"/>
      <c r="DSH778" s="39"/>
      <c r="DSI778" s="39"/>
      <c r="DSJ778" s="39"/>
      <c r="DSK778" s="39"/>
      <c r="DSL778" s="39"/>
      <c r="DSM778" s="39"/>
      <c r="DSN778" s="39"/>
      <c r="DSO778" s="39"/>
      <c r="DSP778" s="39"/>
      <c r="DSQ778" s="39"/>
      <c r="DSR778" s="39"/>
      <c r="DSS778" s="39"/>
      <c r="DST778" s="39"/>
      <c r="DSU778" s="39"/>
      <c r="DSV778" s="39"/>
      <c r="DSW778" s="39"/>
      <c r="DSX778" s="39"/>
      <c r="DSY778" s="39"/>
      <c r="DSZ778" s="39"/>
      <c r="DTA778" s="39"/>
      <c r="DTB778" s="39"/>
      <c r="DTC778" s="39"/>
      <c r="DTD778" s="39"/>
      <c r="DTE778" s="39"/>
      <c r="DTF778" s="39"/>
      <c r="DTG778" s="39"/>
      <c r="DTH778" s="39"/>
      <c r="DTI778" s="39"/>
      <c r="DTJ778" s="39"/>
      <c r="DTK778" s="39"/>
      <c r="DTL778" s="39"/>
      <c r="DTM778" s="39"/>
      <c r="DTN778" s="39"/>
      <c r="DTO778" s="39"/>
      <c r="DTP778" s="39"/>
      <c r="DTQ778" s="39"/>
      <c r="DTR778" s="39"/>
      <c r="DTS778" s="39"/>
      <c r="DTT778" s="39"/>
      <c r="DTU778" s="39"/>
      <c r="DTV778" s="39"/>
      <c r="DTW778" s="39"/>
      <c r="DTX778" s="39"/>
      <c r="DTY778" s="39"/>
      <c r="DTZ778" s="39"/>
      <c r="DUA778" s="39"/>
      <c r="DUB778" s="39"/>
      <c r="DUC778" s="39"/>
      <c r="DUD778" s="39"/>
      <c r="DUE778" s="39"/>
      <c r="DUF778" s="39"/>
      <c r="DUG778" s="39"/>
      <c r="DUH778" s="39"/>
      <c r="DUI778" s="39"/>
      <c r="DUJ778" s="39"/>
      <c r="DUK778" s="39"/>
      <c r="DUL778" s="39"/>
      <c r="DUM778" s="39"/>
      <c r="DUN778" s="39"/>
      <c r="DUO778" s="39"/>
      <c r="DUP778" s="39"/>
      <c r="DUQ778" s="39"/>
      <c r="DUR778" s="39"/>
      <c r="DUS778" s="39"/>
      <c r="DUT778" s="39"/>
      <c r="DUU778" s="39"/>
      <c r="DUV778" s="39"/>
      <c r="DUW778" s="39"/>
      <c r="DUX778" s="39"/>
      <c r="DUY778" s="39"/>
      <c r="DUZ778" s="39"/>
      <c r="DVA778" s="39"/>
      <c r="DVB778" s="39"/>
      <c r="DVC778" s="39"/>
      <c r="DVD778" s="39"/>
      <c r="DVE778" s="39"/>
      <c r="DVF778" s="39"/>
      <c r="DVG778" s="39"/>
      <c r="DVH778" s="39"/>
      <c r="DVI778" s="39"/>
      <c r="DVJ778" s="39"/>
      <c r="DVK778" s="39"/>
      <c r="DVL778" s="39"/>
      <c r="DVM778" s="39"/>
      <c r="DVN778" s="39"/>
      <c r="DVO778" s="39"/>
      <c r="DVP778" s="39"/>
      <c r="DVQ778" s="39"/>
      <c r="DVR778" s="39"/>
      <c r="DVS778" s="39"/>
      <c r="DVT778" s="39"/>
      <c r="DVU778" s="39"/>
      <c r="DVV778" s="39"/>
      <c r="DVW778" s="39"/>
      <c r="DVX778" s="39"/>
      <c r="DVY778" s="39"/>
      <c r="DVZ778" s="39"/>
      <c r="DWA778" s="39"/>
      <c r="DWB778" s="39"/>
      <c r="DWC778" s="39"/>
      <c r="DWD778" s="39"/>
      <c r="DWE778" s="39"/>
      <c r="DWF778" s="39"/>
      <c r="DWG778" s="39"/>
      <c r="DWH778" s="39"/>
      <c r="DWI778" s="39"/>
      <c r="DWJ778" s="39"/>
      <c r="DWK778" s="39"/>
      <c r="DWL778" s="39"/>
      <c r="DWM778" s="39"/>
      <c r="DWN778" s="39"/>
      <c r="DWO778" s="39"/>
      <c r="DWP778" s="39"/>
      <c r="DWQ778" s="39"/>
      <c r="DWR778" s="39"/>
      <c r="DWS778" s="39"/>
      <c r="DWT778" s="39"/>
      <c r="DWU778" s="39"/>
      <c r="DWV778" s="39"/>
      <c r="DWW778" s="39"/>
      <c r="DWX778" s="39"/>
      <c r="DWY778" s="39"/>
      <c r="DWZ778" s="39"/>
      <c r="DXA778" s="39"/>
      <c r="DXB778" s="39"/>
      <c r="DXC778" s="39"/>
      <c r="DXD778" s="39"/>
      <c r="DXE778" s="39"/>
      <c r="DXF778" s="39"/>
      <c r="DXG778" s="39"/>
      <c r="DXH778" s="39"/>
      <c r="DXI778" s="39"/>
      <c r="DXJ778" s="39"/>
      <c r="DXK778" s="39"/>
      <c r="DXL778" s="39"/>
      <c r="DXM778" s="39"/>
      <c r="DXN778" s="39"/>
      <c r="DXO778" s="39"/>
      <c r="DXP778" s="39"/>
      <c r="DXQ778" s="39"/>
      <c r="DXR778" s="39"/>
      <c r="DXS778" s="39"/>
      <c r="DXT778" s="39"/>
      <c r="DXU778" s="39"/>
      <c r="DXV778" s="39"/>
      <c r="DXW778" s="39"/>
      <c r="DXX778" s="39"/>
      <c r="DXY778" s="39"/>
      <c r="DXZ778" s="39"/>
      <c r="DYA778" s="39"/>
      <c r="DYB778" s="39"/>
      <c r="DYC778" s="39"/>
      <c r="DYD778" s="39"/>
      <c r="DYE778" s="39"/>
      <c r="DYF778" s="39"/>
      <c r="DYG778" s="39"/>
      <c r="DYH778" s="39"/>
      <c r="DYI778" s="39"/>
      <c r="DYJ778" s="39"/>
      <c r="DYK778" s="39"/>
      <c r="DYL778" s="39"/>
      <c r="DYM778" s="39"/>
      <c r="DYN778" s="39"/>
      <c r="DYO778" s="39"/>
      <c r="DYP778" s="39"/>
      <c r="DYQ778" s="39"/>
      <c r="DYR778" s="39"/>
      <c r="DYS778" s="39"/>
      <c r="DYT778" s="39"/>
      <c r="DYU778" s="39"/>
      <c r="DYV778" s="39"/>
      <c r="DYW778" s="39"/>
      <c r="DYX778" s="39"/>
      <c r="DYY778" s="39"/>
      <c r="DYZ778" s="39"/>
      <c r="DZA778" s="39"/>
      <c r="DZB778" s="39"/>
      <c r="DZC778" s="39"/>
      <c r="DZD778" s="39"/>
      <c r="DZE778" s="39"/>
      <c r="DZF778" s="39"/>
      <c r="DZG778" s="39"/>
      <c r="DZH778" s="39"/>
      <c r="DZI778" s="39"/>
      <c r="DZJ778" s="39"/>
      <c r="DZK778" s="39"/>
      <c r="DZL778" s="39"/>
      <c r="DZM778" s="39"/>
      <c r="DZN778" s="39"/>
      <c r="DZO778" s="39"/>
      <c r="DZP778" s="39"/>
      <c r="DZQ778" s="39"/>
      <c r="DZR778" s="39"/>
      <c r="DZS778" s="39"/>
      <c r="DZT778" s="39"/>
      <c r="DZU778" s="39"/>
      <c r="DZV778" s="39"/>
      <c r="DZW778" s="39"/>
      <c r="DZX778" s="39"/>
      <c r="DZY778" s="39"/>
      <c r="DZZ778" s="39"/>
      <c r="EAA778" s="39"/>
      <c r="EAB778" s="39"/>
      <c r="EAC778" s="39"/>
      <c r="EAD778" s="39"/>
      <c r="EAE778" s="39"/>
      <c r="EAF778" s="39"/>
      <c r="EAG778" s="39"/>
      <c r="EAH778" s="39"/>
      <c r="EAI778" s="39"/>
      <c r="EAJ778" s="39"/>
      <c r="EAK778" s="39"/>
      <c r="EAL778" s="39"/>
      <c r="EAM778" s="39"/>
      <c r="EAN778" s="39"/>
      <c r="EAO778" s="39"/>
      <c r="EAP778" s="39"/>
      <c r="EAQ778" s="39"/>
      <c r="EAR778" s="39"/>
      <c r="EAS778" s="39"/>
      <c r="EAT778" s="39"/>
      <c r="EAU778" s="39"/>
      <c r="EAV778" s="39"/>
      <c r="EAW778" s="39"/>
      <c r="EAX778" s="39"/>
      <c r="EAY778" s="39"/>
      <c r="EAZ778" s="39"/>
      <c r="EBA778" s="39"/>
      <c r="EBB778" s="39"/>
      <c r="EBC778" s="39"/>
      <c r="EBD778" s="39"/>
      <c r="EBE778" s="39"/>
      <c r="EBF778" s="39"/>
      <c r="EBG778" s="39"/>
      <c r="EBH778" s="39"/>
      <c r="EBI778" s="39"/>
      <c r="EBJ778" s="39"/>
      <c r="EBK778" s="39"/>
      <c r="EBL778" s="39"/>
      <c r="EBM778" s="39"/>
      <c r="EBN778" s="39"/>
      <c r="EBO778" s="39"/>
      <c r="EBP778" s="39"/>
      <c r="EBQ778" s="39"/>
      <c r="EBR778" s="39"/>
      <c r="EBS778" s="39"/>
      <c r="EBT778" s="39"/>
      <c r="EBU778" s="39"/>
      <c r="EBV778" s="39"/>
      <c r="EBW778" s="39"/>
      <c r="EBX778" s="39"/>
      <c r="EBY778" s="39"/>
      <c r="EBZ778" s="39"/>
      <c r="ECA778" s="39"/>
      <c r="ECB778" s="39"/>
      <c r="ECC778" s="39"/>
      <c r="ECD778" s="39"/>
      <c r="ECE778" s="39"/>
      <c r="ECF778" s="39"/>
      <c r="ECG778" s="39"/>
      <c r="ECH778" s="39"/>
      <c r="ECI778" s="39"/>
      <c r="ECJ778" s="39"/>
      <c r="ECK778" s="39"/>
      <c r="ECL778" s="39"/>
      <c r="ECM778" s="39"/>
      <c r="ECN778" s="39"/>
      <c r="ECO778" s="39"/>
      <c r="ECP778" s="39"/>
      <c r="ECQ778" s="39"/>
      <c r="ECR778" s="39"/>
      <c r="ECS778" s="39"/>
      <c r="ECT778" s="39"/>
      <c r="ECU778" s="39"/>
      <c r="ECV778" s="39"/>
      <c r="ECW778" s="39"/>
      <c r="ECX778" s="39"/>
      <c r="ECY778" s="39"/>
      <c r="ECZ778" s="39"/>
      <c r="EDA778" s="39"/>
      <c r="EDB778" s="39"/>
      <c r="EDC778" s="39"/>
      <c r="EDD778" s="39"/>
      <c r="EDE778" s="39"/>
      <c r="EDF778" s="39"/>
      <c r="EDG778" s="39"/>
      <c r="EDH778" s="39"/>
      <c r="EDI778" s="39"/>
      <c r="EDJ778" s="39"/>
      <c r="EDK778" s="39"/>
      <c r="EDL778" s="39"/>
      <c r="EDM778" s="39"/>
      <c r="EDN778" s="39"/>
      <c r="EDO778" s="39"/>
      <c r="EDP778" s="39"/>
      <c r="EDQ778" s="39"/>
      <c r="EDR778" s="39"/>
      <c r="EDS778" s="39"/>
      <c r="EDT778" s="39"/>
      <c r="EDU778" s="39"/>
      <c r="EDV778" s="39"/>
      <c r="EDW778" s="39"/>
      <c r="EDX778" s="39"/>
      <c r="EDY778" s="39"/>
      <c r="EDZ778" s="39"/>
      <c r="EEA778" s="39"/>
      <c r="EEB778" s="39"/>
      <c r="EEC778" s="39"/>
      <c r="EED778" s="39"/>
      <c r="EEE778" s="39"/>
      <c r="EEF778" s="39"/>
      <c r="EEG778" s="39"/>
      <c r="EEH778" s="39"/>
      <c r="EEI778" s="39"/>
      <c r="EEJ778" s="39"/>
      <c r="EEK778" s="39"/>
      <c r="EEL778" s="39"/>
      <c r="EEM778" s="39"/>
      <c r="EEN778" s="39"/>
      <c r="EEO778" s="39"/>
      <c r="EEP778" s="39"/>
      <c r="EEQ778" s="39"/>
      <c r="EER778" s="39"/>
      <c r="EES778" s="39"/>
      <c r="EET778" s="39"/>
      <c r="EEU778" s="39"/>
      <c r="EEV778" s="39"/>
      <c r="EEW778" s="39"/>
      <c r="EEX778" s="39"/>
      <c r="EEY778" s="39"/>
      <c r="EEZ778" s="39"/>
      <c r="EFA778" s="39"/>
      <c r="EFB778" s="39"/>
      <c r="EFC778" s="39"/>
      <c r="EFD778" s="39"/>
      <c r="EFE778" s="39"/>
      <c r="EFF778" s="39"/>
      <c r="EFG778" s="39"/>
      <c r="EFH778" s="39"/>
      <c r="EFI778" s="39"/>
      <c r="EFJ778" s="39"/>
      <c r="EFK778" s="39"/>
      <c r="EFL778" s="39"/>
      <c r="EFM778" s="39"/>
      <c r="EFN778" s="39"/>
      <c r="EFO778" s="39"/>
      <c r="EFP778" s="39"/>
      <c r="EFQ778" s="39"/>
      <c r="EFR778" s="39"/>
      <c r="EFS778" s="39"/>
      <c r="EFT778" s="39"/>
      <c r="EFU778" s="39"/>
      <c r="EFV778" s="39"/>
      <c r="EFW778" s="39"/>
      <c r="EFX778" s="39"/>
      <c r="EFY778" s="39"/>
      <c r="EFZ778" s="39"/>
      <c r="EGA778" s="39"/>
      <c r="EGB778" s="39"/>
      <c r="EGC778" s="39"/>
      <c r="EGD778" s="39"/>
      <c r="EGE778" s="39"/>
      <c r="EGF778" s="39"/>
      <c r="EGG778" s="39"/>
      <c r="EGH778" s="39"/>
      <c r="EGI778" s="39"/>
      <c r="EGJ778" s="39"/>
      <c r="EGK778" s="39"/>
      <c r="EGL778" s="39"/>
      <c r="EGM778" s="39"/>
      <c r="EGN778" s="39"/>
      <c r="EGO778" s="39"/>
      <c r="EGP778" s="39"/>
      <c r="EGQ778" s="39"/>
      <c r="EGR778" s="39"/>
      <c r="EGS778" s="39"/>
      <c r="EGT778" s="39"/>
      <c r="EGU778" s="39"/>
      <c r="EGV778" s="39"/>
      <c r="EGW778" s="39"/>
      <c r="EGX778" s="39"/>
      <c r="EGY778" s="39"/>
      <c r="EGZ778" s="39"/>
      <c r="EHA778" s="39"/>
      <c r="EHB778" s="39"/>
      <c r="EHC778" s="39"/>
      <c r="EHD778" s="39"/>
      <c r="EHE778" s="39"/>
      <c r="EHF778" s="39"/>
      <c r="EHG778" s="39"/>
      <c r="EHH778" s="39"/>
      <c r="EHI778" s="39"/>
      <c r="EHJ778" s="39"/>
      <c r="EHK778" s="39"/>
      <c r="EHL778" s="39"/>
      <c r="EHM778" s="39"/>
      <c r="EHN778" s="39"/>
      <c r="EHO778" s="39"/>
      <c r="EHP778" s="39"/>
      <c r="EHQ778" s="39"/>
      <c r="EHR778" s="39"/>
      <c r="EHS778" s="39"/>
      <c r="EHT778" s="39"/>
      <c r="EHU778" s="39"/>
      <c r="EHV778" s="39"/>
      <c r="EHW778" s="39"/>
      <c r="EHX778" s="39"/>
      <c r="EHY778" s="39"/>
      <c r="EHZ778" s="39"/>
      <c r="EIA778" s="39"/>
      <c r="EIB778" s="39"/>
      <c r="EIC778" s="39"/>
      <c r="EID778" s="39"/>
      <c r="EIE778" s="39"/>
      <c r="EIF778" s="39"/>
      <c r="EIG778" s="39"/>
      <c r="EIH778" s="39"/>
      <c r="EII778" s="39"/>
      <c r="EIJ778" s="39"/>
      <c r="EIK778" s="39"/>
      <c r="EIL778" s="39"/>
      <c r="EIM778" s="39"/>
      <c r="EIN778" s="39"/>
      <c r="EIO778" s="39"/>
      <c r="EIP778" s="39"/>
      <c r="EIQ778" s="39"/>
      <c r="EIR778" s="39"/>
      <c r="EIS778" s="39"/>
      <c r="EIT778" s="39"/>
      <c r="EIU778" s="39"/>
      <c r="EIV778" s="39"/>
      <c r="EIW778" s="39"/>
      <c r="EIX778" s="39"/>
      <c r="EIY778" s="39"/>
      <c r="EIZ778" s="39"/>
      <c r="EJA778" s="39"/>
      <c r="EJB778" s="39"/>
      <c r="EJC778" s="39"/>
      <c r="EJD778" s="39"/>
      <c r="EJE778" s="39"/>
      <c r="EJF778" s="39"/>
      <c r="EJG778" s="39"/>
      <c r="EJH778" s="39"/>
      <c r="EJI778" s="39"/>
      <c r="EJJ778" s="39"/>
      <c r="EJK778" s="39"/>
      <c r="EJL778" s="39"/>
      <c r="EJM778" s="39"/>
      <c r="EJN778" s="39"/>
      <c r="EJO778" s="39"/>
      <c r="EJP778" s="39"/>
      <c r="EJQ778" s="39"/>
      <c r="EJR778" s="39"/>
      <c r="EJS778" s="39"/>
      <c r="EJT778" s="39"/>
      <c r="EJU778" s="39"/>
      <c r="EJV778" s="39"/>
      <c r="EJW778" s="39"/>
      <c r="EJX778" s="39"/>
      <c r="EJY778" s="39"/>
      <c r="EJZ778" s="39"/>
      <c r="EKA778" s="39"/>
      <c r="EKB778" s="39"/>
      <c r="EKC778" s="39"/>
      <c r="EKD778" s="39"/>
      <c r="EKE778" s="39"/>
      <c r="EKF778" s="39"/>
      <c r="EKG778" s="39"/>
      <c r="EKH778" s="39"/>
      <c r="EKI778" s="39"/>
      <c r="EKJ778" s="39"/>
      <c r="EKK778" s="39"/>
      <c r="EKL778" s="39"/>
      <c r="EKM778" s="39"/>
      <c r="EKN778" s="39"/>
      <c r="EKO778" s="39"/>
      <c r="EKP778" s="39"/>
      <c r="EKQ778" s="39"/>
      <c r="EKR778" s="39"/>
      <c r="EKS778" s="39"/>
      <c r="EKT778" s="39"/>
      <c r="EKU778" s="39"/>
      <c r="EKV778" s="39"/>
      <c r="EKW778" s="39"/>
      <c r="EKX778" s="39"/>
      <c r="EKY778" s="39"/>
      <c r="EKZ778" s="39"/>
      <c r="ELA778" s="39"/>
      <c r="ELB778" s="39"/>
      <c r="ELC778" s="39"/>
      <c r="ELD778" s="39"/>
      <c r="ELE778" s="39"/>
      <c r="ELF778" s="39"/>
      <c r="ELG778" s="39"/>
      <c r="ELH778" s="39"/>
      <c r="ELI778" s="39"/>
      <c r="ELJ778" s="39"/>
      <c r="ELK778" s="39"/>
      <c r="ELL778" s="39"/>
      <c r="ELM778" s="39"/>
      <c r="ELN778" s="39"/>
      <c r="ELO778" s="39"/>
      <c r="ELP778" s="39"/>
      <c r="ELQ778" s="39"/>
      <c r="ELR778" s="39"/>
      <c r="ELS778" s="39"/>
      <c r="ELT778" s="39"/>
      <c r="ELU778" s="39"/>
      <c r="ELV778" s="39"/>
      <c r="ELW778" s="39"/>
      <c r="ELX778" s="39"/>
      <c r="ELY778" s="39"/>
      <c r="ELZ778" s="39"/>
      <c r="EMA778" s="39"/>
      <c r="EMB778" s="39"/>
      <c r="EMC778" s="39"/>
      <c r="EMD778" s="39"/>
      <c r="EME778" s="39"/>
      <c r="EMF778" s="39"/>
      <c r="EMG778" s="39"/>
      <c r="EMH778" s="39"/>
      <c r="EMI778" s="39"/>
      <c r="EMJ778" s="39"/>
      <c r="EMK778" s="39"/>
      <c r="EML778" s="39"/>
      <c r="EMM778" s="39"/>
      <c r="EMN778" s="39"/>
      <c r="EMO778" s="39"/>
      <c r="EMP778" s="39"/>
      <c r="EMQ778" s="39"/>
      <c r="EMR778" s="39"/>
      <c r="EMS778" s="39"/>
      <c r="EMT778" s="39"/>
      <c r="EMU778" s="39"/>
      <c r="EMV778" s="39"/>
      <c r="EMW778" s="39"/>
      <c r="EMX778" s="39"/>
      <c r="EMY778" s="39"/>
      <c r="EMZ778" s="39"/>
      <c r="ENA778" s="39"/>
      <c r="ENB778" s="39"/>
      <c r="ENC778" s="39"/>
      <c r="END778" s="39"/>
      <c r="ENE778" s="39"/>
      <c r="ENF778" s="39"/>
      <c r="ENG778" s="39"/>
      <c r="ENH778" s="39"/>
      <c r="ENI778" s="39"/>
      <c r="ENJ778" s="39"/>
      <c r="ENK778" s="39"/>
      <c r="ENL778" s="39"/>
      <c r="ENM778" s="39"/>
      <c r="ENN778" s="39"/>
      <c r="ENO778" s="39"/>
      <c r="ENP778" s="39"/>
      <c r="ENQ778" s="39"/>
      <c r="ENR778" s="39"/>
      <c r="ENS778" s="39"/>
      <c r="ENT778" s="39"/>
      <c r="ENU778" s="39"/>
      <c r="ENV778" s="39"/>
      <c r="ENW778" s="39"/>
      <c r="ENX778" s="39"/>
      <c r="ENY778" s="39"/>
      <c r="ENZ778" s="39"/>
      <c r="EOA778" s="39"/>
      <c r="EOB778" s="39"/>
      <c r="EOC778" s="39"/>
      <c r="EOD778" s="39"/>
      <c r="EOE778" s="39"/>
      <c r="EOF778" s="39"/>
      <c r="EOG778" s="39"/>
      <c r="EOH778" s="39"/>
      <c r="EOI778" s="39"/>
      <c r="EOJ778" s="39"/>
      <c r="EOK778" s="39"/>
      <c r="EOL778" s="39"/>
      <c r="EOM778" s="39"/>
      <c r="EON778" s="39"/>
      <c r="EOO778" s="39"/>
      <c r="EOP778" s="39"/>
      <c r="EOQ778" s="39"/>
      <c r="EOR778" s="39"/>
      <c r="EOS778" s="39"/>
      <c r="EOT778" s="39"/>
      <c r="EOU778" s="39"/>
      <c r="EOV778" s="39"/>
      <c r="EOW778" s="39"/>
      <c r="EOX778" s="39"/>
      <c r="EOY778" s="39"/>
      <c r="EOZ778" s="39"/>
      <c r="EPA778" s="39"/>
      <c r="EPB778" s="39"/>
      <c r="EPC778" s="39"/>
      <c r="EPD778" s="39"/>
      <c r="EPE778" s="39"/>
      <c r="EPF778" s="39"/>
      <c r="EPG778" s="39"/>
      <c r="EPH778" s="39"/>
      <c r="EPI778" s="39"/>
      <c r="EPJ778" s="39"/>
      <c r="EPK778" s="39"/>
      <c r="EPL778" s="39"/>
      <c r="EPM778" s="39"/>
      <c r="EPN778" s="39"/>
      <c r="EPO778" s="39"/>
      <c r="EPP778" s="39"/>
      <c r="EPQ778" s="39"/>
      <c r="EPR778" s="39"/>
      <c r="EPS778" s="39"/>
      <c r="EPT778" s="39"/>
      <c r="EPU778" s="39"/>
      <c r="EPV778" s="39"/>
      <c r="EPW778" s="39"/>
      <c r="EPX778" s="39"/>
      <c r="EPY778" s="39"/>
      <c r="EPZ778" s="39"/>
      <c r="EQA778" s="39"/>
      <c r="EQB778" s="39"/>
      <c r="EQC778" s="39"/>
      <c r="EQD778" s="39"/>
      <c r="EQE778" s="39"/>
      <c r="EQF778" s="39"/>
      <c r="EQG778" s="39"/>
      <c r="EQH778" s="39"/>
      <c r="EQI778" s="39"/>
      <c r="EQJ778" s="39"/>
      <c r="EQK778" s="39"/>
      <c r="EQL778" s="39"/>
      <c r="EQM778" s="39"/>
      <c r="EQN778" s="39"/>
      <c r="EQO778" s="39"/>
      <c r="EQP778" s="39"/>
      <c r="EQQ778" s="39"/>
      <c r="EQR778" s="39"/>
      <c r="EQS778" s="39"/>
      <c r="EQT778" s="39"/>
      <c r="EQU778" s="39"/>
      <c r="EQV778" s="39"/>
      <c r="EQW778" s="39"/>
      <c r="EQX778" s="39"/>
      <c r="EQY778" s="39"/>
      <c r="EQZ778" s="39"/>
      <c r="ERA778" s="39"/>
      <c r="ERB778" s="39"/>
      <c r="ERC778" s="39"/>
      <c r="ERD778" s="39"/>
      <c r="ERE778" s="39"/>
      <c r="ERF778" s="39"/>
      <c r="ERG778" s="39"/>
      <c r="ERH778" s="39"/>
      <c r="ERI778" s="39"/>
      <c r="ERJ778" s="39"/>
      <c r="ERK778" s="39"/>
      <c r="ERL778" s="39"/>
      <c r="ERM778" s="39"/>
      <c r="ERN778" s="39"/>
      <c r="ERO778" s="39"/>
      <c r="ERP778" s="39"/>
      <c r="ERQ778" s="39"/>
      <c r="ERR778" s="39"/>
      <c r="ERS778" s="39"/>
      <c r="ERT778" s="39"/>
      <c r="ERU778" s="39"/>
      <c r="ERV778" s="39"/>
      <c r="ERW778" s="39"/>
      <c r="ERX778" s="39"/>
      <c r="ERY778" s="39"/>
      <c r="ERZ778" s="39"/>
      <c r="ESA778" s="39"/>
      <c r="ESB778" s="39"/>
      <c r="ESC778" s="39"/>
      <c r="ESD778" s="39"/>
      <c r="ESE778" s="39"/>
      <c r="ESF778" s="39"/>
      <c r="ESG778" s="39"/>
      <c r="ESH778" s="39"/>
      <c r="ESI778" s="39"/>
      <c r="ESJ778" s="39"/>
      <c r="ESK778" s="39"/>
      <c r="ESL778" s="39"/>
      <c r="ESM778" s="39"/>
      <c r="ESN778" s="39"/>
      <c r="ESO778" s="39"/>
      <c r="ESP778" s="39"/>
      <c r="ESQ778" s="39"/>
      <c r="ESR778" s="39"/>
      <c r="ESS778" s="39"/>
      <c r="EST778" s="39"/>
      <c r="ESU778" s="39"/>
      <c r="ESV778" s="39"/>
      <c r="ESW778" s="39"/>
      <c r="ESX778" s="39"/>
      <c r="ESY778" s="39"/>
      <c r="ESZ778" s="39"/>
      <c r="ETA778" s="39"/>
      <c r="ETB778" s="39"/>
      <c r="ETC778" s="39"/>
      <c r="ETD778" s="39"/>
      <c r="ETE778" s="39"/>
      <c r="ETF778" s="39"/>
      <c r="ETG778" s="39"/>
      <c r="ETH778" s="39"/>
      <c r="ETI778" s="39"/>
      <c r="ETJ778" s="39"/>
      <c r="ETK778" s="39"/>
      <c r="ETL778" s="39"/>
      <c r="ETM778" s="39"/>
      <c r="ETN778" s="39"/>
      <c r="ETO778" s="39"/>
      <c r="ETP778" s="39"/>
      <c r="ETQ778" s="39"/>
      <c r="ETR778" s="39"/>
      <c r="ETS778" s="39"/>
      <c r="ETT778" s="39"/>
      <c r="ETU778" s="39"/>
      <c r="ETV778" s="39"/>
      <c r="ETW778" s="39"/>
      <c r="ETX778" s="39"/>
      <c r="ETY778" s="39"/>
      <c r="ETZ778" s="39"/>
      <c r="EUA778" s="39"/>
      <c r="EUB778" s="39"/>
      <c r="EUC778" s="39"/>
      <c r="EUD778" s="39"/>
      <c r="EUE778" s="39"/>
      <c r="EUF778" s="39"/>
      <c r="EUG778" s="39"/>
      <c r="EUH778" s="39"/>
      <c r="EUI778" s="39"/>
      <c r="EUJ778" s="39"/>
      <c r="EUK778" s="39"/>
      <c r="EUL778" s="39"/>
      <c r="EUM778" s="39"/>
      <c r="EUN778" s="39"/>
      <c r="EUO778" s="39"/>
      <c r="EUP778" s="39"/>
      <c r="EUQ778" s="39"/>
      <c r="EUR778" s="39"/>
      <c r="EUS778" s="39"/>
      <c r="EUT778" s="39"/>
      <c r="EUU778" s="39"/>
      <c r="EUV778" s="39"/>
      <c r="EUW778" s="39"/>
      <c r="EUX778" s="39"/>
      <c r="EUY778" s="39"/>
      <c r="EUZ778" s="39"/>
      <c r="EVA778" s="39"/>
      <c r="EVB778" s="39"/>
      <c r="EVC778" s="39"/>
      <c r="EVD778" s="39"/>
      <c r="EVE778" s="39"/>
      <c r="EVF778" s="39"/>
      <c r="EVG778" s="39"/>
      <c r="EVH778" s="39"/>
      <c r="EVI778" s="39"/>
      <c r="EVJ778" s="39"/>
      <c r="EVK778" s="39"/>
      <c r="EVL778" s="39"/>
      <c r="EVM778" s="39"/>
      <c r="EVN778" s="39"/>
      <c r="EVO778" s="39"/>
      <c r="EVP778" s="39"/>
      <c r="EVQ778" s="39"/>
      <c r="EVR778" s="39"/>
      <c r="EVS778" s="39"/>
      <c r="EVT778" s="39"/>
      <c r="EVU778" s="39"/>
      <c r="EVV778" s="39"/>
      <c r="EVW778" s="39"/>
      <c r="EVX778" s="39"/>
      <c r="EVY778" s="39"/>
      <c r="EVZ778" s="39"/>
      <c r="EWA778" s="39"/>
      <c r="EWB778" s="39"/>
      <c r="EWC778" s="39"/>
      <c r="EWD778" s="39"/>
      <c r="EWE778" s="39"/>
      <c r="EWF778" s="39"/>
      <c r="EWG778" s="39"/>
      <c r="EWH778" s="39"/>
      <c r="EWI778" s="39"/>
      <c r="EWJ778" s="39"/>
      <c r="EWK778" s="39"/>
      <c r="EWL778" s="39"/>
      <c r="EWM778" s="39"/>
      <c r="EWN778" s="39"/>
      <c r="EWO778" s="39"/>
      <c r="EWP778" s="39"/>
      <c r="EWQ778" s="39"/>
      <c r="EWR778" s="39"/>
      <c r="EWS778" s="39"/>
      <c r="EWT778" s="39"/>
      <c r="EWU778" s="39"/>
      <c r="EWV778" s="39"/>
      <c r="EWW778" s="39"/>
      <c r="EWX778" s="39"/>
      <c r="EWY778" s="39"/>
      <c r="EWZ778" s="39"/>
      <c r="EXA778" s="39"/>
      <c r="EXB778" s="39"/>
      <c r="EXC778" s="39"/>
      <c r="EXD778" s="39"/>
      <c r="EXE778" s="39"/>
      <c r="EXF778" s="39"/>
      <c r="EXG778" s="39"/>
      <c r="EXH778" s="39"/>
      <c r="EXI778" s="39"/>
      <c r="EXJ778" s="39"/>
      <c r="EXK778" s="39"/>
      <c r="EXL778" s="39"/>
      <c r="EXM778" s="39"/>
      <c r="EXN778" s="39"/>
      <c r="EXO778" s="39"/>
      <c r="EXP778" s="39"/>
      <c r="EXQ778" s="39"/>
      <c r="EXR778" s="39"/>
      <c r="EXS778" s="39"/>
      <c r="EXT778" s="39"/>
      <c r="EXU778" s="39"/>
      <c r="EXV778" s="39"/>
      <c r="EXW778" s="39"/>
      <c r="EXX778" s="39"/>
      <c r="EXY778" s="39"/>
      <c r="EXZ778" s="39"/>
      <c r="EYA778" s="39"/>
      <c r="EYB778" s="39"/>
      <c r="EYC778" s="39"/>
      <c r="EYD778" s="39"/>
      <c r="EYE778" s="39"/>
      <c r="EYF778" s="39"/>
      <c r="EYG778" s="39"/>
      <c r="EYH778" s="39"/>
      <c r="EYI778" s="39"/>
      <c r="EYJ778" s="39"/>
      <c r="EYK778" s="39"/>
      <c r="EYL778" s="39"/>
      <c r="EYM778" s="39"/>
      <c r="EYN778" s="39"/>
      <c r="EYO778" s="39"/>
      <c r="EYP778" s="39"/>
      <c r="EYQ778" s="39"/>
      <c r="EYR778" s="39"/>
      <c r="EYS778" s="39"/>
      <c r="EYT778" s="39"/>
      <c r="EYU778" s="39"/>
      <c r="EYV778" s="39"/>
      <c r="EYW778" s="39"/>
      <c r="EYX778" s="39"/>
      <c r="EYY778" s="39"/>
      <c r="EYZ778" s="39"/>
      <c r="EZA778" s="39"/>
      <c r="EZB778" s="39"/>
      <c r="EZC778" s="39"/>
      <c r="EZD778" s="39"/>
      <c r="EZE778" s="39"/>
      <c r="EZF778" s="39"/>
      <c r="EZG778" s="39"/>
      <c r="EZH778" s="39"/>
      <c r="EZI778" s="39"/>
      <c r="EZJ778" s="39"/>
      <c r="EZK778" s="39"/>
      <c r="EZL778" s="39"/>
      <c r="EZM778" s="39"/>
      <c r="EZN778" s="39"/>
      <c r="EZO778" s="39"/>
      <c r="EZP778" s="39"/>
      <c r="EZQ778" s="39"/>
      <c r="EZR778" s="39"/>
      <c r="EZS778" s="39"/>
      <c r="EZT778" s="39"/>
      <c r="EZU778" s="39"/>
      <c r="EZV778" s="39"/>
      <c r="EZW778" s="39"/>
      <c r="EZX778" s="39"/>
      <c r="EZY778" s="39"/>
      <c r="EZZ778" s="39"/>
      <c r="FAA778" s="39"/>
      <c r="FAB778" s="39"/>
      <c r="FAC778" s="39"/>
      <c r="FAD778" s="39"/>
      <c r="FAE778" s="39"/>
      <c r="FAF778" s="39"/>
      <c r="FAG778" s="39"/>
      <c r="FAH778" s="39"/>
      <c r="FAI778" s="39"/>
      <c r="FAJ778" s="39"/>
      <c r="FAK778" s="39"/>
      <c r="FAL778" s="39"/>
      <c r="FAM778" s="39"/>
      <c r="FAN778" s="39"/>
      <c r="FAO778" s="39"/>
      <c r="FAP778" s="39"/>
      <c r="FAQ778" s="39"/>
      <c r="FAR778" s="39"/>
      <c r="FAS778" s="39"/>
      <c r="FAT778" s="39"/>
      <c r="FAU778" s="39"/>
      <c r="FAV778" s="39"/>
      <c r="FAW778" s="39"/>
      <c r="FAX778" s="39"/>
      <c r="FAY778" s="39"/>
      <c r="FAZ778" s="39"/>
      <c r="FBA778" s="39"/>
      <c r="FBB778" s="39"/>
      <c r="FBC778" s="39"/>
      <c r="FBD778" s="39"/>
      <c r="FBE778" s="39"/>
      <c r="FBF778" s="39"/>
      <c r="FBG778" s="39"/>
      <c r="FBH778" s="39"/>
      <c r="FBI778" s="39"/>
      <c r="FBJ778" s="39"/>
      <c r="FBK778" s="39"/>
      <c r="FBL778" s="39"/>
      <c r="FBM778" s="39"/>
      <c r="FBN778" s="39"/>
      <c r="FBO778" s="39"/>
      <c r="FBP778" s="39"/>
      <c r="FBQ778" s="39"/>
      <c r="FBR778" s="39"/>
      <c r="FBS778" s="39"/>
      <c r="FBT778" s="39"/>
      <c r="FBU778" s="39"/>
      <c r="FBV778" s="39"/>
      <c r="FBW778" s="39"/>
      <c r="FBX778" s="39"/>
      <c r="FBY778" s="39"/>
      <c r="FBZ778" s="39"/>
      <c r="FCA778" s="39"/>
      <c r="FCB778" s="39"/>
      <c r="FCC778" s="39"/>
      <c r="FCD778" s="39"/>
      <c r="FCE778" s="39"/>
      <c r="FCF778" s="39"/>
      <c r="FCG778" s="39"/>
      <c r="FCH778" s="39"/>
      <c r="FCI778" s="39"/>
      <c r="FCJ778" s="39"/>
      <c r="FCK778" s="39"/>
      <c r="FCL778" s="39"/>
      <c r="FCM778" s="39"/>
      <c r="FCN778" s="39"/>
      <c r="FCO778" s="39"/>
      <c r="FCP778" s="39"/>
      <c r="FCQ778" s="39"/>
      <c r="FCR778" s="39"/>
      <c r="FCS778" s="39"/>
      <c r="FCT778" s="39"/>
      <c r="FCU778" s="39"/>
      <c r="FCV778" s="39"/>
      <c r="FCW778" s="39"/>
      <c r="FCX778" s="39"/>
      <c r="FCY778" s="39"/>
      <c r="FCZ778" s="39"/>
      <c r="FDA778" s="39"/>
      <c r="FDB778" s="39"/>
      <c r="FDC778" s="39"/>
      <c r="FDD778" s="39"/>
      <c r="FDE778" s="39"/>
      <c r="FDF778" s="39"/>
      <c r="FDG778" s="39"/>
      <c r="FDH778" s="39"/>
      <c r="FDI778" s="39"/>
      <c r="FDJ778" s="39"/>
      <c r="FDK778" s="39"/>
      <c r="FDL778" s="39"/>
      <c r="FDM778" s="39"/>
      <c r="FDN778" s="39"/>
      <c r="FDO778" s="39"/>
      <c r="FDP778" s="39"/>
      <c r="FDQ778" s="39"/>
      <c r="FDR778" s="39"/>
      <c r="FDS778" s="39"/>
      <c r="FDT778" s="39"/>
      <c r="FDU778" s="39"/>
      <c r="FDV778" s="39"/>
      <c r="FDW778" s="39"/>
      <c r="FDX778" s="39"/>
      <c r="FDY778" s="39"/>
      <c r="FDZ778" s="39"/>
      <c r="FEA778" s="39"/>
      <c r="FEB778" s="39"/>
      <c r="FEC778" s="39"/>
      <c r="FED778" s="39"/>
      <c r="FEE778" s="39"/>
      <c r="FEF778" s="39"/>
      <c r="FEG778" s="39"/>
      <c r="FEH778" s="39"/>
      <c r="FEI778" s="39"/>
      <c r="FEJ778" s="39"/>
      <c r="FEK778" s="39"/>
      <c r="FEL778" s="39"/>
      <c r="FEM778" s="39"/>
      <c r="FEN778" s="39"/>
      <c r="FEO778" s="39"/>
      <c r="FEP778" s="39"/>
      <c r="FEQ778" s="39"/>
      <c r="FER778" s="39"/>
      <c r="FES778" s="39"/>
      <c r="FET778" s="39"/>
      <c r="FEU778" s="39"/>
      <c r="FEV778" s="39"/>
      <c r="FEW778" s="39"/>
      <c r="FEX778" s="39"/>
      <c r="FEY778" s="39"/>
      <c r="FEZ778" s="39"/>
      <c r="FFA778" s="39"/>
      <c r="FFB778" s="39"/>
      <c r="FFC778" s="39"/>
      <c r="FFD778" s="39"/>
      <c r="FFE778" s="39"/>
      <c r="FFF778" s="39"/>
      <c r="FFG778" s="39"/>
      <c r="FFH778" s="39"/>
      <c r="FFI778" s="39"/>
      <c r="FFJ778" s="39"/>
      <c r="FFK778" s="39"/>
      <c r="FFL778" s="39"/>
      <c r="FFM778" s="39"/>
      <c r="FFN778" s="39"/>
      <c r="FFO778" s="39"/>
      <c r="FFP778" s="39"/>
      <c r="FFQ778" s="39"/>
      <c r="FFR778" s="39"/>
      <c r="FFS778" s="39"/>
      <c r="FFT778" s="39"/>
      <c r="FFU778" s="39"/>
      <c r="FFV778" s="39"/>
      <c r="FFW778" s="39"/>
      <c r="FFX778" s="39"/>
      <c r="FFY778" s="39"/>
      <c r="FFZ778" s="39"/>
      <c r="FGA778" s="39"/>
      <c r="FGB778" s="39"/>
      <c r="FGC778" s="39"/>
      <c r="FGD778" s="39"/>
      <c r="FGE778" s="39"/>
      <c r="FGF778" s="39"/>
      <c r="FGG778" s="39"/>
      <c r="FGH778" s="39"/>
      <c r="FGI778" s="39"/>
      <c r="FGJ778" s="39"/>
      <c r="FGK778" s="39"/>
      <c r="FGL778" s="39"/>
      <c r="FGM778" s="39"/>
      <c r="FGN778" s="39"/>
      <c r="FGO778" s="39"/>
      <c r="FGP778" s="39"/>
      <c r="FGQ778" s="39"/>
      <c r="FGR778" s="39"/>
      <c r="FGS778" s="39"/>
      <c r="FGT778" s="39"/>
      <c r="FGU778" s="39"/>
      <c r="FGV778" s="39"/>
      <c r="FGW778" s="39"/>
      <c r="FGX778" s="39"/>
      <c r="FGY778" s="39"/>
      <c r="FGZ778" s="39"/>
      <c r="FHA778" s="39"/>
      <c r="FHB778" s="39"/>
      <c r="FHC778" s="39"/>
      <c r="FHD778" s="39"/>
      <c r="FHE778" s="39"/>
      <c r="FHF778" s="39"/>
      <c r="FHG778" s="39"/>
      <c r="FHH778" s="39"/>
      <c r="FHI778" s="39"/>
      <c r="FHJ778" s="39"/>
      <c r="FHK778" s="39"/>
      <c r="FHL778" s="39"/>
      <c r="FHM778" s="39"/>
      <c r="FHN778" s="39"/>
      <c r="FHO778" s="39"/>
      <c r="FHP778" s="39"/>
      <c r="FHQ778" s="39"/>
      <c r="FHR778" s="39"/>
      <c r="FHS778" s="39"/>
      <c r="FHT778" s="39"/>
      <c r="FHU778" s="39"/>
      <c r="FHV778" s="39"/>
      <c r="FHW778" s="39"/>
      <c r="FHX778" s="39"/>
      <c r="FHY778" s="39"/>
      <c r="FHZ778" s="39"/>
      <c r="FIA778" s="39"/>
      <c r="FIB778" s="39"/>
      <c r="FIC778" s="39"/>
      <c r="FID778" s="39"/>
      <c r="FIE778" s="39"/>
      <c r="FIF778" s="39"/>
      <c r="FIG778" s="39"/>
      <c r="FIH778" s="39"/>
      <c r="FII778" s="39"/>
      <c r="FIJ778" s="39"/>
      <c r="FIK778" s="39"/>
      <c r="FIL778" s="39"/>
      <c r="FIM778" s="39"/>
      <c r="FIN778" s="39"/>
      <c r="FIO778" s="39"/>
      <c r="FIP778" s="39"/>
      <c r="FIQ778" s="39"/>
      <c r="FIR778" s="39"/>
      <c r="FIS778" s="39"/>
      <c r="FIT778" s="39"/>
      <c r="FIU778" s="39"/>
      <c r="FIV778" s="39"/>
      <c r="FIW778" s="39"/>
      <c r="FIX778" s="39"/>
      <c r="FIY778" s="39"/>
      <c r="FIZ778" s="39"/>
      <c r="FJA778" s="39"/>
      <c r="FJB778" s="39"/>
      <c r="FJC778" s="39"/>
      <c r="FJD778" s="39"/>
      <c r="FJE778" s="39"/>
      <c r="FJF778" s="39"/>
      <c r="FJG778" s="39"/>
      <c r="FJH778" s="39"/>
      <c r="FJI778" s="39"/>
      <c r="FJJ778" s="39"/>
      <c r="FJK778" s="39"/>
      <c r="FJL778" s="39"/>
      <c r="FJM778" s="39"/>
      <c r="FJN778" s="39"/>
      <c r="FJO778" s="39"/>
      <c r="FJP778" s="39"/>
      <c r="FJQ778" s="39"/>
      <c r="FJR778" s="39"/>
      <c r="FJS778" s="39"/>
      <c r="FJT778" s="39"/>
      <c r="FJU778" s="39"/>
      <c r="FJV778" s="39"/>
      <c r="FJW778" s="39"/>
      <c r="FJX778" s="39"/>
      <c r="FJY778" s="39"/>
      <c r="FJZ778" s="39"/>
      <c r="FKA778" s="39"/>
      <c r="FKB778" s="39"/>
      <c r="FKC778" s="39"/>
      <c r="FKD778" s="39"/>
      <c r="FKE778" s="39"/>
      <c r="FKF778" s="39"/>
      <c r="FKG778" s="39"/>
      <c r="FKH778" s="39"/>
      <c r="FKI778" s="39"/>
      <c r="FKJ778" s="39"/>
      <c r="FKK778" s="39"/>
      <c r="FKL778" s="39"/>
      <c r="FKM778" s="39"/>
      <c r="FKN778" s="39"/>
      <c r="FKO778" s="39"/>
      <c r="FKP778" s="39"/>
      <c r="FKQ778" s="39"/>
      <c r="FKR778" s="39"/>
      <c r="FKS778" s="39"/>
      <c r="FKT778" s="39"/>
      <c r="FKU778" s="39"/>
      <c r="FKV778" s="39"/>
      <c r="FKW778" s="39"/>
      <c r="FKX778" s="39"/>
      <c r="FKY778" s="39"/>
      <c r="FKZ778" s="39"/>
      <c r="FLA778" s="39"/>
      <c r="FLB778" s="39"/>
      <c r="FLC778" s="39"/>
      <c r="FLD778" s="39"/>
      <c r="FLE778" s="39"/>
      <c r="FLF778" s="39"/>
      <c r="FLG778" s="39"/>
      <c r="FLH778" s="39"/>
      <c r="FLI778" s="39"/>
      <c r="FLJ778" s="39"/>
      <c r="FLK778" s="39"/>
      <c r="FLL778" s="39"/>
      <c r="FLM778" s="39"/>
      <c r="FLN778" s="39"/>
      <c r="FLO778" s="39"/>
      <c r="FLP778" s="39"/>
      <c r="FLQ778" s="39"/>
      <c r="FLR778" s="39"/>
      <c r="FLS778" s="39"/>
      <c r="FLT778" s="39"/>
      <c r="FLU778" s="39"/>
      <c r="FLV778" s="39"/>
      <c r="FLW778" s="39"/>
      <c r="FLX778" s="39"/>
      <c r="FLY778" s="39"/>
      <c r="FLZ778" s="39"/>
      <c r="FMA778" s="39"/>
      <c r="FMB778" s="39"/>
      <c r="FMC778" s="39"/>
      <c r="FMD778" s="39"/>
      <c r="FME778" s="39"/>
      <c r="FMF778" s="39"/>
      <c r="FMG778" s="39"/>
      <c r="FMH778" s="39"/>
      <c r="FMI778" s="39"/>
      <c r="FMJ778" s="39"/>
      <c r="FMK778" s="39"/>
      <c r="FML778" s="39"/>
      <c r="FMM778" s="39"/>
      <c r="FMN778" s="39"/>
      <c r="FMO778" s="39"/>
      <c r="FMP778" s="39"/>
      <c r="FMQ778" s="39"/>
      <c r="FMR778" s="39"/>
      <c r="FMS778" s="39"/>
      <c r="FMT778" s="39"/>
      <c r="FMU778" s="39"/>
      <c r="FMV778" s="39"/>
      <c r="FMW778" s="39"/>
      <c r="FMX778" s="39"/>
      <c r="FMY778" s="39"/>
      <c r="FMZ778" s="39"/>
      <c r="FNA778" s="39"/>
      <c r="FNB778" s="39"/>
      <c r="FNC778" s="39"/>
      <c r="FND778" s="39"/>
      <c r="FNE778" s="39"/>
      <c r="FNF778" s="39"/>
      <c r="FNG778" s="39"/>
      <c r="FNH778" s="39"/>
      <c r="FNI778" s="39"/>
      <c r="FNJ778" s="39"/>
      <c r="FNK778" s="39"/>
      <c r="FNL778" s="39"/>
      <c r="FNM778" s="39"/>
      <c r="FNN778" s="39"/>
      <c r="FNO778" s="39"/>
      <c r="FNP778" s="39"/>
      <c r="FNQ778" s="39"/>
      <c r="FNR778" s="39"/>
      <c r="FNS778" s="39"/>
      <c r="FNT778" s="39"/>
      <c r="FNU778" s="39"/>
      <c r="FNV778" s="39"/>
      <c r="FNW778" s="39"/>
      <c r="FNX778" s="39"/>
      <c r="FNY778" s="39"/>
      <c r="FNZ778" s="39"/>
      <c r="FOA778" s="39"/>
      <c r="FOB778" s="39"/>
      <c r="FOC778" s="39"/>
      <c r="FOD778" s="39"/>
      <c r="FOE778" s="39"/>
      <c r="FOF778" s="39"/>
      <c r="FOG778" s="39"/>
      <c r="FOH778" s="39"/>
      <c r="FOI778" s="39"/>
      <c r="FOJ778" s="39"/>
      <c r="FOK778" s="39"/>
      <c r="FOL778" s="39"/>
      <c r="FOM778" s="39"/>
      <c r="FON778" s="39"/>
      <c r="FOO778" s="39"/>
      <c r="FOP778" s="39"/>
      <c r="FOQ778" s="39"/>
      <c r="FOR778" s="39"/>
      <c r="FOS778" s="39"/>
      <c r="FOT778" s="39"/>
      <c r="FOU778" s="39"/>
      <c r="FOV778" s="39"/>
      <c r="FOW778" s="39"/>
      <c r="FOX778" s="39"/>
      <c r="FOY778" s="39"/>
      <c r="FOZ778" s="39"/>
      <c r="FPA778" s="39"/>
      <c r="FPB778" s="39"/>
      <c r="FPC778" s="39"/>
      <c r="FPD778" s="39"/>
      <c r="FPE778" s="39"/>
      <c r="FPF778" s="39"/>
      <c r="FPG778" s="39"/>
      <c r="FPH778" s="39"/>
      <c r="FPI778" s="39"/>
      <c r="FPJ778" s="39"/>
      <c r="FPK778" s="39"/>
      <c r="FPL778" s="39"/>
      <c r="FPM778" s="39"/>
      <c r="FPN778" s="39"/>
      <c r="FPO778" s="39"/>
      <c r="FPP778" s="39"/>
      <c r="FPQ778" s="39"/>
      <c r="FPR778" s="39"/>
      <c r="FPS778" s="39"/>
      <c r="FPT778" s="39"/>
      <c r="FPU778" s="39"/>
      <c r="FPV778" s="39"/>
      <c r="FPW778" s="39"/>
      <c r="FPX778" s="39"/>
      <c r="FPY778" s="39"/>
      <c r="FPZ778" s="39"/>
      <c r="FQA778" s="39"/>
      <c r="FQB778" s="39"/>
      <c r="FQC778" s="39"/>
      <c r="FQD778" s="39"/>
      <c r="FQE778" s="39"/>
      <c r="FQF778" s="39"/>
      <c r="FQG778" s="39"/>
      <c r="FQH778" s="39"/>
      <c r="FQI778" s="39"/>
      <c r="FQJ778" s="39"/>
      <c r="FQK778" s="39"/>
      <c r="FQL778" s="39"/>
      <c r="FQM778" s="39"/>
      <c r="FQN778" s="39"/>
      <c r="FQO778" s="39"/>
      <c r="FQP778" s="39"/>
      <c r="FQQ778" s="39"/>
      <c r="FQR778" s="39"/>
      <c r="FQS778" s="39"/>
      <c r="FQT778" s="39"/>
      <c r="FQU778" s="39"/>
      <c r="FQV778" s="39"/>
      <c r="FQW778" s="39"/>
      <c r="FQX778" s="39"/>
      <c r="FQY778" s="39"/>
      <c r="FQZ778" s="39"/>
      <c r="FRA778" s="39"/>
      <c r="FRB778" s="39"/>
      <c r="FRC778" s="39"/>
      <c r="FRD778" s="39"/>
      <c r="FRE778" s="39"/>
      <c r="FRF778" s="39"/>
      <c r="FRG778" s="39"/>
      <c r="FRH778" s="39"/>
      <c r="FRI778" s="39"/>
      <c r="FRJ778" s="39"/>
      <c r="FRK778" s="39"/>
      <c r="FRL778" s="39"/>
      <c r="FRM778" s="39"/>
      <c r="FRN778" s="39"/>
      <c r="FRO778" s="39"/>
      <c r="FRP778" s="39"/>
      <c r="FRQ778" s="39"/>
      <c r="FRR778" s="39"/>
      <c r="FRS778" s="39"/>
      <c r="FRT778" s="39"/>
      <c r="FRU778" s="39"/>
      <c r="FRV778" s="39"/>
      <c r="FRW778" s="39"/>
      <c r="FRX778" s="39"/>
      <c r="FRY778" s="39"/>
      <c r="FRZ778" s="39"/>
      <c r="FSA778" s="39"/>
      <c r="FSB778" s="39"/>
      <c r="FSC778" s="39"/>
      <c r="FSD778" s="39"/>
      <c r="FSE778" s="39"/>
      <c r="FSF778" s="39"/>
      <c r="FSG778" s="39"/>
      <c r="FSH778" s="39"/>
      <c r="FSI778" s="39"/>
      <c r="FSJ778" s="39"/>
      <c r="FSK778" s="39"/>
      <c r="FSL778" s="39"/>
      <c r="FSM778" s="39"/>
      <c r="FSN778" s="39"/>
      <c r="FSO778" s="39"/>
      <c r="FSP778" s="39"/>
      <c r="FSQ778" s="39"/>
      <c r="FSR778" s="39"/>
      <c r="FSS778" s="39"/>
      <c r="FST778" s="39"/>
      <c r="FSU778" s="39"/>
      <c r="FSV778" s="39"/>
      <c r="FSW778" s="39"/>
      <c r="FSX778" s="39"/>
      <c r="FSY778" s="39"/>
      <c r="FSZ778" s="39"/>
      <c r="FTA778" s="39"/>
      <c r="FTB778" s="39"/>
      <c r="FTC778" s="39"/>
      <c r="FTD778" s="39"/>
      <c r="FTE778" s="39"/>
      <c r="FTF778" s="39"/>
      <c r="FTG778" s="39"/>
      <c r="FTH778" s="39"/>
      <c r="FTI778" s="39"/>
      <c r="FTJ778" s="39"/>
      <c r="FTK778" s="39"/>
      <c r="FTL778" s="39"/>
      <c r="FTM778" s="39"/>
      <c r="FTN778" s="39"/>
      <c r="FTO778" s="39"/>
      <c r="FTP778" s="39"/>
      <c r="FTQ778" s="39"/>
      <c r="FTR778" s="39"/>
      <c r="FTS778" s="39"/>
      <c r="FTT778" s="39"/>
      <c r="FTU778" s="39"/>
      <c r="FTV778" s="39"/>
      <c r="FTW778" s="39"/>
      <c r="FTX778" s="39"/>
      <c r="FTY778" s="39"/>
      <c r="FTZ778" s="39"/>
      <c r="FUA778" s="39"/>
      <c r="FUB778" s="39"/>
      <c r="FUC778" s="39"/>
      <c r="FUD778" s="39"/>
      <c r="FUE778" s="39"/>
      <c r="FUF778" s="39"/>
      <c r="FUG778" s="39"/>
      <c r="FUH778" s="39"/>
      <c r="FUI778" s="39"/>
      <c r="FUJ778" s="39"/>
      <c r="FUK778" s="39"/>
      <c r="FUL778" s="39"/>
      <c r="FUM778" s="39"/>
      <c r="FUN778" s="39"/>
      <c r="FUO778" s="39"/>
      <c r="FUP778" s="39"/>
      <c r="FUQ778" s="39"/>
      <c r="FUR778" s="39"/>
      <c r="FUS778" s="39"/>
      <c r="FUT778" s="39"/>
      <c r="FUU778" s="39"/>
      <c r="FUV778" s="39"/>
      <c r="FUW778" s="39"/>
      <c r="FUX778" s="39"/>
      <c r="FUY778" s="39"/>
      <c r="FUZ778" s="39"/>
      <c r="FVA778" s="39"/>
      <c r="FVB778" s="39"/>
      <c r="FVC778" s="39"/>
      <c r="FVD778" s="39"/>
      <c r="FVE778" s="39"/>
      <c r="FVF778" s="39"/>
      <c r="FVG778" s="39"/>
      <c r="FVH778" s="39"/>
      <c r="FVI778" s="39"/>
      <c r="FVJ778" s="39"/>
      <c r="FVK778" s="39"/>
      <c r="FVL778" s="39"/>
      <c r="FVM778" s="39"/>
      <c r="FVN778" s="39"/>
      <c r="FVO778" s="39"/>
      <c r="FVP778" s="39"/>
      <c r="FVQ778" s="39"/>
      <c r="FVR778" s="39"/>
      <c r="FVS778" s="39"/>
      <c r="FVT778" s="39"/>
      <c r="FVU778" s="39"/>
      <c r="FVV778" s="39"/>
      <c r="FVW778" s="39"/>
      <c r="FVX778" s="39"/>
      <c r="FVY778" s="39"/>
      <c r="FVZ778" s="39"/>
      <c r="FWA778" s="39"/>
      <c r="FWB778" s="39"/>
      <c r="FWC778" s="39"/>
      <c r="FWD778" s="39"/>
      <c r="FWE778" s="39"/>
      <c r="FWF778" s="39"/>
      <c r="FWG778" s="39"/>
      <c r="FWH778" s="39"/>
      <c r="FWI778" s="39"/>
      <c r="FWJ778" s="39"/>
      <c r="FWK778" s="39"/>
      <c r="FWL778" s="39"/>
      <c r="FWM778" s="39"/>
      <c r="FWN778" s="39"/>
      <c r="FWO778" s="39"/>
      <c r="FWP778" s="39"/>
      <c r="FWQ778" s="39"/>
      <c r="FWR778" s="39"/>
      <c r="FWS778" s="39"/>
      <c r="FWT778" s="39"/>
      <c r="FWU778" s="39"/>
      <c r="FWV778" s="39"/>
      <c r="FWW778" s="39"/>
      <c r="FWX778" s="39"/>
      <c r="FWY778" s="39"/>
      <c r="FWZ778" s="39"/>
      <c r="FXA778" s="39"/>
      <c r="FXB778" s="39"/>
      <c r="FXC778" s="39"/>
      <c r="FXD778" s="39"/>
      <c r="FXE778" s="39"/>
      <c r="FXF778" s="39"/>
      <c r="FXG778" s="39"/>
      <c r="FXH778" s="39"/>
      <c r="FXI778" s="39"/>
      <c r="FXJ778" s="39"/>
      <c r="FXK778" s="39"/>
      <c r="FXL778" s="39"/>
      <c r="FXM778" s="39"/>
      <c r="FXN778" s="39"/>
      <c r="FXO778" s="39"/>
      <c r="FXP778" s="39"/>
      <c r="FXQ778" s="39"/>
      <c r="FXR778" s="39"/>
      <c r="FXS778" s="39"/>
      <c r="FXT778" s="39"/>
      <c r="FXU778" s="39"/>
      <c r="FXV778" s="39"/>
      <c r="FXW778" s="39"/>
      <c r="FXX778" s="39"/>
      <c r="FXY778" s="39"/>
      <c r="FXZ778" s="39"/>
      <c r="FYA778" s="39"/>
      <c r="FYB778" s="39"/>
      <c r="FYC778" s="39"/>
      <c r="FYD778" s="39"/>
      <c r="FYE778" s="39"/>
      <c r="FYF778" s="39"/>
      <c r="FYG778" s="39"/>
      <c r="FYH778" s="39"/>
      <c r="FYI778" s="39"/>
      <c r="FYJ778" s="39"/>
      <c r="FYK778" s="39"/>
      <c r="FYL778" s="39"/>
      <c r="FYM778" s="39"/>
      <c r="FYN778" s="39"/>
      <c r="FYO778" s="39"/>
      <c r="FYP778" s="39"/>
      <c r="FYQ778" s="39"/>
      <c r="FYR778" s="39"/>
      <c r="FYS778" s="39"/>
      <c r="FYT778" s="39"/>
      <c r="FYU778" s="39"/>
      <c r="FYV778" s="39"/>
      <c r="FYW778" s="39"/>
      <c r="FYX778" s="39"/>
      <c r="FYY778" s="39"/>
      <c r="FYZ778" s="39"/>
      <c r="FZA778" s="39"/>
      <c r="FZB778" s="39"/>
      <c r="FZC778" s="39"/>
      <c r="FZD778" s="39"/>
      <c r="FZE778" s="39"/>
      <c r="FZF778" s="39"/>
      <c r="FZG778" s="39"/>
      <c r="FZH778" s="39"/>
      <c r="FZI778" s="39"/>
      <c r="FZJ778" s="39"/>
      <c r="FZK778" s="39"/>
      <c r="FZL778" s="39"/>
      <c r="FZM778" s="39"/>
      <c r="FZN778" s="39"/>
      <c r="FZO778" s="39"/>
      <c r="FZP778" s="39"/>
      <c r="FZQ778" s="39"/>
      <c r="FZR778" s="39"/>
      <c r="FZS778" s="39"/>
      <c r="FZT778" s="39"/>
      <c r="FZU778" s="39"/>
      <c r="FZV778" s="39"/>
      <c r="FZW778" s="39"/>
      <c r="FZX778" s="39"/>
      <c r="FZY778" s="39"/>
      <c r="FZZ778" s="39"/>
      <c r="GAA778" s="39"/>
      <c r="GAB778" s="39"/>
      <c r="GAC778" s="39"/>
      <c r="GAD778" s="39"/>
      <c r="GAE778" s="39"/>
      <c r="GAF778" s="39"/>
      <c r="GAG778" s="39"/>
      <c r="GAH778" s="39"/>
      <c r="GAI778" s="39"/>
      <c r="GAJ778" s="39"/>
      <c r="GAK778" s="39"/>
      <c r="GAL778" s="39"/>
      <c r="GAM778" s="39"/>
      <c r="GAN778" s="39"/>
      <c r="GAO778" s="39"/>
      <c r="GAP778" s="39"/>
      <c r="GAQ778" s="39"/>
      <c r="GAR778" s="39"/>
      <c r="GAS778" s="39"/>
      <c r="GAT778" s="39"/>
      <c r="GAU778" s="39"/>
      <c r="GAV778" s="39"/>
      <c r="GAW778" s="39"/>
      <c r="GAX778" s="39"/>
      <c r="GAY778" s="39"/>
      <c r="GAZ778" s="39"/>
      <c r="GBA778" s="39"/>
      <c r="GBB778" s="39"/>
      <c r="GBC778" s="39"/>
      <c r="GBD778" s="39"/>
      <c r="GBE778" s="39"/>
      <c r="GBF778" s="39"/>
      <c r="GBG778" s="39"/>
      <c r="GBH778" s="39"/>
      <c r="GBI778" s="39"/>
      <c r="GBJ778" s="39"/>
      <c r="GBK778" s="39"/>
      <c r="GBL778" s="39"/>
      <c r="GBM778" s="39"/>
      <c r="GBN778" s="39"/>
      <c r="GBO778" s="39"/>
      <c r="GBP778" s="39"/>
      <c r="GBQ778" s="39"/>
      <c r="GBR778" s="39"/>
      <c r="GBS778" s="39"/>
      <c r="GBT778" s="39"/>
      <c r="GBU778" s="39"/>
      <c r="GBV778" s="39"/>
      <c r="GBW778" s="39"/>
      <c r="GBX778" s="39"/>
      <c r="GBY778" s="39"/>
      <c r="GBZ778" s="39"/>
      <c r="GCA778" s="39"/>
      <c r="GCB778" s="39"/>
      <c r="GCC778" s="39"/>
      <c r="GCD778" s="39"/>
      <c r="GCE778" s="39"/>
      <c r="GCF778" s="39"/>
      <c r="GCG778" s="39"/>
      <c r="GCH778" s="39"/>
      <c r="GCI778" s="39"/>
      <c r="GCJ778" s="39"/>
      <c r="GCK778" s="39"/>
      <c r="GCL778" s="39"/>
      <c r="GCM778" s="39"/>
      <c r="GCN778" s="39"/>
      <c r="GCO778" s="39"/>
      <c r="GCP778" s="39"/>
      <c r="GCQ778" s="39"/>
      <c r="GCR778" s="39"/>
      <c r="GCS778" s="39"/>
      <c r="GCT778" s="39"/>
      <c r="GCU778" s="39"/>
      <c r="GCV778" s="39"/>
      <c r="GCW778" s="39"/>
      <c r="GCX778" s="39"/>
      <c r="GCY778" s="39"/>
      <c r="GCZ778" s="39"/>
      <c r="GDA778" s="39"/>
      <c r="GDB778" s="39"/>
      <c r="GDC778" s="39"/>
      <c r="GDD778" s="39"/>
      <c r="GDE778" s="39"/>
      <c r="GDF778" s="39"/>
      <c r="GDG778" s="39"/>
      <c r="GDH778" s="39"/>
      <c r="GDI778" s="39"/>
      <c r="GDJ778" s="39"/>
      <c r="GDK778" s="39"/>
      <c r="GDL778" s="39"/>
      <c r="GDM778" s="39"/>
      <c r="GDN778" s="39"/>
      <c r="GDO778" s="39"/>
      <c r="GDP778" s="39"/>
      <c r="GDQ778" s="39"/>
      <c r="GDR778" s="39"/>
      <c r="GDS778" s="39"/>
      <c r="GDT778" s="39"/>
      <c r="GDU778" s="39"/>
      <c r="GDV778" s="39"/>
      <c r="GDW778" s="39"/>
      <c r="GDX778" s="39"/>
      <c r="GDY778" s="39"/>
      <c r="GDZ778" s="39"/>
      <c r="GEA778" s="39"/>
      <c r="GEB778" s="39"/>
      <c r="GEC778" s="39"/>
      <c r="GED778" s="39"/>
      <c r="GEE778" s="39"/>
      <c r="GEF778" s="39"/>
      <c r="GEG778" s="39"/>
      <c r="GEH778" s="39"/>
      <c r="GEI778" s="39"/>
      <c r="GEJ778" s="39"/>
      <c r="GEK778" s="39"/>
      <c r="GEL778" s="39"/>
      <c r="GEM778" s="39"/>
      <c r="GEN778" s="39"/>
      <c r="GEO778" s="39"/>
      <c r="GEP778" s="39"/>
      <c r="GEQ778" s="39"/>
      <c r="GER778" s="39"/>
      <c r="GES778" s="39"/>
      <c r="GET778" s="39"/>
      <c r="GEU778" s="39"/>
      <c r="GEV778" s="39"/>
      <c r="GEW778" s="39"/>
      <c r="GEX778" s="39"/>
      <c r="GEY778" s="39"/>
      <c r="GEZ778" s="39"/>
      <c r="GFA778" s="39"/>
      <c r="GFB778" s="39"/>
      <c r="GFC778" s="39"/>
      <c r="GFD778" s="39"/>
      <c r="GFE778" s="39"/>
      <c r="GFF778" s="39"/>
      <c r="GFG778" s="39"/>
      <c r="GFH778" s="39"/>
      <c r="GFI778" s="39"/>
      <c r="GFJ778" s="39"/>
      <c r="GFK778" s="39"/>
      <c r="GFL778" s="39"/>
      <c r="GFM778" s="39"/>
      <c r="GFN778" s="39"/>
      <c r="GFO778" s="39"/>
      <c r="GFP778" s="39"/>
      <c r="GFQ778" s="39"/>
      <c r="GFR778" s="39"/>
      <c r="GFS778" s="39"/>
      <c r="GFT778" s="39"/>
      <c r="GFU778" s="39"/>
      <c r="GFV778" s="39"/>
      <c r="GFW778" s="39"/>
      <c r="GFX778" s="39"/>
      <c r="GFY778" s="39"/>
      <c r="GFZ778" s="39"/>
      <c r="GGA778" s="39"/>
      <c r="GGB778" s="39"/>
      <c r="GGC778" s="39"/>
      <c r="GGD778" s="39"/>
      <c r="GGE778" s="39"/>
      <c r="GGF778" s="39"/>
      <c r="GGG778" s="39"/>
      <c r="GGH778" s="39"/>
      <c r="GGI778" s="39"/>
      <c r="GGJ778" s="39"/>
      <c r="GGK778" s="39"/>
      <c r="GGL778" s="39"/>
      <c r="GGM778" s="39"/>
      <c r="GGN778" s="39"/>
      <c r="GGO778" s="39"/>
      <c r="GGP778" s="39"/>
      <c r="GGQ778" s="39"/>
      <c r="GGR778" s="39"/>
      <c r="GGS778" s="39"/>
      <c r="GGT778" s="39"/>
      <c r="GGU778" s="39"/>
      <c r="GGV778" s="39"/>
      <c r="GGW778" s="39"/>
      <c r="GGX778" s="39"/>
      <c r="GGY778" s="39"/>
      <c r="GGZ778" s="39"/>
      <c r="GHA778" s="39"/>
      <c r="GHB778" s="39"/>
      <c r="GHC778" s="39"/>
      <c r="GHD778" s="39"/>
      <c r="GHE778" s="39"/>
      <c r="GHF778" s="39"/>
      <c r="GHG778" s="39"/>
      <c r="GHH778" s="39"/>
      <c r="GHI778" s="39"/>
      <c r="GHJ778" s="39"/>
      <c r="GHK778" s="39"/>
      <c r="GHL778" s="39"/>
      <c r="GHM778" s="39"/>
      <c r="GHN778" s="39"/>
      <c r="GHO778" s="39"/>
      <c r="GHP778" s="39"/>
      <c r="GHQ778" s="39"/>
      <c r="GHR778" s="39"/>
      <c r="GHS778" s="39"/>
      <c r="GHT778" s="39"/>
      <c r="GHU778" s="39"/>
      <c r="GHV778" s="39"/>
      <c r="GHW778" s="39"/>
      <c r="GHX778" s="39"/>
      <c r="GHY778" s="39"/>
      <c r="GHZ778" s="39"/>
      <c r="GIA778" s="39"/>
      <c r="GIB778" s="39"/>
      <c r="GIC778" s="39"/>
      <c r="GID778" s="39"/>
      <c r="GIE778" s="39"/>
      <c r="GIF778" s="39"/>
      <c r="GIG778" s="39"/>
      <c r="GIH778" s="39"/>
      <c r="GII778" s="39"/>
      <c r="GIJ778" s="39"/>
      <c r="GIK778" s="39"/>
      <c r="GIL778" s="39"/>
      <c r="GIM778" s="39"/>
      <c r="GIN778" s="39"/>
      <c r="GIO778" s="39"/>
      <c r="GIP778" s="39"/>
      <c r="GIQ778" s="39"/>
      <c r="GIR778" s="39"/>
      <c r="GIS778" s="39"/>
      <c r="GIT778" s="39"/>
      <c r="GIU778" s="39"/>
      <c r="GIV778" s="39"/>
      <c r="GIW778" s="39"/>
      <c r="GIX778" s="39"/>
      <c r="GIY778" s="39"/>
      <c r="GIZ778" s="39"/>
      <c r="GJA778" s="39"/>
      <c r="GJB778" s="39"/>
      <c r="GJC778" s="39"/>
      <c r="GJD778" s="39"/>
      <c r="GJE778" s="39"/>
      <c r="GJF778" s="39"/>
      <c r="GJG778" s="39"/>
      <c r="GJH778" s="39"/>
      <c r="GJI778" s="39"/>
      <c r="GJJ778" s="39"/>
      <c r="GJK778" s="39"/>
      <c r="GJL778" s="39"/>
      <c r="GJM778" s="39"/>
      <c r="GJN778" s="39"/>
      <c r="GJO778" s="39"/>
      <c r="GJP778" s="39"/>
      <c r="GJQ778" s="39"/>
      <c r="GJR778" s="39"/>
      <c r="GJS778" s="39"/>
      <c r="GJT778" s="39"/>
      <c r="GJU778" s="39"/>
      <c r="GJV778" s="39"/>
      <c r="GJW778" s="39"/>
      <c r="GJX778" s="39"/>
      <c r="GJY778" s="39"/>
      <c r="GJZ778" s="39"/>
      <c r="GKA778" s="39"/>
      <c r="GKB778" s="39"/>
      <c r="GKC778" s="39"/>
      <c r="GKD778" s="39"/>
      <c r="GKE778" s="39"/>
      <c r="GKF778" s="39"/>
      <c r="GKG778" s="39"/>
      <c r="GKH778" s="39"/>
      <c r="GKI778" s="39"/>
      <c r="GKJ778" s="39"/>
      <c r="GKK778" s="39"/>
      <c r="GKL778" s="39"/>
      <c r="GKM778" s="39"/>
      <c r="GKN778" s="39"/>
      <c r="GKO778" s="39"/>
      <c r="GKP778" s="39"/>
      <c r="GKQ778" s="39"/>
      <c r="GKR778" s="39"/>
      <c r="GKS778" s="39"/>
      <c r="GKT778" s="39"/>
      <c r="GKU778" s="39"/>
      <c r="GKV778" s="39"/>
      <c r="GKW778" s="39"/>
      <c r="GKX778" s="39"/>
      <c r="GKY778" s="39"/>
      <c r="GKZ778" s="39"/>
      <c r="GLA778" s="39"/>
      <c r="GLB778" s="39"/>
      <c r="GLC778" s="39"/>
      <c r="GLD778" s="39"/>
      <c r="GLE778" s="39"/>
      <c r="GLF778" s="39"/>
      <c r="GLG778" s="39"/>
      <c r="GLH778" s="39"/>
      <c r="GLI778" s="39"/>
      <c r="GLJ778" s="39"/>
      <c r="GLK778" s="39"/>
      <c r="GLL778" s="39"/>
      <c r="GLM778" s="39"/>
      <c r="GLN778" s="39"/>
      <c r="GLO778" s="39"/>
      <c r="GLP778" s="39"/>
      <c r="GLQ778" s="39"/>
      <c r="GLR778" s="39"/>
      <c r="GLS778" s="39"/>
      <c r="GLT778" s="39"/>
      <c r="GLU778" s="39"/>
      <c r="GLV778" s="39"/>
      <c r="GLW778" s="39"/>
      <c r="GLX778" s="39"/>
      <c r="GLY778" s="39"/>
      <c r="GLZ778" s="39"/>
      <c r="GMA778" s="39"/>
      <c r="GMB778" s="39"/>
      <c r="GMC778" s="39"/>
      <c r="GMD778" s="39"/>
      <c r="GME778" s="39"/>
      <c r="GMF778" s="39"/>
      <c r="GMG778" s="39"/>
      <c r="GMH778" s="39"/>
      <c r="GMI778" s="39"/>
      <c r="GMJ778" s="39"/>
      <c r="GMK778" s="39"/>
      <c r="GML778" s="39"/>
      <c r="GMM778" s="39"/>
      <c r="GMN778" s="39"/>
      <c r="GMO778" s="39"/>
      <c r="GMP778" s="39"/>
      <c r="GMQ778" s="39"/>
      <c r="GMR778" s="39"/>
      <c r="GMS778" s="39"/>
      <c r="GMT778" s="39"/>
      <c r="GMU778" s="39"/>
      <c r="GMV778" s="39"/>
      <c r="GMW778" s="39"/>
      <c r="GMX778" s="39"/>
      <c r="GMY778" s="39"/>
      <c r="GMZ778" s="39"/>
      <c r="GNA778" s="39"/>
      <c r="GNB778" s="39"/>
      <c r="GNC778" s="39"/>
      <c r="GND778" s="39"/>
      <c r="GNE778" s="39"/>
      <c r="GNF778" s="39"/>
      <c r="GNG778" s="39"/>
      <c r="GNH778" s="39"/>
      <c r="GNI778" s="39"/>
      <c r="GNJ778" s="39"/>
      <c r="GNK778" s="39"/>
      <c r="GNL778" s="39"/>
      <c r="GNM778" s="39"/>
      <c r="GNN778" s="39"/>
      <c r="GNO778" s="39"/>
      <c r="GNP778" s="39"/>
      <c r="GNQ778" s="39"/>
      <c r="GNR778" s="39"/>
      <c r="GNS778" s="39"/>
      <c r="GNT778" s="39"/>
      <c r="GNU778" s="39"/>
      <c r="GNV778" s="39"/>
      <c r="GNW778" s="39"/>
      <c r="GNX778" s="39"/>
      <c r="GNY778" s="39"/>
      <c r="GNZ778" s="39"/>
      <c r="GOA778" s="39"/>
      <c r="GOB778" s="39"/>
      <c r="GOC778" s="39"/>
      <c r="GOD778" s="39"/>
      <c r="GOE778" s="39"/>
      <c r="GOF778" s="39"/>
      <c r="GOG778" s="39"/>
      <c r="GOH778" s="39"/>
      <c r="GOI778" s="39"/>
      <c r="GOJ778" s="39"/>
      <c r="GOK778" s="39"/>
      <c r="GOL778" s="39"/>
      <c r="GOM778" s="39"/>
      <c r="GON778" s="39"/>
      <c r="GOO778" s="39"/>
      <c r="GOP778" s="39"/>
      <c r="GOQ778" s="39"/>
      <c r="GOR778" s="39"/>
      <c r="GOS778" s="39"/>
      <c r="GOT778" s="39"/>
      <c r="GOU778" s="39"/>
      <c r="GOV778" s="39"/>
      <c r="GOW778" s="39"/>
      <c r="GOX778" s="39"/>
      <c r="GOY778" s="39"/>
      <c r="GOZ778" s="39"/>
      <c r="GPA778" s="39"/>
      <c r="GPB778" s="39"/>
      <c r="GPC778" s="39"/>
      <c r="GPD778" s="39"/>
      <c r="GPE778" s="39"/>
      <c r="GPF778" s="39"/>
      <c r="GPG778" s="39"/>
      <c r="GPH778" s="39"/>
      <c r="GPI778" s="39"/>
      <c r="GPJ778" s="39"/>
      <c r="GPK778" s="39"/>
      <c r="GPL778" s="39"/>
      <c r="GPM778" s="39"/>
      <c r="GPN778" s="39"/>
      <c r="GPO778" s="39"/>
      <c r="GPP778" s="39"/>
      <c r="GPQ778" s="39"/>
      <c r="GPR778" s="39"/>
      <c r="GPS778" s="39"/>
      <c r="GPT778" s="39"/>
      <c r="GPU778" s="39"/>
      <c r="GPV778" s="39"/>
      <c r="GPW778" s="39"/>
      <c r="GPX778" s="39"/>
      <c r="GPY778" s="39"/>
      <c r="GPZ778" s="39"/>
      <c r="GQA778" s="39"/>
      <c r="GQB778" s="39"/>
      <c r="GQC778" s="39"/>
      <c r="GQD778" s="39"/>
      <c r="GQE778" s="39"/>
      <c r="GQF778" s="39"/>
      <c r="GQG778" s="39"/>
      <c r="GQH778" s="39"/>
      <c r="GQI778" s="39"/>
      <c r="GQJ778" s="39"/>
      <c r="GQK778" s="39"/>
      <c r="GQL778" s="39"/>
      <c r="GQM778" s="39"/>
      <c r="GQN778" s="39"/>
      <c r="GQO778" s="39"/>
      <c r="GQP778" s="39"/>
      <c r="GQQ778" s="39"/>
      <c r="GQR778" s="39"/>
      <c r="GQS778" s="39"/>
      <c r="GQT778" s="39"/>
      <c r="GQU778" s="39"/>
      <c r="GQV778" s="39"/>
      <c r="GQW778" s="39"/>
      <c r="GQX778" s="39"/>
      <c r="GQY778" s="39"/>
      <c r="GQZ778" s="39"/>
      <c r="GRA778" s="39"/>
      <c r="GRB778" s="39"/>
      <c r="GRC778" s="39"/>
      <c r="GRD778" s="39"/>
      <c r="GRE778" s="39"/>
      <c r="GRF778" s="39"/>
      <c r="GRG778" s="39"/>
      <c r="GRH778" s="39"/>
      <c r="GRI778" s="39"/>
      <c r="GRJ778" s="39"/>
      <c r="GRK778" s="39"/>
      <c r="GRL778" s="39"/>
      <c r="GRM778" s="39"/>
      <c r="GRN778" s="39"/>
      <c r="GRO778" s="39"/>
      <c r="GRP778" s="39"/>
      <c r="GRQ778" s="39"/>
      <c r="GRR778" s="39"/>
      <c r="GRS778" s="39"/>
      <c r="GRT778" s="39"/>
      <c r="GRU778" s="39"/>
      <c r="GRV778" s="39"/>
      <c r="GRW778" s="39"/>
      <c r="GRX778" s="39"/>
      <c r="GRY778" s="39"/>
      <c r="GRZ778" s="39"/>
      <c r="GSA778" s="39"/>
      <c r="GSB778" s="39"/>
      <c r="GSC778" s="39"/>
      <c r="GSD778" s="39"/>
      <c r="GSE778" s="39"/>
      <c r="GSF778" s="39"/>
      <c r="GSG778" s="39"/>
      <c r="GSH778" s="39"/>
      <c r="GSI778" s="39"/>
      <c r="GSJ778" s="39"/>
      <c r="GSK778" s="39"/>
      <c r="GSL778" s="39"/>
      <c r="GSM778" s="39"/>
      <c r="GSN778" s="39"/>
      <c r="GSO778" s="39"/>
      <c r="GSP778" s="39"/>
      <c r="GSQ778" s="39"/>
      <c r="GSR778" s="39"/>
      <c r="GSS778" s="39"/>
      <c r="GST778" s="39"/>
      <c r="GSU778" s="39"/>
      <c r="GSV778" s="39"/>
      <c r="GSW778" s="39"/>
      <c r="GSX778" s="39"/>
      <c r="GSY778" s="39"/>
      <c r="GSZ778" s="39"/>
      <c r="GTA778" s="39"/>
      <c r="GTB778" s="39"/>
      <c r="GTC778" s="39"/>
      <c r="GTD778" s="39"/>
      <c r="GTE778" s="39"/>
      <c r="GTF778" s="39"/>
      <c r="GTG778" s="39"/>
      <c r="GTH778" s="39"/>
      <c r="GTI778" s="39"/>
      <c r="GTJ778" s="39"/>
      <c r="GTK778" s="39"/>
      <c r="GTL778" s="39"/>
      <c r="GTM778" s="39"/>
      <c r="GTN778" s="39"/>
      <c r="GTO778" s="39"/>
      <c r="GTP778" s="39"/>
      <c r="GTQ778" s="39"/>
      <c r="GTR778" s="39"/>
      <c r="GTS778" s="39"/>
      <c r="GTT778" s="39"/>
      <c r="GTU778" s="39"/>
      <c r="GTV778" s="39"/>
      <c r="GTW778" s="39"/>
      <c r="GTX778" s="39"/>
      <c r="GTY778" s="39"/>
      <c r="GTZ778" s="39"/>
      <c r="GUA778" s="39"/>
      <c r="GUB778" s="39"/>
      <c r="GUC778" s="39"/>
      <c r="GUD778" s="39"/>
      <c r="GUE778" s="39"/>
      <c r="GUF778" s="39"/>
      <c r="GUG778" s="39"/>
      <c r="GUH778" s="39"/>
      <c r="GUI778" s="39"/>
      <c r="GUJ778" s="39"/>
      <c r="GUK778" s="39"/>
      <c r="GUL778" s="39"/>
      <c r="GUM778" s="39"/>
      <c r="GUN778" s="39"/>
      <c r="GUO778" s="39"/>
      <c r="GUP778" s="39"/>
      <c r="GUQ778" s="39"/>
      <c r="GUR778" s="39"/>
      <c r="GUS778" s="39"/>
      <c r="GUT778" s="39"/>
      <c r="GUU778" s="39"/>
      <c r="GUV778" s="39"/>
      <c r="GUW778" s="39"/>
      <c r="GUX778" s="39"/>
      <c r="GUY778" s="39"/>
      <c r="GUZ778" s="39"/>
      <c r="GVA778" s="39"/>
      <c r="GVB778" s="39"/>
      <c r="GVC778" s="39"/>
      <c r="GVD778" s="39"/>
      <c r="GVE778" s="39"/>
      <c r="GVF778" s="39"/>
      <c r="GVG778" s="39"/>
      <c r="GVH778" s="39"/>
      <c r="GVI778" s="39"/>
      <c r="GVJ778" s="39"/>
      <c r="GVK778" s="39"/>
      <c r="GVL778" s="39"/>
      <c r="GVM778" s="39"/>
      <c r="GVN778" s="39"/>
      <c r="GVO778" s="39"/>
      <c r="GVP778" s="39"/>
      <c r="GVQ778" s="39"/>
      <c r="GVR778" s="39"/>
      <c r="GVS778" s="39"/>
      <c r="GVT778" s="39"/>
      <c r="GVU778" s="39"/>
      <c r="GVV778" s="39"/>
      <c r="GVW778" s="39"/>
      <c r="GVX778" s="39"/>
      <c r="GVY778" s="39"/>
      <c r="GVZ778" s="39"/>
      <c r="GWA778" s="39"/>
      <c r="GWB778" s="39"/>
      <c r="GWC778" s="39"/>
      <c r="GWD778" s="39"/>
      <c r="GWE778" s="39"/>
      <c r="GWF778" s="39"/>
      <c r="GWG778" s="39"/>
      <c r="GWH778" s="39"/>
      <c r="GWI778" s="39"/>
      <c r="GWJ778" s="39"/>
      <c r="GWK778" s="39"/>
      <c r="GWL778" s="39"/>
      <c r="GWM778" s="39"/>
      <c r="GWN778" s="39"/>
      <c r="GWO778" s="39"/>
      <c r="GWP778" s="39"/>
      <c r="GWQ778" s="39"/>
      <c r="GWR778" s="39"/>
      <c r="GWS778" s="39"/>
      <c r="GWT778" s="39"/>
      <c r="GWU778" s="39"/>
      <c r="GWV778" s="39"/>
      <c r="GWW778" s="39"/>
      <c r="GWX778" s="39"/>
      <c r="GWY778" s="39"/>
      <c r="GWZ778" s="39"/>
      <c r="GXA778" s="39"/>
      <c r="GXB778" s="39"/>
      <c r="GXC778" s="39"/>
      <c r="GXD778" s="39"/>
      <c r="GXE778" s="39"/>
      <c r="GXF778" s="39"/>
      <c r="GXG778" s="39"/>
      <c r="GXH778" s="39"/>
      <c r="GXI778" s="39"/>
      <c r="GXJ778" s="39"/>
      <c r="GXK778" s="39"/>
      <c r="GXL778" s="39"/>
      <c r="GXM778" s="39"/>
      <c r="GXN778" s="39"/>
      <c r="GXO778" s="39"/>
      <c r="GXP778" s="39"/>
      <c r="GXQ778" s="39"/>
      <c r="GXR778" s="39"/>
      <c r="GXS778" s="39"/>
      <c r="GXT778" s="39"/>
      <c r="GXU778" s="39"/>
      <c r="GXV778" s="39"/>
      <c r="GXW778" s="39"/>
      <c r="GXX778" s="39"/>
      <c r="GXY778" s="39"/>
      <c r="GXZ778" s="39"/>
      <c r="GYA778" s="39"/>
      <c r="GYB778" s="39"/>
      <c r="GYC778" s="39"/>
      <c r="GYD778" s="39"/>
      <c r="GYE778" s="39"/>
      <c r="GYF778" s="39"/>
      <c r="GYG778" s="39"/>
      <c r="GYH778" s="39"/>
      <c r="GYI778" s="39"/>
      <c r="GYJ778" s="39"/>
      <c r="GYK778" s="39"/>
      <c r="GYL778" s="39"/>
      <c r="GYM778" s="39"/>
      <c r="GYN778" s="39"/>
      <c r="GYO778" s="39"/>
      <c r="GYP778" s="39"/>
      <c r="GYQ778" s="39"/>
      <c r="GYR778" s="39"/>
      <c r="GYS778" s="39"/>
      <c r="GYT778" s="39"/>
      <c r="GYU778" s="39"/>
      <c r="GYV778" s="39"/>
      <c r="GYW778" s="39"/>
      <c r="GYX778" s="39"/>
      <c r="GYY778" s="39"/>
      <c r="GYZ778" s="39"/>
      <c r="GZA778" s="39"/>
      <c r="GZB778" s="39"/>
      <c r="GZC778" s="39"/>
      <c r="GZD778" s="39"/>
      <c r="GZE778" s="39"/>
      <c r="GZF778" s="39"/>
      <c r="GZG778" s="39"/>
      <c r="GZH778" s="39"/>
      <c r="GZI778" s="39"/>
      <c r="GZJ778" s="39"/>
      <c r="GZK778" s="39"/>
      <c r="GZL778" s="39"/>
      <c r="GZM778" s="39"/>
      <c r="GZN778" s="39"/>
      <c r="GZO778" s="39"/>
      <c r="GZP778" s="39"/>
      <c r="GZQ778" s="39"/>
      <c r="GZR778" s="39"/>
      <c r="GZS778" s="39"/>
      <c r="GZT778" s="39"/>
      <c r="GZU778" s="39"/>
      <c r="GZV778" s="39"/>
      <c r="GZW778" s="39"/>
      <c r="GZX778" s="39"/>
      <c r="GZY778" s="39"/>
      <c r="GZZ778" s="39"/>
      <c r="HAA778" s="39"/>
      <c r="HAB778" s="39"/>
      <c r="HAC778" s="39"/>
      <c r="HAD778" s="39"/>
      <c r="HAE778" s="39"/>
      <c r="HAF778" s="39"/>
      <c r="HAG778" s="39"/>
      <c r="HAH778" s="39"/>
      <c r="HAI778" s="39"/>
      <c r="HAJ778" s="39"/>
      <c r="HAK778" s="39"/>
      <c r="HAL778" s="39"/>
      <c r="HAM778" s="39"/>
      <c r="HAN778" s="39"/>
      <c r="HAO778" s="39"/>
      <c r="HAP778" s="39"/>
      <c r="HAQ778" s="39"/>
      <c r="HAR778" s="39"/>
      <c r="HAS778" s="39"/>
      <c r="HAT778" s="39"/>
      <c r="HAU778" s="39"/>
      <c r="HAV778" s="39"/>
      <c r="HAW778" s="39"/>
      <c r="HAX778" s="39"/>
      <c r="HAY778" s="39"/>
      <c r="HAZ778" s="39"/>
      <c r="HBA778" s="39"/>
      <c r="HBB778" s="39"/>
      <c r="HBC778" s="39"/>
      <c r="HBD778" s="39"/>
      <c r="HBE778" s="39"/>
      <c r="HBF778" s="39"/>
      <c r="HBG778" s="39"/>
      <c r="HBH778" s="39"/>
      <c r="HBI778" s="39"/>
      <c r="HBJ778" s="39"/>
      <c r="HBK778" s="39"/>
      <c r="HBL778" s="39"/>
      <c r="HBM778" s="39"/>
      <c r="HBN778" s="39"/>
      <c r="HBO778" s="39"/>
      <c r="HBP778" s="39"/>
      <c r="HBQ778" s="39"/>
      <c r="HBR778" s="39"/>
      <c r="HBS778" s="39"/>
      <c r="HBT778" s="39"/>
      <c r="HBU778" s="39"/>
      <c r="HBV778" s="39"/>
      <c r="HBW778" s="39"/>
      <c r="HBX778" s="39"/>
      <c r="HBY778" s="39"/>
      <c r="HBZ778" s="39"/>
      <c r="HCA778" s="39"/>
      <c r="HCB778" s="39"/>
      <c r="HCC778" s="39"/>
      <c r="HCD778" s="39"/>
      <c r="HCE778" s="39"/>
      <c r="HCF778" s="39"/>
      <c r="HCG778" s="39"/>
      <c r="HCH778" s="39"/>
      <c r="HCI778" s="39"/>
      <c r="HCJ778" s="39"/>
      <c r="HCK778" s="39"/>
      <c r="HCL778" s="39"/>
      <c r="HCM778" s="39"/>
      <c r="HCN778" s="39"/>
      <c r="HCO778" s="39"/>
      <c r="HCP778" s="39"/>
      <c r="HCQ778" s="39"/>
      <c r="HCR778" s="39"/>
      <c r="HCS778" s="39"/>
      <c r="HCT778" s="39"/>
      <c r="HCU778" s="39"/>
      <c r="HCV778" s="39"/>
      <c r="HCW778" s="39"/>
      <c r="HCX778" s="39"/>
      <c r="HCY778" s="39"/>
      <c r="HCZ778" s="39"/>
      <c r="HDA778" s="39"/>
      <c r="HDB778" s="39"/>
      <c r="HDC778" s="39"/>
      <c r="HDD778" s="39"/>
      <c r="HDE778" s="39"/>
      <c r="HDF778" s="39"/>
      <c r="HDG778" s="39"/>
      <c r="HDH778" s="39"/>
      <c r="HDI778" s="39"/>
      <c r="HDJ778" s="39"/>
      <c r="HDK778" s="39"/>
      <c r="HDL778" s="39"/>
      <c r="HDM778" s="39"/>
      <c r="HDN778" s="39"/>
      <c r="HDO778" s="39"/>
      <c r="HDP778" s="39"/>
      <c r="HDQ778" s="39"/>
      <c r="HDR778" s="39"/>
      <c r="HDS778" s="39"/>
      <c r="HDT778" s="39"/>
      <c r="HDU778" s="39"/>
      <c r="HDV778" s="39"/>
      <c r="HDW778" s="39"/>
      <c r="HDX778" s="39"/>
      <c r="HDY778" s="39"/>
      <c r="HDZ778" s="39"/>
      <c r="HEA778" s="39"/>
      <c r="HEB778" s="39"/>
      <c r="HEC778" s="39"/>
      <c r="HED778" s="39"/>
      <c r="HEE778" s="39"/>
      <c r="HEF778" s="39"/>
      <c r="HEG778" s="39"/>
      <c r="HEH778" s="39"/>
      <c r="HEI778" s="39"/>
      <c r="HEJ778" s="39"/>
      <c r="HEK778" s="39"/>
      <c r="HEL778" s="39"/>
      <c r="HEM778" s="39"/>
      <c r="HEN778" s="39"/>
      <c r="HEO778" s="39"/>
      <c r="HEP778" s="39"/>
      <c r="HEQ778" s="39"/>
      <c r="HER778" s="39"/>
      <c r="HES778" s="39"/>
      <c r="HET778" s="39"/>
      <c r="HEU778" s="39"/>
      <c r="HEV778" s="39"/>
      <c r="HEW778" s="39"/>
      <c r="HEX778" s="39"/>
      <c r="HEY778" s="39"/>
      <c r="HEZ778" s="39"/>
      <c r="HFA778" s="39"/>
      <c r="HFB778" s="39"/>
      <c r="HFC778" s="39"/>
      <c r="HFD778" s="39"/>
      <c r="HFE778" s="39"/>
      <c r="HFF778" s="39"/>
      <c r="HFG778" s="39"/>
      <c r="HFH778" s="39"/>
      <c r="HFI778" s="39"/>
      <c r="HFJ778" s="39"/>
      <c r="HFK778" s="39"/>
      <c r="HFL778" s="39"/>
      <c r="HFM778" s="39"/>
      <c r="HFN778" s="39"/>
      <c r="HFO778" s="39"/>
      <c r="HFP778" s="39"/>
      <c r="HFQ778" s="39"/>
      <c r="HFR778" s="39"/>
      <c r="HFS778" s="39"/>
      <c r="HFT778" s="39"/>
      <c r="HFU778" s="39"/>
      <c r="HFV778" s="39"/>
      <c r="HFW778" s="39"/>
      <c r="HFX778" s="39"/>
      <c r="HFY778" s="39"/>
      <c r="HFZ778" s="39"/>
      <c r="HGA778" s="39"/>
      <c r="HGB778" s="39"/>
      <c r="HGC778" s="39"/>
      <c r="HGD778" s="39"/>
      <c r="HGE778" s="39"/>
      <c r="HGF778" s="39"/>
      <c r="HGG778" s="39"/>
      <c r="HGH778" s="39"/>
      <c r="HGI778" s="39"/>
      <c r="HGJ778" s="39"/>
      <c r="HGK778" s="39"/>
      <c r="HGL778" s="39"/>
      <c r="HGM778" s="39"/>
      <c r="HGN778" s="39"/>
      <c r="HGO778" s="39"/>
      <c r="HGP778" s="39"/>
      <c r="HGQ778" s="39"/>
      <c r="HGR778" s="39"/>
      <c r="HGS778" s="39"/>
      <c r="HGT778" s="39"/>
      <c r="HGU778" s="39"/>
      <c r="HGV778" s="39"/>
      <c r="HGW778" s="39"/>
      <c r="HGX778" s="39"/>
      <c r="HGY778" s="39"/>
      <c r="HGZ778" s="39"/>
      <c r="HHA778" s="39"/>
      <c r="HHB778" s="39"/>
      <c r="HHC778" s="39"/>
      <c r="HHD778" s="39"/>
      <c r="HHE778" s="39"/>
      <c r="HHF778" s="39"/>
      <c r="HHG778" s="39"/>
      <c r="HHH778" s="39"/>
      <c r="HHI778" s="39"/>
      <c r="HHJ778" s="39"/>
      <c r="HHK778" s="39"/>
      <c r="HHL778" s="39"/>
      <c r="HHM778" s="39"/>
      <c r="HHN778" s="39"/>
      <c r="HHO778" s="39"/>
      <c r="HHP778" s="39"/>
      <c r="HHQ778" s="39"/>
      <c r="HHR778" s="39"/>
      <c r="HHS778" s="39"/>
      <c r="HHT778" s="39"/>
      <c r="HHU778" s="39"/>
      <c r="HHV778" s="39"/>
      <c r="HHW778" s="39"/>
      <c r="HHX778" s="39"/>
      <c r="HHY778" s="39"/>
      <c r="HHZ778" s="39"/>
      <c r="HIA778" s="39"/>
      <c r="HIB778" s="39"/>
      <c r="HIC778" s="39"/>
      <c r="HID778" s="39"/>
      <c r="HIE778" s="39"/>
      <c r="HIF778" s="39"/>
      <c r="HIG778" s="39"/>
      <c r="HIH778" s="39"/>
      <c r="HII778" s="39"/>
      <c r="HIJ778" s="39"/>
      <c r="HIK778" s="39"/>
      <c r="HIL778" s="39"/>
      <c r="HIM778" s="39"/>
      <c r="HIN778" s="39"/>
      <c r="HIO778" s="39"/>
      <c r="HIP778" s="39"/>
      <c r="HIQ778" s="39"/>
      <c r="HIR778" s="39"/>
      <c r="HIS778" s="39"/>
      <c r="HIT778" s="39"/>
      <c r="HIU778" s="39"/>
      <c r="HIV778" s="39"/>
      <c r="HIW778" s="39"/>
      <c r="HIX778" s="39"/>
      <c r="HIY778" s="39"/>
      <c r="HIZ778" s="39"/>
      <c r="HJA778" s="39"/>
      <c r="HJB778" s="39"/>
      <c r="HJC778" s="39"/>
      <c r="HJD778" s="39"/>
      <c r="HJE778" s="39"/>
      <c r="HJF778" s="39"/>
      <c r="HJG778" s="39"/>
      <c r="HJH778" s="39"/>
      <c r="HJI778" s="39"/>
      <c r="HJJ778" s="39"/>
      <c r="HJK778" s="39"/>
      <c r="HJL778" s="39"/>
      <c r="HJM778" s="39"/>
      <c r="HJN778" s="39"/>
      <c r="HJO778" s="39"/>
      <c r="HJP778" s="39"/>
      <c r="HJQ778" s="39"/>
      <c r="HJR778" s="39"/>
      <c r="HJS778" s="39"/>
      <c r="HJT778" s="39"/>
      <c r="HJU778" s="39"/>
      <c r="HJV778" s="39"/>
      <c r="HJW778" s="39"/>
      <c r="HJX778" s="39"/>
      <c r="HJY778" s="39"/>
      <c r="HJZ778" s="39"/>
      <c r="HKA778" s="39"/>
      <c r="HKB778" s="39"/>
      <c r="HKC778" s="39"/>
      <c r="HKD778" s="39"/>
      <c r="HKE778" s="39"/>
      <c r="HKF778" s="39"/>
      <c r="HKG778" s="39"/>
      <c r="HKH778" s="39"/>
      <c r="HKI778" s="39"/>
      <c r="HKJ778" s="39"/>
      <c r="HKK778" s="39"/>
      <c r="HKL778" s="39"/>
      <c r="HKM778" s="39"/>
      <c r="HKN778" s="39"/>
      <c r="HKO778" s="39"/>
      <c r="HKP778" s="39"/>
      <c r="HKQ778" s="39"/>
      <c r="HKR778" s="39"/>
      <c r="HKS778" s="39"/>
      <c r="HKT778" s="39"/>
      <c r="HKU778" s="39"/>
      <c r="HKV778" s="39"/>
      <c r="HKW778" s="39"/>
      <c r="HKX778" s="39"/>
      <c r="HKY778" s="39"/>
      <c r="HKZ778" s="39"/>
      <c r="HLA778" s="39"/>
      <c r="HLB778" s="39"/>
      <c r="HLC778" s="39"/>
      <c r="HLD778" s="39"/>
      <c r="HLE778" s="39"/>
      <c r="HLF778" s="39"/>
      <c r="HLG778" s="39"/>
      <c r="HLH778" s="39"/>
      <c r="HLI778" s="39"/>
      <c r="HLJ778" s="39"/>
      <c r="HLK778" s="39"/>
      <c r="HLL778" s="39"/>
      <c r="HLM778" s="39"/>
      <c r="HLN778" s="39"/>
      <c r="HLO778" s="39"/>
      <c r="HLP778" s="39"/>
      <c r="HLQ778" s="39"/>
      <c r="HLR778" s="39"/>
      <c r="HLS778" s="39"/>
      <c r="HLT778" s="39"/>
      <c r="HLU778" s="39"/>
      <c r="HLV778" s="39"/>
      <c r="HLW778" s="39"/>
      <c r="HLX778" s="39"/>
      <c r="HLY778" s="39"/>
      <c r="HLZ778" s="39"/>
      <c r="HMA778" s="39"/>
      <c r="HMB778" s="39"/>
      <c r="HMC778" s="39"/>
      <c r="HMD778" s="39"/>
      <c r="HME778" s="39"/>
      <c r="HMF778" s="39"/>
      <c r="HMG778" s="39"/>
      <c r="HMH778" s="39"/>
      <c r="HMI778" s="39"/>
      <c r="HMJ778" s="39"/>
      <c r="HMK778" s="39"/>
      <c r="HML778" s="39"/>
      <c r="HMM778" s="39"/>
      <c r="HMN778" s="39"/>
      <c r="HMO778" s="39"/>
      <c r="HMP778" s="39"/>
      <c r="HMQ778" s="39"/>
      <c r="HMR778" s="39"/>
      <c r="HMS778" s="39"/>
      <c r="HMT778" s="39"/>
      <c r="HMU778" s="39"/>
      <c r="HMV778" s="39"/>
      <c r="HMW778" s="39"/>
      <c r="HMX778" s="39"/>
      <c r="HMY778" s="39"/>
      <c r="HMZ778" s="39"/>
      <c r="HNA778" s="39"/>
      <c r="HNB778" s="39"/>
      <c r="HNC778" s="39"/>
      <c r="HND778" s="39"/>
      <c r="HNE778" s="39"/>
      <c r="HNF778" s="39"/>
      <c r="HNG778" s="39"/>
      <c r="HNH778" s="39"/>
      <c r="HNI778" s="39"/>
      <c r="HNJ778" s="39"/>
      <c r="HNK778" s="39"/>
      <c r="HNL778" s="39"/>
      <c r="HNM778" s="39"/>
      <c r="HNN778" s="39"/>
      <c r="HNO778" s="39"/>
      <c r="HNP778" s="39"/>
      <c r="HNQ778" s="39"/>
      <c r="HNR778" s="39"/>
      <c r="HNS778" s="39"/>
      <c r="HNT778" s="39"/>
      <c r="HNU778" s="39"/>
      <c r="HNV778" s="39"/>
      <c r="HNW778" s="39"/>
      <c r="HNX778" s="39"/>
      <c r="HNY778" s="39"/>
      <c r="HNZ778" s="39"/>
      <c r="HOA778" s="39"/>
      <c r="HOB778" s="39"/>
      <c r="HOC778" s="39"/>
      <c r="HOD778" s="39"/>
      <c r="HOE778" s="39"/>
      <c r="HOF778" s="39"/>
      <c r="HOG778" s="39"/>
      <c r="HOH778" s="39"/>
      <c r="HOI778" s="39"/>
      <c r="HOJ778" s="39"/>
      <c r="HOK778" s="39"/>
      <c r="HOL778" s="39"/>
      <c r="HOM778" s="39"/>
      <c r="HON778" s="39"/>
      <c r="HOO778" s="39"/>
      <c r="HOP778" s="39"/>
      <c r="HOQ778" s="39"/>
      <c r="HOR778" s="39"/>
      <c r="HOS778" s="39"/>
      <c r="HOT778" s="39"/>
      <c r="HOU778" s="39"/>
      <c r="HOV778" s="39"/>
      <c r="HOW778" s="39"/>
      <c r="HOX778" s="39"/>
      <c r="HOY778" s="39"/>
      <c r="HOZ778" s="39"/>
      <c r="HPA778" s="39"/>
      <c r="HPB778" s="39"/>
      <c r="HPC778" s="39"/>
      <c r="HPD778" s="39"/>
      <c r="HPE778" s="39"/>
      <c r="HPF778" s="39"/>
      <c r="HPG778" s="39"/>
      <c r="HPH778" s="39"/>
      <c r="HPI778" s="39"/>
      <c r="HPJ778" s="39"/>
      <c r="HPK778" s="39"/>
      <c r="HPL778" s="39"/>
      <c r="HPM778" s="39"/>
      <c r="HPN778" s="39"/>
      <c r="HPO778" s="39"/>
      <c r="HPP778" s="39"/>
      <c r="HPQ778" s="39"/>
      <c r="HPR778" s="39"/>
      <c r="HPS778" s="39"/>
      <c r="HPT778" s="39"/>
      <c r="HPU778" s="39"/>
      <c r="HPV778" s="39"/>
      <c r="HPW778" s="39"/>
      <c r="HPX778" s="39"/>
      <c r="HPY778" s="39"/>
      <c r="HPZ778" s="39"/>
      <c r="HQA778" s="39"/>
      <c r="HQB778" s="39"/>
      <c r="HQC778" s="39"/>
      <c r="HQD778" s="39"/>
      <c r="HQE778" s="39"/>
      <c r="HQF778" s="39"/>
      <c r="HQG778" s="39"/>
      <c r="HQH778" s="39"/>
      <c r="HQI778" s="39"/>
      <c r="HQJ778" s="39"/>
      <c r="HQK778" s="39"/>
      <c r="HQL778" s="39"/>
      <c r="HQM778" s="39"/>
      <c r="HQN778" s="39"/>
      <c r="HQO778" s="39"/>
      <c r="HQP778" s="39"/>
      <c r="HQQ778" s="39"/>
      <c r="HQR778" s="39"/>
      <c r="HQS778" s="39"/>
      <c r="HQT778" s="39"/>
      <c r="HQU778" s="39"/>
      <c r="HQV778" s="39"/>
      <c r="HQW778" s="39"/>
      <c r="HQX778" s="39"/>
      <c r="HQY778" s="39"/>
      <c r="HQZ778" s="39"/>
      <c r="HRA778" s="39"/>
      <c r="HRB778" s="39"/>
      <c r="HRC778" s="39"/>
      <c r="HRD778" s="39"/>
      <c r="HRE778" s="39"/>
      <c r="HRF778" s="39"/>
      <c r="HRG778" s="39"/>
      <c r="HRH778" s="39"/>
      <c r="HRI778" s="39"/>
      <c r="HRJ778" s="39"/>
      <c r="HRK778" s="39"/>
      <c r="HRL778" s="39"/>
      <c r="HRM778" s="39"/>
      <c r="HRN778" s="39"/>
      <c r="HRO778" s="39"/>
      <c r="HRP778" s="39"/>
      <c r="HRQ778" s="39"/>
      <c r="HRR778" s="39"/>
      <c r="HRS778" s="39"/>
      <c r="HRT778" s="39"/>
      <c r="HRU778" s="39"/>
      <c r="HRV778" s="39"/>
      <c r="HRW778" s="39"/>
      <c r="HRX778" s="39"/>
      <c r="HRY778" s="39"/>
      <c r="HRZ778" s="39"/>
      <c r="HSA778" s="39"/>
      <c r="HSB778" s="39"/>
      <c r="HSC778" s="39"/>
      <c r="HSD778" s="39"/>
      <c r="HSE778" s="39"/>
      <c r="HSF778" s="39"/>
      <c r="HSG778" s="39"/>
      <c r="HSH778" s="39"/>
      <c r="HSI778" s="39"/>
      <c r="HSJ778" s="39"/>
      <c r="HSK778" s="39"/>
      <c r="HSL778" s="39"/>
      <c r="HSM778" s="39"/>
      <c r="HSN778" s="39"/>
      <c r="HSO778" s="39"/>
      <c r="HSP778" s="39"/>
      <c r="HSQ778" s="39"/>
      <c r="HSR778" s="39"/>
      <c r="HSS778" s="39"/>
      <c r="HST778" s="39"/>
      <c r="HSU778" s="39"/>
      <c r="HSV778" s="39"/>
      <c r="HSW778" s="39"/>
      <c r="HSX778" s="39"/>
      <c r="HSY778" s="39"/>
      <c r="HSZ778" s="39"/>
      <c r="HTA778" s="39"/>
      <c r="HTB778" s="39"/>
      <c r="HTC778" s="39"/>
      <c r="HTD778" s="39"/>
      <c r="HTE778" s="39"/>
      <c r="HTF778" s="39"/>
      <c r="HTG778" s="39"/>
      <c r="HTH778" s="39"/>
      <c r="HTI778" s="39"/>
      <c r="HTJ778" s="39"/>
      <c r="HTK778" s="39"/>
      <c r="HTL778" s="39"/>
      <c r="HTM778" s="39"/>
      <c r="HTN778" s="39"/>
      <c r="HTO778" s="39"/>
      <c r="HTP778" s="39"/>
      <c r="HTQ778" s="39"/>
      <c r="HTR778" s="39"/>
      <c r="HTS778" s="39"/>
      <c r="HTT778" s="39"/>
      <c r="HTU778" s="39"/>
      <c r="HTV778" s="39"/>
      <c r="HTW778" s="39"/>
      <c r="HTX778" s="39"/>
      <c r="HTY778" s="39"/>
      <c r="HTZ778" s="39"/>
      <c r="HUA778" s="39"/>
      <c r="HUB778" s="39"/>
      <c r="HUC778" s="39"/>
      <c r="HUD778" s="39"/>
      <c r="HUE778" s="39"/>
      <c r="HUF778" s="39"/>
      <c r="HUG778" s="39"/>
      <c r="HUH778" s="39"/>
      <c r="HUI778" s="39"/>
      <c r="HUJ778" s="39"/>
      <c r="HUK778" s="39"/>
      <c r="HUL778" s="39"/>
      <c r="HUM778" s="39"/>
      <c r="HUN778" s="39"/>
      <c r="HUO778" s="39"/>
      <c r="HUP778" s="39"/>
      <c r="HUQ778" s="39"/>
      <c r="HUR778" s="39"/>
      <c r="HUS778" s="39"/>
      <c r="HUT778" s="39"/>
      <c r="HUU778" s="39"/>
      <c r="HUV778" s="39"/>
      <c r="HUW778" s="39"/>
      <c r="HUX778" s="39"/>
      <c r="HUY778" s="39"/>
      <c r="HUZ778" s="39"/>
      <c r="HVA778" s="39"/>
      <c r="HVB778" s="39"/>
      <c r="HVC778" s="39"/>
      <c r="HVD778" s="39"/>
      <c r="HVE778" s="39"/>
      <c r="HVF778" s="39"/>
      <c r="HVG778" s="39"/>
      <c r="HVH778" s="39"/>
      <c r="HVI778" s="39"/>
      <c r="HVJ778" s="39"/>
      <c r="HVK778" s="39"/>
      <c r="HVL778" s="39"/>
      <c r="HVM778" s="39"/>
      <c r="HVN778" s="39"/>
      <c r="HVO778" s="39"/>
      <c r="HVP778" s="39"/>
      <c r="HVQ778" s="39"/>
      <c r="HVR778" s="39"/>
      <c r="HVS778" s="39"/>
      <c r="HVT778" s="39"/>
      <c r="HVU778" s="39"/>
      <c r="HVV778" s="39"/>
      <c r="HVW778" s="39"/>
      <c r="HVX778" s="39"/>
      <c r="HVY778" s="39"/>
      <c r="HVZ778" s="39"/>
      <c r="HWA778" s="39"/>
      <c r="HWB778" s="39"/>
      <c r="HWC778" s="39"/>
      <c r="HWD778" s="39"/>
      <c r="HWE778" s="39"/>
      <c r="HWF778" s="39"/>
      <c r="HWG778" s="39"/>
      <c r="HWH778" s="39"/>
      <c r="HWI778" s="39"/>
      <c r="HWJ778" s="39"/>
      <c r="HWK778" s="39"/>
      <c r="HWL778" s="39"/>
      <c r="HWM778" s="39"/>
      <c r="HWN778" s="39"/>
      <c r="HWO778" s="39"/>
      <c r="HWP778" s="39"/>
      <c r="HWQ778" s="39"/>
      <c r="HWR778" s="39"/>
      <c r="HWS778" s="39"/>
      <c r="HWT778" s="39"/>
      <c r="HWU778" s="39"/>
      <c r="HWV778" s="39"/>
      <c r="HWW778" s="39"/>
      <c r="HWX778" s="39"/>
      <c r="HWY778" s="39"/>
      <c r="HWZ778" s="39"/>
      <c r="HXA778" s="39"/>
      <c r="HXB778" s="39"/>
      <c r="HXC778" s="39"/>
      <c r="HXD778" s="39"/>
      <c r="HXE778" s="39"/>
      <c r="HXF778" s="39"/>
      <c r="HXG778" s="39"/>
      <c r="HXH778" s="39"/>
      <c r="HXI778" s="39"/>
      <c r="HXJ778" s="39"/>
      <c r="HXK778" s="39"/>
      <c r="HXL778" s="39"/>
      <c r="HXM778" s="39"/>
      <c r="HXN778" s="39"/>
      <c r="HXO778" s="39"/>
      <c r="HXP778" s="39"/>
      <c r="HXQ778" s="39"/>
      <c r="HXR778" s="39"/>
      <c r="HXS778" s="39"/>
      <c r="HXT778" s="39"/>
      <c r="HXU778" s="39"/>
      <c r="HXV778" s="39"/>
      <c r="HXW778" s="39"/>
      <c r="HXX778" s="39"/>
      <c r="HXY778" s="39"/>
      <c r="HXZ778" s="39"/>
      <c r="HYA778" s="39"/>
      <c r="HYB778" s="39"/>
      <c r="HYC778" s="39"/>
      <c r="HYD778" s="39"/>
      <c r="HYE778" s="39"/>
      <c r="HYF778" s="39"/>
      <c r="HYG778" s="39"/>
      <c r="HYH778" s="39"/>
      <c r="HYI778" s="39"/>
      <c r="HYJ778" s="39"/>
      <c r="HYK778" s="39"/>
      <c r="HYL778" s="39"/>
      <c r="HYM778" s="39"/>
      <c r="HYN778" s="39"/>
      <c r="HYO778" s="39"/>
      <c r="HYP778" s="39"/>
      <c r="HYQ778" s="39"/>
      <c r="HYR778" s="39"/>
      <c r="HYS778" s="39"/>
      <c r="HYT778" s="39"/>
      <c r="HYU778" s="39"/>
      <c r="HYV778" s="39"/>
      <c r="HYW778" s="39"/>
      <c r="HYX778" s="39"/>
      <c r="HYY778" s="39"/>
      <c r="HYZ778" s="39"/>
      <c r="HZA778" s="39"/>
      <c r="HZB778" s="39"/>
      <c r="HZC778" s="39"/>
      <c r="HZD778" s="39"/>
      <c r="HZE778" s="39"/>
      <c r="HZF778" s="39"/>
      <c r="HZG778" s="39"/>
      <c r="HZH778" s="39"/>
      <c r="HZI778" s="39"/>
      <c r="HZJ778" s="39"/>
      <c r="HZK778" s="39"/>
      <c r="HZL778" s="39"/>
      <c r="HZM778" s="39"/>
      <c r="HZN778" s="39"/>
      <c r="HZO778" s="39"/>
      <c r="HZP778" s="39"/>
      <c r="HZQ778" s="39"/>
      <c r="HZR778" s="39"/>
      <c r="HZS778" s="39"/>
      <c r="HZT778" s="39"/>
      <c r="HZU778" s="39"/>
      <c r="HZV778" s="39"/>
      <c r="HZW778" s="39"/>
      <c r="HZX778" s="39"/>
      <c r="HZY778" s="39"/>
      <c r="HZZ778" s="39"/>
      <c r="IAA778" s="39"/>
      <c r="IAB778" s="39"/>
      <c r="IAC778" s="39"/>
      <c r="IAD778" s="39"/>
      <c r="IAE778" s="39"/>
      <c r="IAF778" s="39"/>
      <c r="IAG778" s="39"/>
      <c r="IAH778" s="39"/>
      <c r="IAI778" s="39"/>
      <c r="IAJ778" s="39"/>
      <c r="IAK778" s="39"/>
      <c r="IAL778" s="39"/>
      <c r="IAM778" s="39"/>
      <c r="IAN778" s="39"/>
      <c r="IAO778" s="39"/>
      <c r="IAP778" s="39"/>
      <c r="IAQ778" s="39"/>
      <c r="IAR778" s="39"/>
      <c r="IAS778" s="39"/>
      <c r="IAT778" s="39"/>
      <c r="IAU778" s="39"/>
      <c r="IAV778" s="39"/>
      <c r="IAW778" s="39"/>
      <c r="IAX778" s="39"/>
      <c r="IAY778" s="39"/>
      <c r="IAZ778" s="39"/>
      <c r="IBA778" s="39"/>
      <c r="IBB778" s="39"/>
      <c r="IBC778" s="39"/>
      <c r="IBD778" s="39"/>
      <c r="IBE778" s="39"/>
      <c r="IBF778" s="39"/>
      <c r="IBG778" s="39"/>
      <c r="IBH778" s="39"/>
      <c r="IBI778" s="39"/>
      <c r="IBJ778" s="39"/>
      <c r="IBK778" s="39"/>
      <c r="IBL778" s="39"/>
      <c r="IBM778" s="39"/>
      <c r="IBN778" s="39"/>
      <c r="IBO778" s="39"/>
      <c r="IBP778" s="39"/>
      <c r="IBQ778" s="39"/>
      <c r="IBR778" s="39"/>
      <c r="IBS778" s="39"/>
      <c r="IBT778" s="39"/>
      <c r="IBU778" s="39"/>
      <c r="IBV778" s="39"/>
      <c r="IBW778" s="39"/>
      <c r="IBX778" s="39"/>
      <c r="IBY778" s="39"/>
      <c r="IBZ778" s="39"/>
      <c r="ICA778" s="39"/>
      <c r="ICB778" s="39"/>
      <c r="ICC778" s="39"/>
      <c r="ICD778" s="39"/>
      <c r="ICE778" s="39"/>
      <c r="ICF778" s="39"/>
      <c r="ICG778" s="39"/>
      <c r="ICH778" s="39"/>
      <c r="ICI778" s="39"/>
      <c r="ICJ778" s="39"/>
      <c r="ICK778" s="39"/>
      <c r="ICL778" s="39"/>
      <c r="ICM778" s="39"/>
      <c r="ICN778" s="39"/>
      <c r="ICO778" s="39"/>
      <c r="ICP778" s="39"/>
      <c r="ICQ778" s="39"/>
      <c r="ICR778" s="39"/>
      <c r="ICS778" s="39"/>
      <c r="ICT778" s="39"/>
      <c r="ICU778" s="39"/>
      <c r="ICV778" s="39"/>
      <c r="ICW778" s="39"/>
      <c r="ICX778" s="39"/>
      <c r="ICY778" s="39"/>
      <c r="ICZ778" s="39"/>
      <c r="IDA778" s="39"/>
      <c r="IDB778" s="39"/>
      <c r="IDC778" s="39"/>
      <c r="IDD778" s="39"/>
      <c r="IDE778" s="39"/>
      <c r="IDF778" s="39"/>
      <c r="IDG778" s="39"/>
      <c r="IDH778" s="39"/>
      <c r="IDI778" s="39"/>
      <c r="IDJ778" s="39"/>
      <c r="IDK778" s="39"/>
      <c r="IDL778" s="39"/>
      <c r="IDM778" s="39"/>
      <c r="IDN778" s="39"/>
      <c r="IDO778" s="39"/>
      <c r="IDP778" s="39"/>
      <c r="IDQ778" s="39"/>
      <c r="IDR778" s="39"/>
      <c r="IDS778" s="39"/>
      <c r="IDT778" s="39"/>
      <c r="IDU778" s="39"/>
      <c r="IDV778" s="39"/>
      <c r="IDW778" s="39"/>
      <c r="IDX778" s="39"/>
      <c r="IDY778" s="39"/>
      <c r="IDZ778" s="39"/>
      <c r="IEA778" s="39"/>
      <c r="IEB778" s="39"/>
      <c r="IEC778" s="39"/>
      <c r="IED778" s="39"/>
      <c r="IEE778" s="39"/>
      <c r="IEF778" s="39"/>
      <c r="IEG778" s="39"/>
      <c r="IEH778" s="39"/>
      <c r="IEI778" s="39"/>
      <c r="IEJ778" s="39"/>
      <c r="IEK778" s="39"/>
      <c r="IEL778" s="39"/>
      <c r="IEM778" s="39"/>
      <c r="IEN778" s="39"/>
      <c r="IEO778" s="39"/>
      <c r="IEP778" s="39"/>
      <c r="IEQ778" s="39"/>
      <c r="IER778" s="39"/>
      <c r="IES778" s="39"/>
      <c r="IET778" s="39"/>
      <c r="IEU778" s="39"/>
      <c r="IEV778" s="39"/>
      <c r="IEW778" s="39"/>
      <c r="IEX778" s="39"/>
      <c r="IEY778" s="39"/>
      <c r="IEZ778" s="39"/>
      <c r="IFA778" s="39"/>
      <c r="IFB778" s="39"/>
      <c r="IFC778" s="39"/>
      <c r="IFD778" s="39"/>
      <c r="IFE778" s="39"/>
      <c r="IFF778" s="39"/>
      <c r="IFG778" s="39"/>
      <c r="IFH778" s="39"/>
      <c r="IFI778" s="39"/>
      <c r="IFJ778" s="39"/>
      <c r="IFK778" s="39"/>
      <c r="IFL778" s="39"/>
      <c r="IFM778" s="39"/>
      <c r="IFN778" s="39"/>
      <c r="IFO778" s="39"/>
      <c r="IFP778" s="39"/>
      <c r="IFQ778" s="39"/>
      <c r="IFR778" s="39"/>
      <c r="IFS778" s="39"/>
      <c r="IFT778" s="39"/>
      <c r="IFU778" s="39"/>
      <c r="IFV778" s="39"/>
      <c r="IFW778" s="39"/>
      <c r="IFX778" s="39"/>
      <c r="IFY778" s="39"/>
      <c r="IFZ778" s="39"/>
      <c r="IGA778" s="39"/>
      <c r="IGB778" s="39"/>
      <c r="IGC778" s="39"/>
      <c r="IGD778" s="39"/>
      <c r="IGE778" s="39"/>
      <c r="IGF778" s="39"/>
      <c r="IGG778" s="39"/>
      <c r="IGH778" s="39"/>
      <c r="IGI778" s="39"/>
      <c r="IGJ778" s="39"/>
      <c r="IGK778" s="39"/>
      <c r="IGL778" s="39"/>
      <c r="IGM778" s="39"/>
      <c r="IGN778" s="39"/>
      <c r="IGO778" s="39"/>
      <c r="IGP778" s="39"/>
      <c r="IGQ778" s="39"/>
      <c r="IGR778" s="39"/>
      <c r="IGS778" s="39"/>
      <c r="IGT778" s="39"/>
      <c r="IGU778" s="39"/>
      <c r="IGV778" s="39"/>
      <c r="IGW778" s="39"/>
      <c r="IGX778" s="39"/>
      <c r="IGY778" s="39"/>
      <c r="IGZ778" s="39"/>
      <c r="IHA778" s="39"/>
      <c r="IHB778" s="39"/>
      <c r="IHC778" s="39"/>
      <c r="IHD778" s="39"/>
      <c r="IHE778" s="39"/>
      <c r="IHF778" s="39"/>
      <c r="IHG778" s="39"/>
      <c r="IHH778" s="39"/>
      <c r="IHI778" s="39"/>
      <c r="IHJ778" s="39"/>
      <c r="IHK778" s="39"/>
      <c r="IHL778" s="39"/>
      <c r="IHM778" s="39"/>
      <c r="IHN778" s="39"/>
      <c r="IHO778" s="39"/>
      <c r="IHP778" s="39"/>
      <c r="IHQ778" s="39"/>
      <c r="IHR778" s="39"/>
      <c r="IHS778" s="39"/>
      <c r="IHT778" s="39"/>
      <c r="IHU778" s="39"/>
      <c r="IHV778" s="39"/>
      <c r="IHW778" s="39"/>
      <c r="IHX778" s="39"/>
      <c r="IHY778" s="39"/>
      <c r="IHZ778" s="39"/>
      <c r="IIA778" s="39"/>
      <c r="IIB778" s="39"/>
      <c r="IIC778" s="39"/>
      <c r="IID778" s="39"/>
      <c r="IIE778" s="39"/>
      <c r="IIF778" s="39"/>
      <c r="IIG778" s="39"/>
      <c r="IIH778" s="39"/>
      <c r="III778" s="39"/>
      <c r="IIJ778" s="39"/>
      <c r="IIK778" s="39"/>
      <c r="IIL778" s="39"/>
      <c r="IIM778" s="39"/>
      <c r="IIN778" s="39"/>
      <c r="IIO778" s="39"/>
      <c r="IIP778" s="39"/>
      <c r="IIQ778" s="39"/>
      <c r="IIR778" s="39"/>
      <c r="IIS778" s="39"/>
      <c r="IIT778" s="39"/>
      <c r="IIU778" s="39"/>
      <c r="IIV778" s="39"/>
      <c r="IIW778" s="39"/>
      <c r="IIX778" s="39"/>
      <c r="IIY778" s="39"/>
      <c r="IIZ778" s="39"/>
      <c r="IJA778" s="39"/>
      <c r="IJB778" s="39"/>
      <c r="IJC778" s="39"/>
      <c r="IJD778" s="39"/>
      <c r="IJE778" s="39"/>
      <c r="IJF778" s="39"/>
      <c r="IJG778" s="39"/>
      <c r="IJH778" s="39"/>
      <c r="IJI778" s="39"/>
      <c r="IJJ778" s="39"/>
      <c r="IJK778" s="39"/>
      <c r="IJL778" s="39"/>
      <c r="IJM778" s="39"/>
      <c r="IJN778" s="39"/>
      <c r="IJO778" s="39"/>
      <c r="IJP778" s="39"/>
      <c r="IJQ778" s="39"/>
      <c r="IJR778" s="39"/>
      <c r="IJS778" s="39"/>
      <c r="IJT778" s="39"/>
      <c r="IJU778" s="39"/>
      <c r="IJV778" s="39"/>
      <c r="IJW778" s="39"/>
      <c r="IJX778" s="39"/>
      <c r="IJY778" s="39"/>
      <c r="IJZ778" s="39"/>
      <c r="IKA778" s="39"/>
      <c r="IKB778" s="39"/>
      <c r="IKC778" s="39"/>
      <c r="IKD778" s="39"/>
      <c r="IKE778" s="39"/>
      <c r="IKF778" s="39"/>
      <c r="IKG778" s="39"/>
      <c r="IKH778" s="39"/>
      <c r="IKI778" s="39"/>
      <c r="IKJ778" s="39"/>
      <c r="IKK778" s="39"/>
      <c r="IKL778" s="39"/>
      <c r="IKM778" s="39"/>
      <c r="IKN778" s="39"/>
      <c r="IKO778" s="39"/>
      <c r="IKP778" s="39"/>
      <c r="IKQ778" s="39"/>
      <c r="IKR778" s="39"/>
      <c r="IKS778" s="39"/>
      <c r="IKT778" s="39"/>
      <c r="IKU778" s="39"/>
      <c r="IKV778" s="39"/>
      <c r="IKW778" s="39"/>
      <c r="IKX778" s="39"/>
      <c r="IKY778" s="39"/>
      <c r="IKZ778" s="39"/>
      <c r="ILA778" s="39"/>
      <c r="ILB778" s="39"/>
      <c r="ILC778" s="39"/>
      <c r="ILD778" s="39"/>
      <c r="ILE778" s="39"/>
      <c r="ILF778" s="39"/>
      <c r="ILG778" s="39"/>
      <c r="ILH778" s="39"/>
      <c r="ILI778" s="39"/>
      <c r="ILJ778" s="39"/>
      <c r="ILK778" s="39"/>
      <c r="ILL778" s="39"/>
      <c r="ILM778" s="39"/>
      <c r="ILN778" s="39"/>
      <c r="ILO778" s="39"/>
      <c r="ILP778" s="39"/>
      <c r="ILQ778" s="39"/>
      <c r="ILR778" s="39"/>
      <c r="ILS778" s="39"/>
      <c r="ILT778" s="39"/>
      <c r="ILU778" s="39"/>
      <c r="ILV778" s="39"/>
      <c r="ILW778" s="39"/>
      <c r="ILX778" s="39"/>
      <c r="ILY778" s="39"/>
      <c r="ILZ778" s="39"/>
      <c r="IMA778" s="39"/>
      <c r="IMB778" s="39"/>
      <c r="IMC778" s="39"/>
      <c r="IMD778" s="39"/>
      <c r="IME778" s="39"/>
      <c r="IMF778" s="39"/>
      <c r="IMG778" s="39"/>
      <c r="IMH778" s="39"/>
      <c r="IMI778" s="39"/>
      <c r="IMJ778" s="39"/>
      <c r="IMK778" s="39"/>
      <c r="IML778" s="39"/>
      <c r="IMM778" s="39"/>
      <c r="IMN778" s="39"/>
      <c r="IMO778" s="39"/>
      <c r="IMP778" s="39"/>
      <c r="IMQ778" s="39"/>
      <c r="IMR778" s="39"/>
      <c r="IMS778" s="39"/>
      <c r="IMT778" s="39"/>
      <c r="IMU778" s="39"/>
      <c r="IMV778" s="39"/>
      <c r="IMW778" s="39"/>
      <c r="IMX778" s="39"/>
      <c r="IMY778" s="39"/>
      <c r="IMZ778" s="39"/>
      <c r="INA778" s="39"/>
      <c r="INB778" s="39"/>
      <c r="INC778" s="39"/>
      <c r="IND778" s="39"/>
      <c r="INE778" s="39"/>
      <c r="INF778" s="39"/>
      <c r="ING778" s="39"/>
      <c r="INH778" s="39"/>
      <c r="INI778" s="39"/>
      <c r="INJ778" s="39"/>
      <c r="INK778" s="39"/>
      <c r="INL778" s="39"/>
      <c r="INM778" s="39"/>
      <c r="INN778" s="39"/>
      <c r="INO778" s="39"/>
      <c r="INP778" s="39"/>
      <c r="INQ778" s="39"/>
      <c r="INR778" s="39"/>
      <c r="INS778" s="39"/>
      <c r="INT778" s="39"/>
      <c r="INU778" s="39"/>
      <c r="INV778" s="39"/>
      <c r="INW778" s="39"/>
      <c r="INX778" s="39"/>
      <c r="INY778" s="39"/>
      <c r="INZ778" s="39"/>
      <c r="IOA778" s="39"/>
      <c r="IOB778" s="39"/>
      <c r="IOC778" s="39"/>
      <c r="IOD778" s="39"/>
      <c r="IOE778" s="39"/>
      <c r="IOF778" s="39"/>
      <c r="IOG778" s="39"/>
      <c r="IOH778" s="39"/>
      <c r="IOI778" s="39"/>
      <c r="IOJ778" s="39"/>
      <c r="IOK778" s="39"/>
      <c r="IOL778" s="39"/>
      <c r="IOM778" s="39"/>
      <c r="ION778" s="39"/>
      <c r="IOO778" s="39"/>
      <c r="IOP778" s="39"/>
      <c r="IOQ778" s="39"/>
      <c r="IOR778" s="39"/>
      <c r="IOS778" s="39"/>
      <c r="IOT778" s="39"/>
      <c r="IOU778" s="39"/>
      <c r="IOV778" s="39"/>
      <c r="IOW778" s="39"/>
      <c r="IOX778" s="39"/>
      <c r="IOY778" s="39"/>
      <c r="IOZ778" s="39"/>
      <c r="IPA778" s="39"/>
      <c r="IPB778" s="39"/>
      <c r="IPC778" s="39"/>
      <c r="IPD778" s="39"/>
      <c r="IPE778" s="39"/>
      <c r="IPF778" s="39"/>
      <c r="IPG778" s="39"/>
      <c r="IPH778" s="39"/>
      <c r="IPI778" s="39"/>
      <c r="IPJ778" s="39"/>
      <c r="IPK778" s="39"/>
      <c r="IPL778" s="39"/>
      <c r="IPM778" s="39"/>
      <c r="IPN778" s="39"/>
      <c r="IPO778" s="39"/>
      <c r="IPP778" s="39"/>
      <c r="IPQ778" s="39"/>
      <c r="IPR778" s="39"/>
      <c r="IPS778" s="39"/>
      <c r="IPT778" s="39"/>
      <c r="IPU778" s="39"/>
      <c r="IPV778" s="39"/>
      <c r="IPW778" s="39"/>
      <c r="IPX778" s="39"/>
      <c r="IPY778" s="39"/>
      <c r="IPZ778" s="39"/>
      <c r="IQA778" s="39"/>
      <c r="IQB778" s="39"/>
      <c r="IQC778" s="39"/>
      <c r="IQD778" s="39"/>
      <c r="IQE778" s="39"/>
      <c r="IQF778" s="39"/>
      <c r="IQG778" s="39"/>
      <c r="IQH778" s="39"/>
      <c r="IQI778" s="39"/>
      <c r="IQJ778" s="39"/>
      <c r="IQK778" s="39"/>
      <c r="IQL778" s="39"/>
      <c r="IQM778" s="39"/>
      <c r="IQN778" s="39"/>
      <c r="IQO778" s="39"/>
      <c r="IQP778" s="39"/>
      <c r="IQQ778" s="39"/>
      <c r="IQR778" s="39"/>
      <c r="IQS778" s="39"/>
      <c r="IQT778" s="39"/>
      <c r="IQU778" s="39"/>
      <c r="IQV778" s="39"/>
      <c r="IQW778" s="39"/>
      <c r="IQX778" s="39"/>
      <c r="IQY778" s="39"/>
      <c r="IQZ778" s="39"/>
      <c r="IRA778" s="39"/>
      <c r="IRB778" s="39"/>
      <c r="IRC778" s="39"/>
      <c r="IRD778" s="39"/>
      <c r="IRE778" s="39"/>
      <c r="IRF778" s="39"/>
      <c r="IRG778" s="39"/>
      <c r="IRH778" s="39"/>
      <c r="IRI778" s="39"/>
      <c r="IRJ778" s="39"/>
      <c r="IRK778" s="39"/>
      <c r="IRL778" s="39"/>
      <c r="IRM778" s="39"/>
      <c r="IRN778" s="39"/>
      <c r="IRO778" s="39"/>
      <c r="IRP778" s="39"/>
      <c r="IRQ778" s="39"/>
      <c r="IRR778" s="39"/>
      <c r="IRS778" s="39"/>
      <c r="IRT778" s="39"/>
      <c r="IRU778" s="39"/>
      <c r="IRV778" s="39"/>
      <c r="IRW778" s="39"/>
      <c r="IRX778" s="39"/>
      <c r="IRY778" s="39"/>
      <c r="IRZ778" s="39"/>
      <c r="ISA778" s="39"/>
      <c r="ISB778" s="39"/>
      <c r="ISC778" s="39"/>
      <c r="ISD778" s="39"/>
      <c r="ISE778" s="39"/>
      <c r="ISF778" s="39"/>
      <c r="ISG778" s="39"/>
      <c r="ISH778" s="39"/>
      <c r="ISI778" s="39"/>
      <c r="ISJ778" s="39"/>
      <c r="ISK778" s="39"/>
      <c r="ISL778" s="39"/>
      <c r="ISM778" s="39"/>
      <c r="ISN778" s="39"/>
      <c r="ISO778" s="39"/>
      <c r="ISP778" s="39"/>
      <c r="ISQ778" s="39"/>
      <c r="ISR778" s="39"/>
      <c r="ISS778" s="39"/>
      <c r="IST778" s="39"/>
      <c r="ISU778" s="39"/>
      <c r="ISV778" s="39"/>
      <c r="ISW778" s="39"/>
      <c r="ISX778" s="39"/>
      <c r="ISY778" s="39"/>
      <c r="ISZ778" s="39"/>
      <c r="ITA778" s="39"/>
      <c r="ITB778" s="39"/>
      <c r="ITC778" s="39"/>
      <c r="ITD778" s="39"/>
      <c r="ITE778" s="39"/>
      <c r="ITF778" s="39"/>
      <c r="ITG778" s="39"/>
      <c r="ITH778" s="39"/>
      <c r="ITI778" s="39"/>
      <c r="ITJ778" s="39"/>
      <c r="ITK778" s="39"/>
      <c r="ITL778" s="39"/>
      <c r="ITM778" s="39"/>
      <c r="ITN778" s="39"/>
      <c r="ITO778" s="39"/>
      <c r="ITP778" s="39"/>
      <c r="ITQ778" s="39"/>
      <c r="ITR778" s="39"/>
      <c r="ITS778" s="39"/>
      <c r="ITT778" s="39"/>
      <c r="ITU778" s="39"/>
      <c r="ITV778" s="39"/>
      <c r="ITW778" s="39"/>
      <c r="ITX778" s="39"/>
      <c r="ITY778" s="39"/>
      <c r="ITZ778" s="39"/>
      <c r="IUA778" s="39"/>
      <c r="IUB778" s="39"/>
      <c r="IUC778" s="39"/>
      <c r="IUD778" s="39"/>
      <c r="IUE778" s="39"/>
      <c r="IUF778" s="39"/>
      <c r="IUG778" s="39"/>
      <c r="IUH778" s="39"/>
      <c r="IUI778" s="39"/>
      <c r="IUJ778" s="39"/>
      <c r="IUK778" s="39"/>
      <c r="IUL778" s="39"/>
      <c r="IUM778" s="39"/>
      <c r="IUN778" s="39"/>
      <c r="IUO778" s="39"/>
      <c r="IUP778" s="39"/>
      <c r="IUQ778" s="39"/>
      <c r="IUR778" s="39"/>
      <c r="IUS778" s="39"/>
      <c r="IUT778" s="39"/>
      <c r="IUU778" s="39"/>
      <c r="IUV778" s="39"/>
      <c r="IUW778" s="39"/>
      <c r="IUX778" s="39"/>
      <c r="IUY778" s="39"/>
      <c r="IUZ778" s="39"/>
      <c r="IVA778" s="39"/>
      <c r="IVB778" s="39"/>
      <c r="IVC778" s="39"/>
      <c r="IVD778" s="39"/>
      <c r="IVE778" s="39"/>
      <c r="IVF778" s="39"/>
      <c r="IVG778" s="39"/>
      <c r="IVH778" s="39"/>
      <c r="IVI778" s="39"/>
      <c r="IVJ778" s="39"/>
      <c r="IVK778" s="39"/>
      <c r="IVL778" s="39"/>
      <c r="IVM778" s="39"/>
      <c r="IVN778" s="39"/>
      <c r="IVO778" s="39"/>
      <c r="IVP778" s="39"/>
      <c r="IVQ778" s="39"/>
      <c r="IVR778" s="39"/>
      <c r="IVS778" s="39"/>
      <c r="IVT778" s="39"/>
      <c r="IVU778" s="39"/>
      <c r="IVV778" s="39"/>
      <c r="IVW778" s="39"/>
      <c r="IVX778" s="39"/>
      <c r="IVY778" s="39"/>
      <c r="IVZ778" s="39"/>
      <c r="IWA778" s="39"/>
      <c r="IWB778" s="39"/>
      <c r="IWC778" s="39"/>
      <c r="IWD778" s="39"/>
      <c r="IWE778" s="39"/>
      <c r="IWF778" s="39"/>
      <c r="IWG778" s="39"/>
      <c r="IWH778" s="39"/>
      <c r="IWI778" s="39"/>
      <c r="IWJ778" s="39"/>
      <c r="IWK778" s="39"/>
      <c r="IWL778" s="39"/>
      <c r="IWM778" s="39"/>
      <c r="IWN778" s="39"/>
      <c r="IWO778" s="39"/>
      <c r="IWP778" s="39"/>
      <c r="IWQ778" s="39"/>
      <c r="IWR778" s="39"/>
      <c r="IWS778" s="39"/>
      <c r="IWT778" s="39"/>
      <c r="IWU778" s="39"/>
      <c r="IWV778" s="39"/>
      <c r="IWW778" s="39"/>
      <c r="IWX778" s="39"/>
      <c r="IWY778" s="39"/>
      <c r="IWZ778" s="39"/>
      <c r="IXA778" s="39"/>
      <c r="IXB778" s="39"/>
      <c r="IXC778" s="39"/>
      <c r="IXD778" s="39"/>
      <c r="IXE778" s="39"/>
      <c r="IXF778" s="39"/>
      <c r="IXG778" s="39"/>
      <c r="IXH778" s="39"/>
      <c r="IXI778" s="39"/>
      <c r="IXJ778" s="39"/>
      <c r="IXK778" s="39"/>
      <c r="IXL778" s="39"/>
      <c r="IXM778" s="39"/>
      <c r="IXN778" s="39"/>
      <c r="IXO778" s="39"/>
      <c r="IXP778" s="39"/>
      <c r="IXQ778" s="39"/>
      <c r="IXR778" s="39"/>
      <c r="IXS778" s="39"/>
      <c r="IXT778" s="39"/>
      <c r="IXU778" s="39"/>
      <c r="IXV778" s="39"/>
      <c r="IXW778" s="39"/>
      <c r="IXX778" s="39"/>
      <c r="IXY778" s="39"/>
      <c r="IXZ778" s="39"/>
      <c r="IYA778" s="39"/>
      <c r="IYB778" s="39"/>
      <c r="IYC778" s="39"/>
      <c r="IYD778" s="39"/>
      <c r="IYE778" s="39"/>
      <c r="IYF778" s="39"/>
      <c r="IYG778" s="39"/>
      <c r="IYH778" s="39"/>
      <c r="IYI778" s="39"/>
      <c r="IYJ778" s="39"/>
      <c r="IYK778" s="39"/>
      <c r="IYL778" s="39"/>
      <c r="IYM778" s="39"/>
      <c r="IYN778" s="39"/>
      <c r="IYO778" s="39"/>
      <c r="IYP778" s="39"/>
      <c r="IYQ778" s="39"/>
      <c r="IYR778" s="39"/>
      <c r="IYS778" s="39"/>
      <c r="IYT778" s="39"/>
      <c r="IYU778" s="39"/>
      <c r="IYV778" s="39"/>
      <c r="IYW778" s="39"/>
      <c r="IYX778" s="39"/>
      <c r="IYY778" s="39"/>
      <c r="IYZ778" s="39"/>
      <c r="IZA778" s="39"/>
      <c r="IZB778" s="39"/>
      <c r="IZC778" s="39"/>
      <c r="IZD778" s="39"/>
      <c r="IZE778" s="39"/>
      <c r="IZF778" s="39"/>
      <c r="IZG778" s="39"/>
      <c r="IZH778" s="39"/>
      <c r="IZI778" s="39"/>
      <c r="IZJ778" s="39"/>
      <c r="IZK778" s="39"/>
      <c r="IZL778" s="39"/>
      <c r="IZM778" s="39"/>
      <c r="IZN778" s="39"/>
      <c r="IZO778" s="39"/>
      <c r="IZP778" s="39"/>
      <c r="IZQ778" s="39"/>
      <c r="IZR778" s="39"/>
      <c r="IZS778" s="39"/>
      <c r="IZT778" s="39"/>
      <c r="IZU778" s="39"/>
      <c r="IZV778" s="39"/>
      <c r="IZW778" s="39"/>
      <c r="IZX778" s="39"/>
      <c r="IZY778" s="39"/>
      <c r="IZZ778" s="39"/>
      <c r="JAA778" s="39"/>
      <c r="JAB778" s="39"/>
      <c r="JAC778" s="39"/>
      <c r="JAD778" s="39"/>
      <c r="JAE778" s="39"/>
      <c r="JAF778" s="39"/>
      <c r="JAG778" s="39"/>
      <c r="JAH778" s="39"/>
      <c r="JAI778" s="39"/>
      <c r="JAJ778" s="39"/>
      <c r="JAK778" s="39"/>
      <c r="JAL778" s="39"/>
      <c r="JAM778" s="39"/>
      <c r="JAN778" s="39"/>
      <c r="JAO778" s="39"/>
      <c r="JAP778" s="39"/>
      <c r="JAQ778" s="39"/>
      <c r="JAR778" s="39"/>
      <c r="JAS778" s="39"/>
      <c r="JAT778" s="39"/>
      <c r="JAU778" s="39"/>
      <c r="JAV778" s="39"/>
      <c r="JAW778" s="39"/>
      <c r="JAX778" s="39"/>
      <c r="JAY778" s="39"/>
      <c r="JAZ778" s="39"/>
      <c r="JBA778" s="39"/>
      <c r="JBB778" s="39"/>
      <c r="JBC778" s="39"/>
      <c r="JBD778" s="39"/>
      <c r="JBE778" s="39"/>
      <c r="JBF778" s="39"/>
      <c r="JBG778" s="39"/>
      <c r="JBH778" s="39"/>
      <c r="JBI778" s="39"/>
      <c r="JBJ778" s="39"/>
      <c r="JBK778" s="39"/>
      <c r="JBL778" s="39"/>
      <c r="JBM778" s="39"/>
      <c r="JBN778" s="39"/>
      <c r="JBO778" s="39"/>
      <c r="JBP778" s="39"/>
      <c r="JBQ778" s="39"/>
      <c r="JBR778" s="39"/>
      <c r="JBS778" s="39"/>
      <c r="JBT778" s="39"/>
      <c r="JBU778" s="39"/>
      <c r="JBV778" s="39"/>
      <c r="JBW778" s="39"/>
      <c r="JBX778" s="39"/>
      <c r="JBY778" s="39"/>
      <c r="JBZ778" s="39"/>
      <c r="JCA778" s="39"/>
      <c r="JCB778" s="39"/>
      <c r="JCC778" s="39"/>
      <c r="JCD778" s="39"/>
      <c r="JCE778" s="39"/>
      <c r="JCF778" s="39"/>
      <c r="JCG778" s="39"/>
      <c r="JCH778" s="39"/>
      <c r="JCI778" s="39"/>
      <c r="JCJ778" s="39"/>
      <c r="JCK778" s="39"/>
      <c r="JCL778" s="39"/>
      <c r="JCM778" s="39"/>
      <c r="JCN778" s="39"/>
      <c r="JCO778" s="39"/>
      <c r="JCP778" s="39"/>
      <c r="JCQ778" s="39"/>
      <c r="JCR778" s="39"/>
      <c r="JCS778" s="39"/>
      <c r="JCT778" s="39"/>
      <c r="JCU778" s="39"/>
      <c r="JCV778" s="39"/>
      <c r="JCW778" s="39"/>
      <c r="JCX778" s="39"/>
      <c r="JCY778" s="39"/>
      <c r="JCZ778" s="39"/>
      <c r="JDA778" s="39"/>
      <c r="JDB778" s="39"/>
      <c r="JDC778" s="39"/>
      <c r="JDD778" s="39"/>
      <c r="JDE778" s="39"/>
      <c r="JDF778" s="39"/>
      <c r="JDG778" s="39"/>
      <c r="JDH778" s="39"/>
      <c r="JDI778" s="39"/>
      <c r="JDJ778" s="39"/>
      <c r="JDK778" s="39"/>
      <c r="JDL778" s="39"/>
      <c r="JDM778" s="39"/>
      <c r="JDN778" s="39"/>
      <c r="JDO778" s="39"/>
      <c r="JDP778" s="39"/>
      <c r="JDQ778" s="39"/>
      <c r="JDR778" s="39"/>
      <c r="JDS778" s="39"/>
      <c r="JDT778" s="39"/>
      <c r="JDU778" s="39"/>
      <c r="JDV778" s="39"/>
      <c r="JDW778" s="39"/>
      <c r="JDX778" s="39"/>
      <c r="JDY778" s="39"/>
      <c r="JDZ778" s="39"/>
      <c r="JEA778" s="39"/>
      <c r="JEB778" s="39"/>
      <c r="JEC778" s="39"/>
      <c r="JED778" s="39"/>
      <c r="JEE778" s="39"/>
      <c r="JEF778" s="39"/>
      <c r="JEG778" s="39"/>
      <c r="JEH778" s="39"/>
      <c r="JEI778" s="39"/>
      <c r="JEJ778" s="39"/>
      <c r="JEK778" s="39"/>
      <c r="JEL778" s="39"/>
      <c r="JEM778" s="39"/>
      <c r="JEN778" s="39"/>
      <c r="JEO778" s="39"/>
      <c r="JEP778" s="39"/>
      <c r="JEQ778" s="39"/>
      <c r="JER778" s="39"/>
      <c r="JES778" s="39"/>
      <c r="JET778" s="39"/>
      <c r="JEU778" s="39"/>
      <c r="JEV778" s="39"/>
      <c r="JEW778" s="39"/>
      <c r="JEX778" s="39"/>
      <c r="JEY778" s="39"/>
      <c r="JEZ778" s="39"/>
      <c r="JFA778" s="39"/>
      <c r="JFB778" s="39"/>
      <c r="JFC778" s="39"/>
      <c r="JFD778" s="39"/>
      <c r="JFE778" s="39"/>
      <c r="JFF778" s="39"/>
      <c r="JFG778" s="39"/>
      <c r="JFH778" s="39"/>
      <c r="JFI778" s="39"/>
      <c r="JFJ778" s="39"/>
      <c r="JFK778" s="39"/>
      <c r="JFL778" s="39"/>
      <c r="JFM778" s="39"/>
      <c r="JFN778" s="39"/>
      <c r="JFO778" s="39"/>
      <c r="JFP778" s="39"/>
      <c r="JFQ778" s="39"/>
      <c r="JFR778" s="39"/>
      <c r="JFS778" s="39"/>
      <c r="JFT778" s="39"/>
      <c r="JFU778" s="39"/>
      <c r="JFV778" s="39"/>
      <c r="JFW778" s="39"/>
      <c r="JFX778" s="39"/>
      <c r="JFY778" s="39"/>
      <c r="JFZ778" s="39"/>
      <c r="JGA778" s="39"/>
      <c r="JGB778" s="39"/>
      <c r="JGC778" s="39"/>
      <c r="JGD778" s="39"/>
      <c r="JGE778" s="39"/>
      <c r="JGF778" s="39"/>
      <c r="JGG778" s="39"/>
      <c r="JGH778" s="39"/>
      <c r="JGI778" s="39"/>
      <c r="JGJ778" s="39"/>
      <c r="JGK778" s="39"/>
      <c r="JGL778" s="39"/>
      <c r="JGM778" s="39"/>
      <c r="JGN778" s="39"/>
      <c r="JGO778" s="39"/>
      <c r="JGP778" s="39"/>
      <c r="JGQ778" s="39"/>
      <c r="JGR778" s="39"/>
      <c r="JGS778" s="39"/>
      <c r="JGT778" s="39"/>
      <c r="JGU778" s="39"/>
      <c r="JGV778" s="39"/>
      <c r="JGW778" s="39"/>
      <c r="JGX778" s="39"/>
      <c r="JGY778" s="39"/>
      <c r="JGZ778" s="39"/>
      <c r="JHA778" s="39"/>
      <c r="JHB778" s="39"/>
      <c r="JHC778" s="39"/>
      <c r="JHD778" s="39"/>
      <c r="JHE778" s="39"/>
      <c r="JHF778" s="39"/>
      <c r="JHG778" s="39"/>
      <c r="JHH778" s="39"/>
      <c r="JHI778" s="39"/>
      <c r="JHJ778" s="39"/>
      <c r="JHK778" s="39"/>
      <c r="JHL778" s="39"/>
      <c r="JHM778" s="39"/>
      <c r="JHN778" s="39"/>
      <c r="JHO778" s="39"/>
      <c r="JHP778" s="39"/>
      <c r="JHQ778" s="39"/>
      <c r="JHR778" s="39"/>
      <c r="JHS778" s="39"/>
      <c r="JHT778" s="39"/>
      <c r="JHU778" s="39"/>
      <c r="JHV778" s="39"/>
      <c r="JHW778" s="39"/>
      <c r="JHX778" s="39"/>
      <c r="JHY778" s="39"/>
      <c r="JHZ778" s="39"/>
      <c r="JIA778" s="39"/>
      <c r="JIB778" s="39"/>
      <c r="JIC778" s="39"/>
      <c r="JID778" s="39"/>
      <c r="JIE778" s="39"/>
      <c r="JIF778" s="39"/>
      <c r="JIG778" s="39"/>
      <c r="JIH778" s="39"/>
      <c r="JII778" s="39"/>
      <c r="JIJ778" s="39"/>
      <c r="JIK778" s="39"/>
      <c r="JIL778" s="39"/>
      <c r="JIM778" s="39"/>
      <c r="JIN778" s="39"/>
      <c r="JIO778" s="39"/>
      <c r="JIP778" s="39"/>
      <c r="JIQ778" s="39"/>
      <c r="JIR778" s="39"/>
      <c r="JIS778" s="39"/>
      <c r="JIT778" s="39"/>
      <c r="JIU778" s="39"/>
      <c r="JIV778" s="39"/>
      <c r="JIW778" s="39"/>
      <c r="JIX778" s="39"/>
      <c r="JIY778" s="39"/>
      <c r="JIZ778" s="39"/>
      <c r="JJA778" s="39"/>
      <c r="JJB778" s="39"/>
      <c r="JJC778" s="39"/>
      <c r="JJD778" s="39"/>
      <c r="JJE778" s="39"/>
      <c r="JJF778" s="39"/>
      <c r="JJG778" s="39"/>
      <c r="JJH778" s="39"/>
      <c r="JJI778" s="39"/>
      <c r="JJJ778" s="39"/>
      <c r="JJK778" s="39"/>
      <c r="JJL778" s="39"/>
      <c r="JJM778" s="39"/>
      <c r="JJN778" s="39"/>
      <c r="JJO778" s="39"/>
      <c r="JJP778" s="39"/>
      <c r="JJQ778" s="39"/>
      <c r="JJR778" s="39"/>
      <c r="JJS778" s="39"/>
      <c r="JJT778" s="39"/>
      <c r="JJU778" s="39"/>
      <c r="JJV778" s="39"/>
      <c r="JJW778" s="39"/>
      <c r="JJX778" s="39"/>
      <c r="JJY778" s="39"/>
      <c r="JJZ778" s="39"/>
      <c r="JKA778" s="39"/>
      <c r="JKB778" s="39"/>
      <c r="JKC778" s="39"/>
      <c r="JKD778" s="39"/>
      <c r="JKE778" s="39"/>
      <c r="JKF778" s="39"/>
      <c r="JKG778" s="39"/>
      <c r="JKH778" s="39"/>
      <c r="JKI778" s="39"/>
      <c r="JKJ778" s="39"/>
      <c r="JKK778" s="39"/>
      <c r="JKL778" s="39"/>
      <c r="JKM778" s="39"/>
      <c r="JKN778" s="39"/>
      <c r="JKO778" s="39"/>
      <c r="JKP778" s="39"/>
      <c r="JKQ778" s="39"/>
      <c r="JKR778" s="39"/>
      <c r="JKS778" s="39"/>
      <c r="JKT778" s="39"/>
      <c r="JKU778" s="39"/>
      <c r="JKV778" s="39"/>
      <c r="JKW778" s="39"/>
      <c r="JKX778" s="39"/>
      <c r="JKY778" s="39"/>
      <c r="JKZ778" s="39"/>
      <c r="JLA778" s="39"/>
      <c r="JLB778" s="39"/>
      <c r="JLC778" s="39"/>
      <c r="JLD778" s="39"/>
      <c r="JLE778" s="39"/>
      <c r="JLF778" s="39"/>
      <c r="JLG778" s="39"/>
      <c r="JLH778" s="39"/>
      <c r="JLI778" s="39"/>
      <c r="JLJ778" s="39"/>
      <c r="JLK778" s="39"/>
      <c r="JLL778" s="39"/>
      <c r="JLM778" s="39"/>
      <c r="JLN778" s="39"/>
      <c r="JLO778" s="39"/>
      <c r="JLP778" s="39"/>
      <c r="JLQ778" s="39"/>
      <c r="JLR778" s="39"/>
      <c r="JLS778" s="39"/>
      <c r="JLT778" s="39"/>
      <c r="JLU778" s="39"/>
      <c r="JLV778" s="39"/>
      <c r="JLW778" s="39"/>
      <c r="JLX778" s="39"/>
      <c r="JLY778" s="39"/>
      <c r="JLZ778" s="39"/>
      <c r="JMA778" s="39"/>
      <c r="JMB778" s="39"/>
      <c r="JMC778" s="39"/>
      <c r="JMD778" s="39"/>
      <c r="JME778" s="39"/>
      <c r="JMF778" s="39"/>
      <c r="JMG778" s="39"/>
      <c r="JMH778" s="39"/>
      <c r="JMI778" s="39"/>
      <c r="JMJ778" s="39"/>
      <c r="JMK778" s="39"/>
      <c r="JML778" s="39"/>
      <c r="JMM778" s="39"/>
      <c r="JMN778" s="39"/>
      <c r="JMO778" s="39"/>
      <c r="JMP778" s="39"/>
      <c r="JMQ778" s="39"/>
      <c r="JMR778" s="39"/>
      <c r="JMS778" s="39"/>
      <c r="JMT778" s="39"/>
      <c r="JMU778" s="39"/>
      <c r="JMV778" s="39"/>
      <c r="JMW778" s="39"/>
      <c r="JMX778" s="39"/>
      <c r="JMY778" s="39"/>
      <c r="JMZ778" s="39"/>
      <c r="JNA778" s="39"/>
      <c r="JNB778" s="39"/>
      <c r="JNC778" s="39"/>
      <c r="JND778" s="39"/>
      <c r="JNE778" s="39"/>
      <c r="JNF778" s="39"/>
      <c r="JNG778" s="39"/>
      <c r="JNH778" s="39"/>
      <c r="JNI778" s="39"/>
      <c r="JNJ778" s="39"/>
      <c r="JNK778" s="39"/>
      <c r="JNL778" s="39"/>
      <c r="JNM778" s="39"/>
      <c r="JNN778" s="39"/>
      <c r="JNO778" s="39"/>
      <c r="JNP778" s="39"/>
      <c r="JNQ778" s="39"/>
      <c r="JNR778" s="39"/>
      <c r="JNS778" s="39"/>
      <c r="JNT778" s="39"/>
      <c r="JNU778" s="39"/>
      <c r="JNV778" s="39"/>
      <c r="JNW778" s="39"/>
      <c r="JNX778" s="39"/>
      <c r="JNY778" s="39"/>
      <c r="JNZ778" s="39"/>
      <c r="JOA778" s="39"/>
      <c r="JOB778" s="39"/>
      <c r="JOC778" s="39"/>
      <c r="JOD778" s="39"/>
      <c r="JOE778" s="39"/>
      <c r="JOF778" s="39"/>
      <c r="JOG778" s="39"/>
      <c r="JOH778" s="39"/>
      <c r="JOI778" s="39"/>
      <c r="JOJ778" s="39"/>
      <c r="JOK778" s="39"/>
      <c r="JOL778" s="39"/>
      <c r="JOM778" s="39"/>
      <c r="JON778" s="39"/>
      <c r="JOO778" s="39"/>
      <c r="JOP778" s="39"/>
      <c r="JOQ778" s="39"/>
      <c r="JOR778" s="39"/>
      <c r="JOS778" s="39"/>
      <c r="JOT778" s="39"/>
      <c r="JOU778" s="39"/>
      <c r="JOV778" s="39"/>
      <c r="JOW778" s="39"/>
      <c r="JOX778" s="39"/>
      <c r="JOY778" s="39"/>
      <c r="JOZ778" s="39"/>
      <c r="JPA778" s="39"/>
      <c r="JPB778" s="39"/>
      <c r="JPC778" s="39"/>
      <c r="JPD778" s="39"/>
      <c r="JPE778" s="39"/>
      <c r="JPF778" s="39"/>
      <c r="JPG778" s="39"/>
      <c r="JPH778" s="39"/>
      <c r="JPI778" s="39"/>
      <c r="JPJ778" s="39"/>
      <c r="JPK778" s="39"/>
      <c r="JPL778" s="39"/>
      <c r="JPM778" s="39"/>
      <c r="JPN778" s="39"/>
      <c r="JPO778" s="39"/>
      <c r="JPP778" s="39"/>
      <c r="JPQ778" s="39"/>
      <c r="JPR778" s="39"/>
      <c r="JPS778" s="39"/>
      <c r="JPT778" s="39"/>
      <c r="JPU778" s="39"/>
      <c r="JPV778" s="39"/>
      <c r="JPW778" s="39"/>
      <c r="JPX778" s="39"/>
      <c r="JPY778" s="39"/>
      <c r="JPZ778" s="39"/>
      <c r="JQA778" s="39"/>
      <c r="JQB778" s="39"/>
      <c r="JQC778" s="39"/>
      <c r="JQD778" s="39"/>
      <c r="JQE778" s="39"/>
      <c r="JQF778" s="39"/>
      <c r="JQG778" s="39"/>
      <c r="JQH778" s="39"/>
      <c r="JQI778" s="39"/>
      <c r="JQJ778" s="39"/>
      <c r="JQK778" s="39"/>
      <c r="JQL778" s="39"/>
      <c r="JQM778" s="39"/>
      <c r="JQN778" s="39"/>
      <c r="JQO778" s="39"/>
      <c r="JQP778" s="39"/>
      <c r="JQQ778" s="39"/>
      <c r="JQR778" s="39"/>
      <c r="JQS778" s="39"/>
      <c r="JQT778" s="39"/>
      <c r="JQU778" s="39"/>
      <c r="JQV778" s="39"/>
      <c r="JQW778" s="39"/>
      <c r="JQX778" s="39"/>
      <c r="JQY778" s="39"/>
      <c r="JQZ778" s="39"/>
      <c r="JRA778" s="39"/>
      <c r="JRB778" s="39"/>
      <c r="JRC778" s="39"/>
      <c r="JRD778" s="39"/>
      <c r="JRE778" s="39"/>
      <c r="JRF778" s="39"/>
      <c r="JRG778" s="39"/>
      <c r="JRH778" s="39"/>
      <c r="JRI778" s="39"/>
      <c r="JRJ778" s="39"/>
      <c r="JRK778" s="39"/>
      <c r="JRL778" s="39"/>
      <c r="JRM778" s="39"/>
      <c r="JRN778" s="39"/>
      <c r="JRO778" s="39"/>
      <c r="JRP778" s="39"/>
      <c r="JRQ778" s="39"/>
      <c r="JRR778" s="39"/>
      <c r="JRS778" s="39"/>
      <c r="JRT778" s="39"/>
      <c r="JRU778" s="39"/>
      <c r="JRV778" s="39"/>
      <c r="JRW778" s="39"/>
      <c r="JRX778" s="39"/>
      <c r="JRY778" s="39"/>
      <c r="JRZ778" s="39"/>
      <c r="JSA778" s="39"/>
      <c r="JSB778" s="39"/>
      <c r="JSC778" s="39"/>
      <c r="JSD778" s="39"/>
      <c r="JSE778" s="39"/>
      <c r="JSF778" s="39"/>
      <c r="JSG778" s="39"/>
      <c r="JSH778" s="39"/>
      <c r="JSI778" s="39"/>
      <c r="JSJ778" s="39"/>
      <c r="JSK778" s="39"/>
      <c r="JSL778" s="39"/>
      <c r="JSM778" s="39"/>
      <c r="JSN778" s="39"/>
      <c r="JSO778" s="39"/>
      <c r="JSP778" s="39"/>
      <c r="JSQ778" s="39"/>
      <c r="JSR778" s="39"/>
      <c r="JSS778" s="39"/>
      <c r="JST778" s="39"/>
      <c r="JSU778" s="39"/>
      <c r="JSV778" s="39"/>
      <c r="JSW778" s="39"/>
      <c r="JSX778" s="39"/>
      <c r="JSY778" s="39"/>
      <c r="JSZ778" s="39"/>
      <c r="JTA778" s="39"/>
      <c r="JTB778" s="39"/>
      <c r="JTC778" s="39"/>
      <c r="JTD778" s="39"/>
      <c r="JTE778" s="39"/>
      <c r="JTF778" s="39"/>
      <c r="JTG778" s="39"/>
      <c r="JTH778" s="39"/>
      <c r="JTI778" s="39"/>
      <c r="JTJ778" s="39"/>
      <c r="JTK778" s="39"/>
      <c r="JTL778" s="39"/>
      <c r="JTM778" s="39"/>
      <c r="JTN778" s="39"/>
      <c r="JTO778" s="39"/>
      <c r="JTP778" s="39"/>
      <c r="JTQ778" s="39"/>
      <c r="JTR778" s="39"/>
      <c r="JTS778" s="39"/>
      <c r="JTT778" s="39"/>
      <c r="JTU778" s="39"/>
      <c r="JTV778" s="39"/>
      <c r="JTW778" s="39"/>
      <c r="JTX778" s="39"/>
      <c r="JTY778" s="39"/>
      <c r="JTZ778" s="39"/>
      <c r="JUA778" s="39"/>
      <c r="JUB778" s="39"/>
      <c r="JUC778" s="39"/>
      <c r="JUD778" s="39"/>
      <c r="JUE778" s="39"/>
      <c r="JUF778" s="39"/>
      <c r="JUG778" s="39"/>
      <c r="JUH778" s="39"/>
      <c r="JUI778" s="39"/>
      <c r="JUJ778" s="39"/>
      <c r="JUK778" s="39"/>
      <c r="JUL778" s="39"/>
      <c r="JUM778" s="39"/>
      <c r="JUN778" s="39"/>
      <c r="JUO778" s="39"/>
      <c r="JUP778" s="39"/>
      <c r="JUQ778" s="39"/>
      <c r="JUR778" s="39"/>
      <c r="JUS778" s="39"/>
      <c r="JUT778" s="39"/>
      <c r="JUU778" s="39"/>
      <c r="JUV778" s="39"/>
      <c r="JUW778" s="39"/>
      <c r="JUX778" s="39"/>
      <c r="JUY778" s="39"/>
      <c r="JUZ778" s="39"/>
      <c r="JVA778" s="39"/>
      <c r="JVB778" s="39"/>
      <c r="JVC778" s="39"/>
      <c r="JVD778" s="39"/>
      <c r="JVE778" s="39"/>
      <c r="JVF778" s="39"/>
      <c r="JVG778" s="39"/>
      <c r="JVH778" s="39"/>
      <c r="JVI778" s="39"/>
      <c r="JVJ778" s="39"/>
      <c r="JVK778" s="39"/>
      <c r="JVL778" s="39"/>
      <c r="JVM778" s="39"/>
      <c r="JVN778" s="39"/>
      <c r="JVO778" s="39"/>
      <c r="JVP778" s="39"/>
      <c r="JVQ778" s="39"/>
      <c r="JVR778" s="39"/>
      <c r="JVS778" s="39"/>
      <c r="JVT778" s="39"/>
      <c r="JVU778" s="39"/>
      <c r="JVV778" s="39"/>
      <c r="JVW778" s="39"/>
      <c r="JVX778" s="39"/>
      <c r="JVY778" s="39"/>
      <c r="JVZ778" s="39"/>
      <c r="JWA778" s="39"/>
      <c r="JWB778" s="39"/>
      <c r="JWC778" s="39"/>
      <c r="JWD778" s="39"/>
      <c r="JWE778" s="39"/>
      <c r="JWF778" s="39"/>
      <c r="JWG778" s="39"/>
      <c r="JWH778" s="39"/>
      <c r="JWI778" s="39"/>
      <c r="JWJ778" s="39"/>
      <c r="JWK778" s="39"/>
      <c r="JWL778" s="39"/>
      <c r="JWM778" s="39"/>
      <c r="JWN778" s="39"/>
      <c r="JWO778" s="39"/>
      <c r="JWP778" s="39"/>
      <c r="JWQ778" s="39"/>
      <c r="JWR778" s="39"/>
      <c r="JWS778" s="39"/>
      <c r="JWT778" s="39"/>
      <c r="JWU778" s="39"/>
      <c r="JWV778" s="39"/>
      <c r="JWW778" s="39"/>
      <c r="JWX778" s="39"/>
      <c r="JWY778" s="39"/>
      <c r="JWZ778" s="39"/>
      <c r="JXA778" s="39"/>
      <c r="JXB778" s="39"/>
      <c r="JXC778" s="39"/>
      <c r="JXD778" s="39"/>
      <c r="JXE778" s="39"/>
      <c r="JXF778" s="39"/>
      <c r="JXG778" s="39"/>
      <c r="JXH778" s="39"/>
      <c r="JXI778" s="39"/>
      <c r="JXJ778" s="39"/>
      <c r="JXK778" s="39"/>
      <c r="JXL778" s="39"/>
      <c r="JXM778" s="39"/>
      <c r="JXN778" s="39"/>
      <c r="JXO778" s="39"/>
      <c r="JXP778" s="39"/>
      <c r="JXQ778" s="39"/>
      <c r="JXR778" s="39"/>
      <c r="JXS778" s="39"/>
      <c r="JXT778" s="39"/>
      <c r="JXU778" s="39"/>
      <c r="JXV778" s="39"/>
      <c r="JXW778" s="39"/>
      <c r="JXX778" s="39"/>
      <c r="JXY778" s="39"/>
      <c r="JXZ778" s="39"/>
      <c r="JYA778" s="39"/>
      <c r="JYB778" s="39"/>
      <c r="JYC778" s="39"/>
      <c r="JYD778" s="39"/>
      <c r="JYE778" s="39"/>
      <c r="JYF778" s="39"/>
      <c r="JYG778" s="39"/>
      <c r="JYH778" s="39"/>
      <c r="JYI778" s="39"/>
      <c r="JYJ778" s="39"/>
      <c r="JYK778" s="39"/>
      <c r="JYL778" s="39"/>
      <c r="JYM778" s="39"/>
      <c r="JYN778" s="39"/>
      <c r="JYO778" s="39"/>
      <c r="JYP778" s="39"/>
      <c r="JYQ778" s="39"/>
      <c r="JYR778" s="39"/>
      <c r="JYS778" s="39"/>
      <c r="JYT778" s="39"/>
      <c r="JYU778" s="39"/>
      <c r="JYV778" s="39"/>
      <c r="JYW778" s="39"/>
      <c r="JYX778" s="39"/>
      <c r="JYY778" s="39"/>
      <c r="JYZ778" s="39"/>
      <c r="JZA778" s="39"/>
      <c r="JZB778" s="39"/>
      <c r="JZC778" s="39"/>
      <c r="JZD778" s="39"/>
      <c r="JZE778" s="39"/>
      <c r="JZF778" s="39"/>
      <c r="JZG778" s="39"/>
      <c r="JZH778" s="39"/>
      <c r="JZI778" s="39"/>
      <c r="JZJ778" s="39"/>
      <c r="JZK778" s="39"/>
      <c r="JZL778" s="39"/>
      <c r="JZM778" s="39"/>
      <c r="JZN778" s="39"/>
      <c r="JZO778" s="39"/>
      <c r="JZP778" s="39"/>
      <c r="JZQ778" s="39"/>
      <c r="JZR778" s="39"/>
      <c r="JZS778" s="39"/>
      <c r="JZT778" s="39"/>
      <c r="JZU778" s="39"/>
      <c r="JZV778" s="39"/>
      <c r="JZW778" s="39"/>
      <c r="JZX778" s="39"/>
      <c r="JZY778" s="39"/>
      <c r="JZZ778" s="39"/>
      <c r="KAA778" s="39"/>
      <c r="KAB778" s="39"/>
      <c r="KAC778" s="39"/>
      <c r="KAD778" s="39"/>
      <c r="KAE778" s="39"/>
      <c r="KAF778" s="39"/>
      <c r="KAG778" s="39"/>
      <c r="KAH778" s="39"/>
      <c r="KAI778" s="39"/>
      <c r="KAJ778" s="39"/>
      <c r="KAK778" s="39"/>
      <c r="KAL778" s="39"/>
      <c r="KAM778" s="39"/>
      <c r="KAN778" s="39"/>
      <c r="KAO778" s="39"/>
      <c r="KAP778" s="39"/>
      <c r="KAQ778" s="39"/>
      <c r="KAR778" s="39"/>
      <c r="KAS778" s="39"/>
      <c r="KAT778" s="39"/>
      <c r="KAU778" s="39"/>
      <c r="KAV778" s="39"/>
      <c r="KAW778" s="39"/>
      <c r="KAX778" s="39"/>
      <c r="KAY778" s="39"/>
      <c r="KAZ778" s="39"/>
      <c r="KBA778" s="39"/>
      <c r="KBB778" s="39"/>
      <c r="KBC778" s="39"/>
      <c r="KBD778" s="39"/>
      <c r="KBE778" s="39"/>
      <c r="KBF778" s="39"/>
      <c r="KBG778" s="39"/>
      <c r="KBH778" s="39"/>
      <c r="KBI778" s="39"/>
      <c r="KBJ778" s="39"/>
      <c r="KBK778" s="39"/>
      <c r="KBL778" s="39"/>
      <c r="KBM778" s="39"/>
      <c r="KBN778" s="39"/>
      <c r="KBO778" s="39"/>
      <c r="KBP778" s="39"/>
      <c r="KBQ778" s="39"/>
      <c r="KBR778" s="39"/>
      <c r="KBS778" s="39"/>
      <c r="KBT778" s="39"/>
      <c r="KBU778" s="39"/>
      <c r="KBV778" s="39"/>
      <c r="KBW778" s="39"/>
      <c r="KBX778" s="39"/>
      <c r="KBY778" s="39"/>
      <c r="KBZ778" s="39"/>
      <c r="KCA778" s="39"/>
      <c r="KCB778" s="39"/>
      <c r="KCC778" s="39"/>
      <c r="KCD778" s="39"/>
      <c r="KCE778" s="39"/>
      <c r="KCF778" s="39"/>
      <c r="KCG778" s="39"/>
      <c r="KCH778" s="39"/>
      <c r="KCI778" s="39"/>
      <c r="KCJ778" s="39"/>
      <c r="KCK778" s="39"/>
      <c r="KCL778" s="39"/>
      <c r="KCM778" s="39"/>
      <c r="KCN778" s="39"/>
      <c r="KCO778" s="39"/>
      <c r="KCP778" s="39"/>
      <c r="KCQ778" s="39"/>
      <c r="KCR778" s="39"/>
      <c r="KCS778" s="39"/>
      <c r="KCT778" s="39"/>
      <c r="KCU778" s="39"/>
      <c r="KCV778" s="39"/>
      <c r="KCW778" s="39"/>
      <c r="KCX778" s="39"/>
      <c r="KCY778" s="39"/>
      <c r="KCZ778" s="39"/>
      <c r="KDA778" s="39"/>
      <c r="KDB778" s="39"/>
      <c r="KDC778" s="39"/>
      <c r="KDD778" s="39"/>
      <c r="KDE778" s="39"/>
      <c r="KDF778" s="39"/>
      <c r="KDG778" s="39"/>
      <c r="KDH778" s="39"/>
      <c r="KDI778" s="39"/>
      <c r="KDJ778" s="39"/>
      <c r="KDK778" s="39"/>
      <c r="KDL778" s="39"/>
      <c r="KDM778" s="39"/>
      <c r="KDN778" s="39"/>
      <c r="KDO778" s="39"/>
      <c r="KDP778" s="39"/>
      <c r="KDQ778" s="39"/>
      <c r="KDR778" s="39"/>
      <c r="KDS778" s="39"/>
      <c r="KDT778" s="39"/>
      <c r="KDU778" s="39"/>
      <c r="KDV778" s="39"/>
      <c r="KDW778" s="39"/>
      <c r="KDX778" s="39"/>
      <c r="KDY778" s="39"/>
      <c r="KDZ778" s="39"/>
      <c r="KEA778" s="39"/>
      <c r="KEB778" s="39"/>
      <c r="KEC778" s="39"/>
      <c r="KED778" s="39"/>
      <c r="KEE778" s="39"/>
      <c r="KEF778" s="39"/>
      <c r="KEG778" s="39"/>
      <c r="KEH778" s="39"/>
      <c r="KEI778" s="39"/>
      <c r="KEJ778" s="39"/>
      <c r="KEK778" s="39"/>
      <c r="KEL778" s="39"/>
      <c r="KEM778" s="39"/>
      <c r="KEN778" s="39"/>
      <c r="KEO778" s="39"/>
      <c r="KEP778" s="39"/>
      <c r="KEQ778" s="39"/>
      <c r="KER778" s="39"/>
      <c r="KES778" s="39"/>
      <c r="KET778" s="39"/>
      <c r="KEU778" s="39"/>
      <c r="KEV778" s="39"/>
      <c r="KEW778" s="39"/>
      <c r="KEX778" s="39"/>
      <c r="KEY778" s="39"/>
      <c r="KEZ778" s="39"/>
      <c r="KFA778" s="39"/>
      <c r="KFB778" s="39"/>
      <c r="KFC778" s="39"/>
      <c r="KFD778" s="39"/>
      <c r="KFE778" s="39"/>
      <c r="KFF778" s="39"/>
      <c r="KFG778" s="39"/>
      <c r="KFH778" s="39"/>
      <c r="KFI778" s="39"/>
      <c r="KFJ778" s="39"/>
      <c r="KFK778" s="39"/>
      <c r="KFL778" s="39"/>
      <c r="KFM778" s="39"/>
      <c r="KFN778" s="39"/>
      <c r="KFO778" s="39"/>
      <c r="KFP778" s="39"/>
      <c r="KFQ778" s="39"/>
      <c r="KFR778" s="39"/>
      <c r="KFS778" s="39"/>
      <c r="KFT778" s="39"/>
      <c r="KFU778" s="39"/>
      <c r="KFV778" s="39"/>
      <c r="KFW778" s="39"/>
      <c r="KFX778" s="39"/>
      <c r="KFY778" s="39"/>
      <c r="KFZ778" s="39"/>
      <c r="KGA778" s="39"/>
      <c r="KGB778" s="39"/>
      <c r="KGC778" s="39"/>
      <c r="KGD778" s="39"/>
      <c r="KGE778" s="39"/>
      <c r="KGF778" s="39"/>
      <c r="KGG778" s="39"/>
      <c r="KGH778" s="39"/>
      <c r="KGI778" s="39"/>
      <c r="KGJ778" s="39"/>
      <c r="KGK778" s="39"/>
      <c r="KGL778" s="39"/>
      <c r="KGM778" s="39"/>
      <c r="KGN778" s="39"/>
      <c r="KGO778" s="39"/>
      <c r="KGP778" s="39"/>
      <c r="KGQ778" s="39"/>
      <c r="KGR778" s="39"/>
      <c r="KGS778" s="39"/>
      <c r="KGT778" s="39"/>
      <c r="KGU778" s="39"/>
      <c r="KGV778" s="39"/>
      <c r="KGW778" s="39"/>
      <c r="KGX778" s="39"/>
      <c r="KGY778" s="39"/>
      <c r="KGZ778" s="39"/>
      <c r="KHA778" s="39"/>
      <c r="KHB778" s="39"/>
      <c r="KHC778" s="39"/>
      <c r="KHD778" s="39"/>
      <c r="KHE778" s="39"/>
      <c r="KHF778" s="39"/>
      <c r="KHG778" s="39"/>
      <c r="KHH778" s="39"/>
      <c r="KHI778" s="39"/>
      <c r="KHJ778" s="39"/>
      <c r="KHK778" s="39"/>
      <c r="KHL778" s="39"/>
      <c r="KHM778" s="39"/>
      <c r="KHN778" s="39"/>
      <c r="KHO778" s="39"/>
      <c r="KHP778" s="39"/>
      <c r="KHQ778" s="39"/>
      <c r="KHR778" s="39"/>
      <c r="KHS778" s="39"/>
      <c r="KHT778" s="39"/>
      <c r="KHU778" s="39"/>
      <c r="KHV778" s="39"/>
      <c r="KHW778" s="39"/>
      <c r="KHX778" s="39"/>
      <c r="KHY778" s="39"/>
      <c r="KHZ778" s="39"/>
      <c r="KIA778" s="39"/>
      <c r="KIB778" s="39"/>
      <c r="KIC778" s="39"/>
      <c r="KID778" s="39"/>
      <c r="KIE778" s="39"/>
      <c r="KIF778" s="39"/>
      <c r="KIG778" s="39"/>
      <c r="KIH778" s="39"/>
      <c r="KII778" s="39"/>
      <c r="KIJ778" s="39"/>
      <c r="KIK778" s="39"/>
      <c r="KIL778" s="39"/>
      <c r="KIM778" s="39"/>
      <c r="KIN778" s="39"/>
      <c r="KIO778" s="39"/>
      <c r="KIP778" s="39"/>
      <c r="KIQ778" s="39"/>
      <c r="KIR778" s="39"/>
      <c r="KIS778" s="39"/>
      <c r="KIT778" s="39"/>
      <c r="KIU778" s="39"/>
      <c r="KIV778" s="39"/>
      <c r="KIW778" s="39"/>
      <c r="KIX778" s="39"/>
      <c r="KIY778" s="39"/>
      <c r="KIZ778" s="39"/>
      <c r="KJA778" s="39"/>
      <c r="KJB778" s="39"/>
      <c r="KJC778" s="39"/>
      <c r="KJD778" s="39"/>
      <c r="KJE778" s="39"/>
      <c r="KJF778" s="39"/>
      <c r="KJG778" s="39"/>
      <c r="KJH778" s="39"/>
      <c r="KJI778" s="39"/>
      <c r="KJJ778" s="39"/>
      <c r="KJK778" s="39"/>
      <c r="KJL778" s="39"/>
      <c r="KJM778" s="39"/>
      <c r="KJN778" s="39"/>
      <c r="KJO778" s="39"/>
      <c r="KJP778" s="39"/>
      <c r="KJQ778" s="39"/>
      <c r="KJR778" s="39"/>
      <c r="KJS778" s="39"/>
      <c r="KJT778" s="39"/>
      <c r="KJU778" s="39"/>
      <c r="KJV778" s="39"/>
      <c r="KJW778" s="39"/>
      <c r="KJX778" s="39"/>
      <c r="KJY778" s="39"/>
      <c r="KJZ778" s="39"/>
      <c r="KKA778" s="39"/>
      <c r="KKB778" s="39"/>
      <c r="KKC778" s="39"/>
      <c r="KKD778" s="39"/>
      <c r="KKE778" s="39"/>
      <c r="KKF778" s="39"/>
      <c r="KKG778" s="39"/>
      <c r="KKH778" s="39"/>
      <c r="KKI778" s="39"/>
      <c r="KKJ778" s="39"/>
      <c r="KKK778" s="39"/>
      <c r="KKL778" s="39"/>
      <c r="KKM778" s="39"/>
      <c r="KKN778" s="39"/>
      <c r="KKO778" s="39"/>
      <c r="KKP778" s="39"/>
      <c r="KKQ778" s="39"/>
      <c r="KKR778" s="39"/>
      <c r="KKS778" s="39"/>
      <c r="KKT778" s="39"/>
      <c r="KKU778" s="39"/>
      <c r="KKV778" s="39"/>
      <c r="KKW778" s="39"/>
      <c r="KKX778" s="39"/>
      <c r="KKY778" s="39"/>
      <c r="KKZ778" s="39"/>
      <c r="KLA778" s="39"/>
      <c r="KLB778" s="39"/>
      <c r="KLC778" s="39"/>
      <c r="KLD778" s="39"/>
      <c r="KLE778" s="39"/>
      <c r="KLF778" s="39"/>
      <c r="KLG778" s="39"/>
      <c r="KLH778" s="39"/>
      <c r="KLI778" s="39"/>
      <c r="KLJ778" s="39"/>
      <c r="KLK778" s="39"/>
      <c r="KLL778" s="39"/>
      <c r="KLM778" s="39"/>
      <c r="KLN778" s="39"/>
      <c r="KLO778" s="39"/>
      <c r="KLP778" s="39"/>
      <c r="KLQ778" s="39"/>
      <c r="KLR778" s="39"/>
      <c r="KLS778" s="39"/>
      <c r="KLT778" s="39"/>
      <c r="KLU778" s="39"/>
      <c r="KLV778" s="39"/>
      <c r="KLW778" s="39"/>
      <c r="KLX778" s="39"/>
      <c r="KLY778" s="39"/>
      <c r="KLZ778" s="39"/>
      <c r="KMA778" s="39"/>
      <c r="KMB778" s="39"/>
      <c r="KMC778" s="39"/>
      <c r="KMD778" s="39"/>
      <c r="KME778" s="39"/>
      <c r="KMF778" s="39"/>
      <c r="KMG778" s="39"/>
      <c r="KMH778" s="39"/>
      <c r="KMI778" s="39"/>
      <c r="KMJ778" s="39"/>
      <c r="KMK778" s="39"/>
      <c r="KML778" s="39"/>
      <c r="KMM778" s="39"/>
      <c r="KMN778" s="39"/>
      <c r="KMO778" s="39"/>
      <c r="KMP778" s="39"/>
      <c r="KMQ778" s="39"/>
      <c r="KMR778" s="39"/>
      <c r="KMS778" s="39"/>
      <c r="KMT778" s="39"/>
      <c r="KMU778" s="39"/>
      <c r="KMV778" s="39"/>
      <c r="KMW778" s="39"/>
      <c r="KMX778" s="39"/>
      <c r="KMY778" s="39"/>
      <c r="KMZ778" s="39"/>
      <c r="KNA778" s="39"/>
      <c r="KNB778" s="39"/>
      <c r="KNC778" s="39"/>
      <c r="KND778" s="39"/>
      <c r="KNE778" s="39"/>
      <c r="KNF778" s="39"/>
      <c r="KNG778" s="39"/>
      <c r="KNH778" s="39"/>
      <c r="KNI778" s="39"/>
      <c r="KNJ778" s="39"/>
      <c r="KNK778" s="39"/>
      <c r="KNL778" s="39"/>
      <c r="KNM778" s="39"/>
      <c r="KNN778" s="39"/>
      <c r="KNO778" s="39"/>
      <c r="KNP778" s="39"/>
      <c r="KNQ778" s="39"/>
      <c r="KNR778" s="39"/>
      <c r="KNS778" s="39"/>
      <c r="KNT778" s="39"/>
      <c r="KNU778" s="39"/>
      <c r="KNV778" s="39"/>
      <c r="KNW778" s="39"/>
      <c r="KNX778" s="39"/>
      <c r="KNY778" s="39"/>
      <c r="KNZ778" s="39"/>
      <c r="KOA778" s="39"/>
      <c r="KOB778" s="39"/>
      <c r="KOC778" s="39"/>
      <c r="KOD778" s="39"/>
      <c r="KOE778" s="39"/>
      <c r="KOF778" s="39"/>
      <c r="KOG778" s="39"/>
      <c r="KOH778" s="39"/>
      <c r="KOI778" s="39"/>
      <c r="KOJ778" s="39"/>
      <c r="KOK778" s="39"/>
      <c r="KOL778" s="39"/>
      <c r="KOM778" s="39"/>
      <c r="KON778" s="39"/>
      <c r="KOO778" s="39"/>
      <c r="KOP778" s="39"/>
      <c r="KOQ778" s="39"/>
      <c r="KOR778" s="39"/>
      <c r="KOS778" s="39"/>
      <c r="KOT778" s="39"/>
      <c r="KOU778" s="39"/>
      <c r="KOV778" s="39"/>
      <c r="KOW778" s="39"/>
      <c r="KOX778" s="39"/>
      <c r="KOY778" s="39"/>
      <c r="KOZ778" s="39"/>
      <c r="KPA778" s="39"/>
      <c r="KPB778" s="39"/>
      <c r="KPC778" s="39"/>
      <c r="KPD778" s="39"/>
      <c r="KPE778" s="39"/>
      <c r="KPF778" s="39"/>
      <c r="KPG778" s="39"/>
      <c r="KPH778" s="39"/>
      <c r="KPI778" s="39"/>
      <c r="KPJ778" s="39"/>
      <c r="KPK778" s="39"/>
      <c r="KPL778" s="39"/>
      <c r="KPM778" s="39"/>
      <c r="KPN778" s="39"/>
      <c r="KPO778" s="39"/>
      <c r="KPP778" s="39"/>
      <c r="KPQ778" s="39"/>
      <c r="KPR778" s="39"/>
      <c r="KPS778" s="39"/>
      <c r="KPT778" s="39"/>
      <c r="KPU778" s="39"/>
      <c r="KPV778" s="39"/>
      <c r="KPW778" s="39"/>
      <c r="KPX778" s="39"/>
      <c r="KPY778" s="39"/>
      <c r="KPZ778" s="39"/>
      <c r="KQA778" s="39"/>
      <c r="KQB778" s="39"/>
      <c r="KQC778" s="39"/>
      <c r="KQD778" s="39"/>
      <c r="KQE778" s="39"/>
      <c r="KQF778" s="39"/>
      <c r="KQG778" s="39"/>
      <c r="KQH778" s="39"/>
      <c r="KQI778" s="39"/>
      <c r="KQJ778" s="39"/>
      <c r="KQK778" s="39"/>
      <c r="KQL778" s="39"/>
      <c r="KQM778" s="39"/>
      <c r="KQN778" s="39"/>
      <c r="KQO778" s="39"/>
      <c r="KQP778" s="39"/>
      <c r="KQQ778" s="39"/>
      <c r="KQR778" s="39"/>
      <c r="KQS778" s="39"/>
      <c r="KQT778" s="39"/>
      <c r="KQU778" s="39"/>
      <c r="KQV778" s="39"/>
      <c r="KQW778" s="39"/>
      <c r="KQX778" s="39"/>
      <c r="KQY778" s="39"/>
      <c r="KQZ778" s="39"/>
      <c r="KRA778" s="39"/>
      <c r="KRB778" s="39"/>
      <c r="KRC778" s="39"/>
      <c r="KRD778" s="39"/>
      <c r="KRE778" s="39"/>
      <c r="KRF778" s="39"/>
      <c r="KRG778" s="39"/>
      <c r="KRH778" s="39"/>
      <c r="KRI778" s="39"/>
      <c r="KRJ778" s="39"/>
      <c r="KRK778" s="39"/>
      <c r="KRL778" s="39"/>
      <c r="KRM778" s="39"/>
      <c r="KRN778" s="39"/>
      <c r="KRO778" s="39"/>
      <c r="KRP778" s="39"/>
      <c r="KRQ778" s="39"/>
      <c r="KRR778" s="39"/>
      <c r="KRS778" s="39"/>
      <c r="KRT778" s="39"/>
      <c r="KRU778" s="39"/>
      <c r="KRV778" s="39"/>
      <c r="KRW778" s="39"/>
      <c r="KRX778" s="39"/>
      <c r="KRY778" s="39"/>
      <c r="KRZ778" s="39"/>
      <c r="KSA778" s="39"/>
      <c r="KSB778" s="39"/>
      <c r="KSC778" s="39"/>
      <c r="KSD778" s="39"/>
      <c r="KSE778" s="39"/>
      <c r="KSF778" s="39"/>
      <c r="KSG778" s="39"/>
      <c r="KSH778" s="39"/>
      <c r="KSI778" s="39"/>
      <c r="KSJ778" s="39"/>
      <c r="KSK778" s="39"/>
      <c r="KSL778" s="39"/>
      <c r="KSM778" s="39"/>
      <c r="KSN778" s="39"/>
      <c r="KSO778" s="39"/>
      <c r="KSP778" s="39"/>
      <c r="KSQ778" s="39"/>
      <c r="KSR778" s="39"/>
      <c r="KSS778" s="39"/>
      <c r="KST778" s="39"/>
      <c r="KSU778" s="39"/>
      <c r="KSV778" s="39"/>
      <c r="KSW778" s="39"/>
      <c r="KSX778" s="39"/>
      <c r="KSY778" s="39"/>
      <c r="KSZ778" s="39"/>
      <c r="KTA778" s="39"/>
      <c r="KTB778" s="39"/>
      <c r="KTC778" s="39"/>
      <c r="KTD778" s="39"/>
      <c r="KTE778" s="39"/>
      <c r="KTF778" s="39"/>
      <c r="KTG778" s="39"/>
      <c r="KTH778" s="39"/>
      <c r="KTI778" s="39"/>
      <c r="KTJ778" s="39"/>
      <c r="KTK778" s="39"/>
      <c r="KTL778" s="39"/>
      <c r="KTM778" s="39"/>
      <c r="KTN778" s="39"/>
      <c r="KTO778" s="39"/>
      <c r="KTP778" s="39"/>
      <c r="KTQ778" s="39"/>
      <c r="KTR778" s="39"/>
      <c r="KTS778" s="39"/>
      <c r="KTT778" s="39"/>
      <c r="KTU778" s="39"/>
      <c r="KTV778" s="39"/>
      <c r="KTW778" s="39"/>
      <c r="KTX778" s="39"/>
      <c r="KTY778" s="39"/>
      <c r="KTZ778" s="39"/>
      <c r="KUA778" s="39"/>
      <c r="KUB778" s="39"/>
      <c r="KUC778" s="39"/>
      <c r="KUD778" s="39"/>
      <c r="KUE778" s="39"/>
      <c r="KUF778" s="39"/>
      <c r="KUG778" s="39"/>
      <c r="KUH778" s="39"/>
      <c r="KUI778" s="39"/>
      <c r="KUJ778" s="39"/>
      <c r="KUK778" s="39"/>
      <c r="KUL778" s="39"/>
      <c r="KUM778" s="39"/>
      <c r="KUN778" s="39"/>
      <c r="KUO778" s="39"/>
      <c r="KUP778" s="39"/>
      <c r="KUQ778" s="39"/>
      <c r="KUR778" s="39"/>
      <c r="KUS778" s="39"/>
      <c r="KUT778" s="39"/>
      <c r="KUU778" s="39"/>
      <c r="KUV778" s="39"/>
      <c r="KUW778" s="39"/>
      <c r="KUX778" s="39"/>
      <c r="KUY778" s="39"/>
      <c r="KUZ778" s="39"/>
      <c r="KVA778" s="39"/>
      <c r="KVB778" s="39"/>
      <c r="KVC778" s="39"/>
      <c r="KVD778" s="39"/>
      <c r="KVE778" s="39"/>
      <c r="KVF778" s="39"/>
      <c r="KVG778" s="39"/>
      <c r="KVH778" s="39"/>
      <c r="KVI778" s="39"/>
      <c r="KVJ778" s="39"/>
      <c r="KVK778" s="39"/>
      <c r="KVL778" s="39"/>
      <c r="KVM778" s="39"/>
      <c r="KVN778" s="39"/>
      <c r="KVO778" s="39"/>
      <c r="KVP778" s="39"/>
      <c r="KVQ778" s="39"/>
      <c r="KVR778" s="39"/>
      <c r="KVS778" s="39"/>
      <c r="KVT778" s="39"/>
      <c r="KVU778" s="39"/>
      <c r="KVV778" s="39"/>
      <c r="KVW778" s="39"/>
      <c r="KVX778" s="39"/>
      <c r="KVY778" s="39"/>
      <c r="KVZ778" s="39"/>
      <c r="KWA778" s="39"/>
      <c r="KWB778" s="39"/>
      <c r="KWC778" s="39"/>
      <c r="KWD778" s="39"/>
      <c r="KWE778" s="39"/>
      <c r="KWF778" s="39"/>
      <c r="KWG778" s="39"/>
      <c r="KWH778" s="39"/>
      <c r="KWI778" s="39"/>
      <c r="KWJ778" s="39"/>
      <c r="KWK778" s="39"/>
      <c r="KWL778" s="39"/>
      <c r="KWM778" s="39"/>
      <c r="KWN778" s="39"/>
      <c r="KWO778" s="39"/>
      <c r="KWP778" s="39"/>
      <c r="KWQ778" s="39"/>
      <c r="KWR778" s="39"/>
      <c r="KWS778" s="39"/>
      <c r="KWT778" s="39"/>
      <c r="KWU778" s="39"/>
      <c r="KWV778" s="39"/>
      <c r="KWW778" s="39"/>
      <c r="KWX778" s="39"/>
      <c r="KWY778" s="39"/>
      <c r="KWZ778" s="39"/>
      <c r="KXA778" s="39"/>
      <c r="KXB778" s="39"/>
      <c r="KXC778" s="39"/>
      <c r="KXD778" s="39"/>
      <c r="KXE778" s="39"/>
      <c r="KXF778" s="39"/>
      <c r="KXG778" s="39"/>
      <c r="KXH778" s="39"/>
      <c r="KXI778" s="39"/>
      <c r="KXJ778" s="39"/>
      <c r="KXK778" s="39"/>
      <c r="KXL778" s="39"/>
      <c r="KXM778" s="39"/>
      <c r="KXN778" s="39"/>
      <c r="KXO778" s="39"/>
      <c r="KXP778" s="39"/>
      <c r="KXQ778" s="39"/>
      <c r="KXR778" s="39"/>
      <c r="KXS778" s="39"/>
      <c r="KXT778" s="39"/>
      <c r="KXU778" s="39"/>
      <c r="KXV778" s="39"/>
      <c r="KXW778" s="39"/>
      <c r="KXX778" s="39"/>
      <c r="KXY778" s="39"/>
      <c r="KXZ778" s="39"/>
      <c r="KYA778" s="39"/>
      <c r="KYB778" s="39"/>
      <c r="KYC778" s="39"/>
      <c r="KYD778" s="39"/>
      <c r="KYE778" s="39"/>
      <c r="KYF778" s="39"/>
      <c r="KYG778" s="39"/>
      <c r="KYH778" s="39"/>
      <c r="KYI778" s="39"/>
      <c r="KYJ778" s="39"/>
      <c r="KYK778" s="39"/>
      <c r="KYL778" s="39"/>
      <c r="KYM778" s="39"/>
      <c r="KYN778" s="39"/>
      <c r="KYO778" s="39"/>
      <c r="KYP778" s="39"/>
      <c r="KYQ778" s="39"/>
      <c r="KYR778" s="39"/>
      <c r="KYS778" s="39"/>
      <c r="KYT778" s="39"/>
      <c r="KYU778" s="39"/>
      <c r="KYV778" s="39"/>
      <c r="KYW778" s="39"/>
      <c r="KYX778" s="39"/>
      <c r="KYY778" s="39"/>
      <c r="KYZ778" s="39"/>
      <c r="KZA778" s="39"/>
      <c r="KZB778" s="39"/>
      <c r="KZC778" s="39"/>
      <c r="KZD778" s="39"/>
      <c r="KZE778" s="39"/>
      <c r="KZF778" s="39"/>
      <c r="KZG778" s="39"/>
      <c r="KZH778" s="39"/>
      <c r="KZI778" s="39"/>
      <c r="KZJ778" s="39"/>
      <c r="KZK778" s="39"/>
      <c r="KZL778" s="39"/>
      <c r="KZM778" s="39"/>
      <c r="KZN778" s="39"/>
      <c r="KZO778" s="39"/>
      <c r="KZP778" s="39"/>
      <c r="KZQ778" s="39"/>
      <c r="KZR778" s="39"/>
      <c r="KZS778" s="39"/>
      <c r="KZT778" s="39"/>
      <c r="KZU778" s="39"/>
      <c r="KZV778" s="39"/>
      <c r="KZW778" s="39"/>
      <c r="KZX778" s="39"/>
      <c r="KZY778" s="39"/>
      <c r="KZZ778" s="39"/>
      <c r="LAA778" s="39"/>
      <c r="LAB778" s="39"/>
      <c r="LAC778" s="39"/>
      <c r="LAD778" s="39"/>
      <c r="LAE778" s="39"/>
      <c r="LAF778" s="39"/>
      <c r="LAG778" s="39"/>
      <c r="LAH778" s="39"/>
      <c r="LAI778" s="39"/>
      <c r="LAJ778" s="39"/>
      <c r="LAK778" s="39"/>
      <c r="LAL778" s="39"/>
      <c r="LAM778" s="39"/>
      <c r="LAN778" s="39"/>
      <c r="LAO778" s="39"/>
      <c r="LAP778" s="39"/>
      <c r="LAQ778" s="39"/>
      <c r="LAR778" s="39"/>
      <c r="LAS778" s="39"/>
      <c r="LAT778" s="39"/>
      <c r="LAU778" s="39"/>
      <c r="LAV778" s="39"/>
      <c r="LAW778" s="39"/>
      <c r="LAX778" s="39"/>
      <c r="LAY778" s="39"/>
      <c r="LAZ778" s="39"/>
      <c r="LBA778" s="39"/>
      <c r="LBB778" s="39"/>
      <c r="LBC778" s="39"/>
      <c r="LBD778" s="39"/>
      <c r="LBE778" s="39"/>
      <c r="LBF778" s="39"/>
      <c r="LBG778" s="39"/>
      <c r="LBH778" s="39"/>
      <c r="LBI778" s="39"/>
      <c r="LBJ778" s="39"/>
      <c r="LBK778" s="39"/>
      <c r="LBL778" s="39"/>
      <c r="LBM778" s="39"/>
      <c r="LBN778" s="39"/>
      <c r="LBO778" s="39"/>
      <c r="LBP778" s="39"/>
      <c r="LBQ778" s="39"/>
      <c r="LBR778" s="39"/>
      <c r="LBS778" s="39"/>
      <c r="LBT778" s="39"/>
      <c r="LBU778" s="39"/>
      <c r="LBV778" s="39"/>
      <c r="LBW778" s="39"/>
      <c r="LBX778" s="39"/>
      <c r="LBY778" s="39"/>
      <c r="LBZ778" s="39"/>
      <c r="LCA778" s="39"/>
      <c r="LCB778" s="39"/>
      <c r="LCC778" s="39"/>
      <c r="LCD778" s="39"/>
      <c r="LCE778" s="39"/>
      <c r="LCF778" s="39"/>
      <c r="LCG778" s="39"/>
      <c r="LCH778" s="39"/>
      <c r="LCI778" s="39"/>
      <c r="LCJ778" s="39"/>
      <c r="LCK778" s="39"/>
      <c r="LCL778" s="39"/>
      <c r="LCM778" s="39"/>
      <c r="LCN778" s="39"/>
      <c r="LCO778" s="39"/>
      <c r="LCP778" s="39"/>
      <c r="LCQ778" s="39"/>
      <c r="LCR778" s="39"/>
      <c r="LCS778" s="39"/>
      <c r="LCT778" s="39"/>
      <c r="LCU778" s="39"/>
      <c r="LCV778" s="39"/>
      <c r="LCW778" s="39"/>
      <c r="LCX778" s="39"/>
      <c r="LCY778" s="39"/>
      <c r="LCZ778" s="39"/>
      <c r="LDA778" s="39"/>
      <c r="LDB778" s="39"/>
      <c r="LDC778" s="39"/>
      <c r="LDD778" s="39"/>
      <c r="LDE778" s="39"/>
      <c r="LDF778" s="39"/>
      <c r="LDG778" s="39"/>
      <c r="LDH778" s="39"/>
      <c r="LDI778" s="39"/>
      <c r="LDJ778" s="39"/>
      <c r="LDK778" s="39"/>
      <c r="LDL778" s="39"/>
      <c r="LDM778" s="39"/>
      <c r="LDN778" s="39"/>
      <c r="LDO778" s="39"/>
      <c r="LDP778" s="39"/>
      <c r="LDQ778" s="39"/>
      <c r="LDR778" s="39"/>
      <c r="LDS778" s="39"/>
      <c r="LDT778" s="39"/>
      <c r="LDU778" s="39"/>
      <c r="LDV778" s="39"/>
      <c r="LDW778" s="39"/>
      <c r="LDX778" s="39"/>
      <c r="LDY778" s="39"/>
      <c r="LDZ778" s="39"/>
      <c r="LEA778" s="39"/>
      <c r="LEB778" s="39"/>
      <c r="LEC778" s="39"/>
      <c r="LED778" s="39"/>
      <c r="LEE778" s="39"/>
      <c r="LEF778" s="39"/>
      <c r="LEG778" s="39"/>
      <c r="LEH778" s="39"/>
      <c r="LEI778" s="39"/>
      <c r="LEJ778" s="39"/>
      <c r="LEK778" s="39"/>
      <c r="LEL778" s="39"/>
      <c r="LEM778" s="39"/>
      <c r="LEN778" s="39"/>
      <c r="LEO778" s="39"/>
      <c r="LEP778" s="39"/>
      <c r="LEQ778" s="39"/>
      <c r="LER778" s="39"/>
      <c r="LES778" s="39"/>
      <c r="LET778" s="39"/>
      <c r="LEU778" s="39"/>
      <c r="LEV778" s="39"/>
      <c r="LEW778" s="39"/>
      <c r="LEX778" s="39"/>
      <c r="LEY778" s="39"/>
      <c r="LEZ778" s="39"/>
      <c r="LFA778" s="39"/>
      <c r="LFB778" s="39"/>
      <c r="LFC778" s="39"/>
      <c r="LFD778" s="39"/>
      <c r="LFE778" s="39"/>
      <c r="LFF778" s="39"/>
      <c r="LFG778" s="39"/>
      <c r="LFH778" s="39"/>
      <c r="LFI778" s="39"/>
      <c r="LFJ778" s="39"/>
      <c r="LFK778" s="39"/>
      <c r="LFL778" s="39"/>
      <c r="LFM778" s="39"/>
      <c r="LFN778" s="39"/>
      <c r="LFO778" s="39"/>
      <c r="LFP778" s="39"/>
      <c r="LFQ778" s="39"/>
      <c r="LFR778" s="39"/>
      <c r="LFS778" s="39"/>
      <c r="LFT778" s="39"/>
      <c r="LFU778" s="39"/>
      <c r="LFV778" s="39"/>
      <c r="LFW778" s="39"/>
      <c r="LFX778" s="39"/>
      <c r="LFY778" s="39"/>
      <c r="LFZ778" s="39"/>
      <c r="LGA778" s="39"/>
      <c r="LGB778" s="39"/>
      <c r="LGC778" s="39"/>
      <c r="LGD778" s="39"/>
      <c r="LGE778" s="39"/>
      <c r="LGF778" s="39"/>
      <c r="LGG778" s="39"/>
      <c r="LGH778" s="39"/>
      <c r="LGI778" s="39"/>
      <c r="LGJ778" s="39"/>
      <c r="LGK778" s="39"/>
      <c r="LGL778" s="39"/>
      <c r="LGM778" s="39"/>
      <c r="LGN778" s="39"/>
      <c r="LGO778" s="39"/>
      <c r="LGP778" s="39"/>
      <c r="LGQ778" s="39"/>
      <c r="LGR778" s="39"/>
      <c r="LGS778" s="39"/>
      <c r="LGT778" s="39"/>
      <c r="LGU778" s="39"/>
      <c r="LGV778" s="39"/>
      <c r="LGW778" s="39"/>
      <c r="LGX778" s="39"/>
      <c r="LGY778" s="39"/>
      <c r="LGZ778" s="39"/>
      <c r="LHA778" s="39"/>
      <c r="LHB778" s="39"/>
      <c r="LHC778" s="39"/>
      <c r="LHD778" s="39"/>
      <c r="LHE778" s="39"/>
      <c r="LHF778" s="39"/>
      <c r="LHG778" s="39"/>
      <c r="LHH778" s="39"/>
      <c r="LHI778" s="39"/>
      <c r="LHJ778" s="39"/>
      <c r="LHK778" s="39"/>
      <c r="LHL778" s="39"/>
      <c r="LHM778" s="39"/>
      <c r="LHN778" s="39"/>
      <c r="LHO778" s="39"/>
      <c r="LHP778" s="39"/>
      <c r="LHQ778" s="39"/>
      <c r="LHR778" s="39"/>
      <c r="LHS778" s="39"/>
      <c r="LHT778" s="39"/>
      <c r="LHU778" s="39"/>
      <c r="LHV778" s="39"/>
      <c r="LHW778" s="39"/>
      <c r="LHX778" s="39"/>
      <c r="LHY778" s="39"/>
      <c r="LHZ778" s="39"/>
      <c r="LIA778" s="39"/>
      <c r="LIB778" s="39"/>
      <c r="LIC778" s="39"/>
      <c r="LID778" s="39"/>
      <c r="LIE778" s="39"/>
      <c r="LIF778" s="39"/>
      <c r="LIG778" s="39"/>
      <c r="LIH778" s="39"/>
      <c r="LII778" s="39"/>
      <c r="LIJ778" s="39"/>
      <c r="LIK778" s="39"/>
      <c r="LIL778" s="39"/>
      <c r="LIM778" s="39"/>
      <c r="LIN778" s="39"/>
      <c r="LIO778" s="39"/>
      <c r="LIP778" s="39"/>
      <c r="LIQ778" s="39"/>
      <c r="LIR778" s="39"/>
      <c r="LIS778" s="39"/>
      <c r="LIT778" s="39"/>
      <c r="LIU778" s="39"/>
      <c r="LIV778" s="39"/>
      <c r="LIW778" s="39"/>
      <c r="LIX778" s="39"/>
      <c r="LIY778" s="39"/>
      <c r="LIZ778" s="39"/>
      <c r="LJA778" s="39"/>
      <c r="LJB778" s="39"/>
      <c r="LJC778" s="39"/>
      <c r="LJD778" s="39"/>
      <c r="LJE778" s="39"/>
      <c r="LJF778" s="39"/>
      <c r="LJG778" s="39"/>
      <c r="LJH778" s="39"/>
      <c r="LJI778" s="39"/>
      <c r="LJJ778" s="39"/>
      <c r="LJK778" s="39"/>
      <c r="LJL778" s="39"/>
      <c r="LJM778" s="39"/>
      <c r="LJN778" s="39"/>
      <c r="LJO778" s="39"/>
      <c r="LJP778" s="39"/>
      <c r="LJQ778" s="39"/>
      <c r="LJR778" s="39"/>
      <c r="LJS778" s="39"/>
      <c r="LJT778" s="39"/>
      <c r="LJU778" s="39"/>
      <c r="LJV778" s="39"/>
      <c r="LJW778" s="39"/>
      <c r="LJX778" s="39"/>
      <c r="LJY778" s="39"/>
      <c r="LJZ778" s="39"/>
      <c r="LKA778" s="39"/>
      <c r="LKB778" s="39"/>
      <c r="LKC778" s="39"/>
      <c r="LKD778" s="39"/>
      <c r="LKE778" s="39"/>
      <c r="LKF778" s="39"/>
      <c r="LKG778" s="39"/>
      <c r="LKH778" s="39"/>
      <c r="LKI778" s="39"/>
      <c r="LKJ778" s="39"/>
      <c r="LKK778" s="39"/>
      <c r="LKL778" s="39"/>
      <c r="LKM778" s="39"/>
      <c r="LKN778" s="39"/>
      <c r="LKO778" s="39"/>
      <c r="LKP778" s="39"/>
      <c r="LKQ778" s="39"/>
      <c r="LKR778" s="39"/>
      <c r="LKS778" s="39"/>
      <c r="LKT778" s="39"/>
      <c r="LKU778" s="39"/>
      <c r="LKV778" s="39"/>
      <c r="LKW778" s="39"/>
      <c r="LKX778" s="39"/>
      <c r="LKY778" s="39"/>
      <c r="LKZ778" s="39"/>
      <c r="LLA778" s="39"/>
      <c r="LLB778" s="39"/>
      <c r="LLC778" s="39"/>
      <c r="LLD778" s="39"/>
      <c r="LLE778" s="39"/>
      <c r="LLF778" s="39"/>
      <c r="LLG778" s="39"/>
      <c r="LLH778" s="39"/>
      <c r="LLI778" s="39"/>
      <c r="LLJ778" s="39"/>
      <c r="LLK778" s="39"/>
      <c r="LLL778" s="39"/>
      <c r="LLM778" s="39"/>
      <c r="LLN778" s="39"/>
      <c r="LLO778" s="39"/>
      <c r="LLP778" s="39"/>
      <c r="LLQ778" s="39"/>
      <c r="LLR778" s="39"/>
      <c r="LLS778" s="39"/>
      <c r="LLT778" s="39"/>
      <c r="LLU778" s="39"/>
      <c r="LLV778" s="39"/>
      <c r="LLW778" s="39"/>
      <c r="LLX778" s="39"/>
      <c r="LLY778" s="39"/>
      <c r="LLZ778" s="39"/>
      <c r="LMA778" s="39"/>
      <c r="LMB778" s="39"/>
      <c r="LMC778" s="39"/>
      <c r="LMD778" s="39"/>
      <c r="LME778" s="39"/>
      <c r="LMF778" s="39"/>
      <c r="LMG778" s="39"/>
      <c r="LMH778" s="39"/>
      <c r="LMI778" s="39"/>
      <c r="LMJ778" s="39"/>
      <c r="LMK778" s="39"/>
      <c r="LML778" s="39"/>
      <c r="LMM778" s="39"/>
      <c r="LMN778" s="39"/>
      <c r="LMO778" s="39"/>
      <c r="LMP778" s="39"/>
      <c r="LMQ778" s="39"/>
      <c r="LMR778" s="39"/>
      <c r="LMS778" s="39"/>
      <c r="LMT778" s="39"/>
      <c r="LMU778" s="39"/>
      <c r="LMV778" s="39"/>
      <c r="LMW778" s="39"/>
      <c r="LMX778" s="39"/>
      <c r="LMY778" s="39"/>
      <c r="LMZ778" s="39"/>
      <c r="LNA778" s="39"/>
      <c r="LNB778" s="39"/>
      <c r="LNC778" s="39"/>
      <c r="LND778" s="39"/>
      <c r="LNE778" s="39"/>
      <c r="LNF778" s="39"/>
      <c r="LNG778" s="39"/>
      <c r="LNH778" s="39"/>
      <c r="LNI778" s="39"/>
      <c r="LNJ778" s="39"/>
      <c r="LNK778" s="39"/>
      <c r="LNL778" s="39"/>
      <c r="LNM778" s="39"/>
      <c r="LNN778" s="39"/>
      <c r="LNO778" s="39"/>
      <c r="LNP778" s="39"/>
      <c r="LNQ778" s="39"/>
      <c r="LNR778" s="39"/>
      <c r="LNS778" s="39"/>
      <c r="LNT778" s="39"/>
      <c r="LNU778" s="39"/>
      <c r="LNV778" s="39"/>
      <c r="LNW778" s="39"/>
      <c r="LNX778" s="39"/>
      <c r="LNY778" s="39"/>
      <c r="LNZ778" s="39"/>
      <c r="LOA778" s="39"/>
      <c r="LOB778" s="39"/>
      <c r="LOC778" s="39"/>
      <c r="LOD778" s="39"/>
      <c r="LOE778" s="39"/>
      <c r="LOF778" s="39"/>
      <c r="LOG778" s="39"/>
      <c r="LOH778" s="39"/>
      <c r="LOI778" s="39"/>
      <c r="LOJ778" s="39"/>
      <c r="LOK778" s="39"/>
      <c r="LOL778" s="39"/>
      <c r="LOM778" s="39"/>
      <c r="LON778" s="39"/>
      <c r="LOO778" s="39"/>
      <c r="LOP778" s="39"/>
      <c r="LOQ778" s="39"/>
      <c r="LOR778" s="39"/>
      <c r="LOS778" s="39"/>
      <c r="LOT778" s="39"/>
      <c r="LOU778" s="39"/>
      <c r="LOV778" s="39"/>
      <c r="LOW778" s="39"/>
      <c r="LOX778" s="39"/>
      <c r="LOY778" s="39"/>
      <c r="LOZ778" s="39"/>
      <c r="LPA778" s="39"/>
      <c r="LPB778" s="39"/>
      <c r="LPC778" s="39"/>
      <c r="LPD778" s="39"/>
      <c r="LPE778" s="39"/>
      <c r="LPF778" s="39"/>
      <c r="LPG778" s="39"/>
      <c r="LPH778" s="39"/>
      <c r="LPI778" s="39"/>
      <c r="LPJ778" s="39"/>
      <c r="LPK778" s="39"/>
      <c r="LPL778" s="39"/>
      <c r="LPM778" s="39"/>
      <c r="LPN778" s="39"/>
      <c r="LPO778" s="39"/>
      <c r="LPP778" s="39"/>
      <c r="LPQ778" s="39"/>
      <c r="LPR778" s="39"/>
      <c r="LPS778" s="39"/>
      <c r="LPT778" s="39"/>
      <c r="LPU778" s="39"/>
      <c r="LPV778" s="39"/>
      <c r="LPW778" s="39"/>
      <c r="LPX778" s="39"/>
      <c r="LPY778" s="39"/>
      <c r="LPZ778" s="39"/>
      <c r="LQA778" s="39"/>
      <c r="LQB778" s="39"/>
      <c r="LQC778" s="39"/>
      <c r="LQD778" s="39"/>
      <c r="LQE778" s="39"/>
      <c r="LQF778" s="39"/>
      <c r="LQG778" s="39"/>
      <c r="LQH778" s="39"/>
      <c r="LQI778" s="39"/>
      <c r="LQJ778" s="39"/>
      <c r="LQK778" s="39"/>
      <c r="LQL778" s="39"/>
      <c r="LQM778" s="39"/>
      <c r="LQN778" s="39"/>
      <c r="LQO778" s="39"/>
      <c r="LQP778" s="39"/>
      <c r="LQQ778" s="39"/>
      <c r="LQR778" s="39"/>
      <c r="LQS778" s="39"/>
      <c r="LQT778" s="39"/>
      <c r="LQU778" s="39"/>
      <c r="LQV778" s="39"/>
      <c r="LQW778" s="39"/>
      <c r="LQX778" s="39"/>
      <c r="LQY778" s="39"/>
      <c r="LQZ778" s="39"/>
      <c r="LRA778" s="39"/>
      <c r="LRB778" s="39"/>
      <c r="LRC778" s="39"/>
      <c r="LRD778" s="39"/>
      <c r="LRE778" s="39"/>
      <c r="LRF778" s="39"/>
      <c r="LRG778" s="39"/>
      <c r="LRH778" s="39"/>
      <c r="LRI778" s="39"/>
      <c r="LRJ778" s="39"/>
      <c r="LRK778" s="39"/>
      <c r="LRL778" s="39"/>
      <c r="LRM778" s="39"/>
      <c r="LRN778" s="39"/>
      <c r="LRO778" s="39"/>
      <c r="LRP778" s="39"/>
      <c r="LRQ778" s="39"/>
      <c r="LRR778" s="39"/>
      <c r="LRS778" s="39"/>
      <c r="LRT778" s="39"/>
      <c r="LRU778" s="39"/>
      <c r="LRV778" s="39"/>
      <c r="LRW778" s="39"/>
      <c r="LRX778" s="39"/>
      <c r="LRY778" s="39"/>
      <c r="LRZ778" s="39"/>
      <c r="LSA778" s="39"/>
      <c r="LSB778" s="39"/>
      <c r="LSC778" s="39"/>
      <c r="LSD778" s="39"/>
      <c r="LSE778" s="39"/>
      <c r="LSF778" s="39"/>
      <c r="LSG778" s="39"/>
      <c r="LSH778" s="39"/>
      <c r="LSI778" s="39"/>
      <c r="LSJ778" s="39"/>
      <c r="LSK778" s="39"/>
      <c r="LSL778" s="39"/>
      <c r="LSM778" s="39"/>
      <c r="LSN778" s="39"/>
      <c r="LSO778" s="39"/>
      <c r="LSP778" s="39"/>
      <c r="LSQ778" s="39"/>
      <c r="LSR778" s="39"/>
      <c r="LSS778" s="39"/>
      <c r="LST778" s="39"/>
      <c r="LSU778" s="39"/>
      <c r="LSV778" s="39"/>
      <c r="LSW778" s="39"/>
      <c r="LSX778" s="39"/>
      <c r="LSY778" s="39"/>
      <c r="LSZ778" s="39"/>
      <c r="LTA778" s="39"/>
      <c r="LTB778" s="39"/>
      <c r="LTC778" s="39"/>
      <c r="LTD778" s="39"/>
      <c r="LTE778" s="39"/>
      <c r="LTF778" s="39"/>
      <c r="LTG778" s="39"/>
      <c r="LTH778" s="39"/>
      <c r="LTI778" s="39"/>
      <c r="LTJ778" s="39"/>
      <c r="LTK778" s="39"/>
      <c r="LTL778" s="39"/>
      <c r="LTM778" s="39"/>
      <c r="LTN778" s="39"/>
      <c r="LTO778" s="39"/>
      <c r="LTP778" s="39"/>
      <c r="LTQ778" s="39"/>
      <c r="LTR778" s="39"/>
      <c r="LTS778" s="39"/>
      <c r="LTT778" s="39"/>
      <c r="LTU778" s="39"/>
      <c r="LTV778" s="39"/>
      <c r="LTW778" s="39"/>
      <c r="LTX778" s="39"/>
      <c r="LTY778" s="39"/>
      <c r="LTZ778" s="39"/>
      <c r="LUA778" s="39"/>
      <c r="LUB778" s="39"/>
      <c r="LUC778" s="39"/>
      <c r="LUD778" s="39"/>
      <c r="LUE778" s="39"/>
      <c r="LUF778" s="39"/>
      <c r="LUG778" s="39"/>
      <c r="LUH778" s="39"/>
      <c r="LUI778" s="39"/>
      <c r="LUJ778" s="39"/>
      <c r="LUK778" s="39"/>
      <c r="LUL778" s="39"/>
      <c r="LUM778" s="39"/>
      <c r="LUN778" s="39"/>
      <c r="LUO778" s="39"/>
      <c r="LUP778" s="39"/>
      <c r="LUQ778" s="39"/>
      <c r="LUR778" s="39"/>
      <c r="LUS778" s="39"/>
      <c r="LUT778" s="39"/>
      <c r="LUU778" s="39"/>
      <c r="LUV778" s="39"/>
      <c r="LUW778" s="39"/>
      <c r="LUX778" s="39"/>
      <c r="LUY778" s="39"/>
      <c r="LUZ778" s="39"/>
      <c r="LVA778" s="39"/>
      <c r="LVB778" s="39"/>
      <c r="LVC778" s="39"/>
      <c r="LVD778" s="39"/>
      <c r="LVE778" s="39"/>
      <c r="LVF778" s="39"/>
      <c r="LVG778" s="39"/>
      <c r="LVH778" s="39"/>
      <c r="LVI778" s="39"/>
      <c r="LVJ778" s="39"/>
      <c r="LVK778" s="39"/>
      <c r="LVL778" s="39"/>
      <c r="LVM778" s="39"/>
      <c r="LVN778" s="39"/>
      <c r="LVO778" s="39"/>
      <c r="LVP778" s="39"/>
      <c r="LVQ778" s="39"/>
      <c r="LVR778" s="39"/>
      <c r="LVS778" s="39"/>
      <c r="LVT778" s="39"/>
      <c r="LVU778" s="39"/>
      <c r="LVV778" s="39"/>
      <c r="LVW778" s="39"/>
      <c r="LVX778" s="39"/>
      <c r="LVY778" s="39"/>
      <c r="LVZ778" s="39"/>
      <c r="LWA778" s="39"/>
      <c r="LWB778" s="39"/>
      <c r="LWC778" s="39"/>
      <c r="LWD778" s="39"/>
      <c r="LWE778" s="39"/>
      <c r="LWF778" s="39"/>
      <c r="LWG778" s="39"/>
      <c r="LWH778" s="39"/>
      <c r="LWI778" s="39"/>
      <c r="LWJ778" s="39"/>
      <c r="LWK778" s="39"/>
      <c r="LWL778" s="39"/>
      <c r="LWM778" s="39"/>
      <c r="LWN778" s="39"/>
      <c r="LWO778" s="39"/>
      <c r="LWP778" s="39"/>
      <c r="LWQ778" s="39"/>
      <c r="LWR778" s="39"/>
      <c r="LWS778" s="39"/>
      <c r="LWT778" s="39"/>
      <c r="LWU778" s="39"/>
      <c r="LWV778" s="39"/>
      <c r="LWW778" s="39"/>
      <c r="LWX778" s="39"/>
      <c r="LWY778" s="39"/>
      <c r="LWZ778" s="39"/>
      <c r="LXA778" s="39"/>
      <c r="LXB778" s="39"/>
      <c r="LXC778" s="39"/>
      <c r="LXD778" s="39"/>
      <c r="LXE778" s="39"/>
      <c r="LXF778" s="39"/>
      <c r="LXG778" s="39"/>
      <c r="LXH778" s="39"/>
      <c r="LXI778" s="39"/>
      <c r="LXJ778" s="39"/>
      <c r="LXK778" s="39"/>
      <c r="LXL778" s="39"/>
      <c r="LXM778" s="39"/>
      <c r="LXN778" s="39"/>
      <c r="LXO778" s="39"/>
      <c r="LXP778" s="39"/>
      <c r="LXQ778" s="39"/>
      <c r="LXR778" s="39"/>
      <c r="LXS778" s="39"/>
      <c r="LXT778" s="39"/>
      <c r="LXU778" s="39"/>
      <c r="LXV778" s="39"/>
      <c r="LXW778" s="39"/>
      <c r="LXX778" s="39"/>
      <c r="LXY778" s="39"/>
      <c r="LXZ778" s="39"/>
      <c r="LYA778" s="39"/>
      <c r="LYB778" s="39"/>
      <c r="LYC778" s="39"/>
      <c r="LYD778" s="39"/>
      <c r="LYE778" s="39"/>
      <c r="LYF778" s="39"/>
      <c r="LYG778" s="39"/>
      <c r="LYH778" s="39"/>
      <c r="LYI778" s="39"/>
      <c r="LYJ778" s="39"/>
      <c r="LYK778" s="39"/>
      <c r="LYL778" s="39"/>
      <c r="LYM778" s="39"/>
      <c r="LYN778" s="39"/>
      <c r="LYO778" s="39"/>
      <c r="LYP778" s="39"/>
      <c r="LYQ778" s="39"/>
      <c r="LYR778" s="39"/>
      <c r="LYS778" s="39"/>
      <c r="LYT778" s="39"/>
      <c r="LYU778" s="39"/>
      <c r="LYV778" s="39"/>
      <c r="LYW778" s="39"/>
      <c r="LYX778" s="39"/>
      <c r="LYY778" s="39"/>
      <c r="LYZ778" s="39"/>
      <c r="LZA778" s="39"/>
      <c r="LZB778" s="39"/>
      <c r="LZC778" s="39"/>
      <c r="LZD778" s="39"/>
      <c r="LZE778" s="39"/>
      <c r="LZF778" s="39"/>
      <c r="LZG778" s="39"/>
      <c r="LZH778" s="39"/>
      <c r="LZI778" s="39"/>
      <c r="LZJ778" s="39"/>
      <c r="LZK778" s="39"/>
      <c r="LZL778" s="39"/>
      <c r="LZM778" s="39"/>
      <c r="LZN778" s="39"/>
      <c r="LZO778" s="39"/>
      <c r="LZP778" s="39"/>
      <c r="LZQ778" s="39"/>
      <c r="LZR778" s="39"/>
      <c r="LZS778" s="39"/>
      <c r="LZT778" s="39"/>
      <c r="LZU778" s="39"/>
      <c r="LZV778" s="39"/>
      <c r="LZW778" s="39"/>
      <c r="LZX778" s="39"/>
      <c r="LZY778" s="39"/>
      <c r="LZZ778" s="39"/>
      <c r="MAA778" s="39"/>
      <c r="MAB778" s="39"/>
      <c r="MAC778" s="39"/>
      <c r="MAD778" s="39"/>
      <c r="MAE778" s="39"/>
      <c r="MAF778" s="39"/>
      <c r="MAG778" s="39"/>
      <c r="MAH778" s="39"/>
      <c r="MAI778" s="39"/>
      <c r="MAJ778" s="39"/>
      <c r="MAK778" s="39"/>
      <c r="MAL778" s="39"/>
      <c r="MAM778" s="39"/>
      <c r="MAN778" s="39"/>
      <c r="MAO778" s="39"/>
      <c r="MAP778" s="39"/>
      <c r="MAQ778" s="39"/>
      <c r="MAR778" s="39"/>
      <c r="MAS778" s="39"/>
      <c r="MAT778" s="39"/>
      <c r="MAU778" s="39"/>
      <c r="MAV778" s="39"/>
      <c r="MAW778" s="39"/>
      <c r="MAX778" s="39"/>
      <c r="MAY778" s="39"/>
      <c r="MAZ778" s="39"/>
      <c r="MBA778" s="39"/>
      <c r="MBB778" s="39"/>
      <c r="MBC778" s="39"/>
      <c r="MBD778" s="39"/>
      <c r="MBE778" s="39"/>
      <c r="MBF778" s="39"/>
      <c r="MBG778" s="39"/>
      <c r="MBH778" s="39"/>
      <c r="MBI778" s="39"/>
      <c r="MBJ778" s="39"/>
      <c r="MBK778" s="39"/>
      <c r="MBL778" s="39"/>
      <c r="MBM778" s="39"/>
      <c r="MBN778" s="39"/>
      <c r="MBO778" s="39"/>
      <c r="MBP778" s="39"/>
      <c r="MBQ778" s="39"/>
      <c r="MBR778" s="39"/>
      <c r="MBS778" s="39"/>
      <c r="MBT778" s="39"/>
      <c r="MBU778" s="39"/>
      <c r="MBV778" s="39"/>
      <c r="MBW778" s="39"/>
      <c r="MBX778" s="39"/>
      <c r="MBY778" s="39"/>
      <c r="MBZ778" s="39"/>
      <c r="MCA778" s="39"/>
      <c r="MCB778" s="39"/>
      <c r="MCC778" s="39"/>
      <c r="MCD778" s="39"/>
      <c r="MCE778" s="39"/>
      <c r="MCF778" s="39"/>
      <c r="MCG778" s="39"/>
      <c r="MCH778" s="39"/>
      <c r="MCI778" s="39"/>
      <c r="MCJ778" s="39"/>
      <c r="MCK778" s="39"/>
      <c r="MCL778" s="39"/>
      <c r="MCM778" s="39"/>
      <c r="MCN778" s="39"/>
      <c r="MCO778" s="39"/>
      <c r="MCP778" s="39"/>
      <c r="MCQ778" s="39"/>
      <c r="MCR778" s="39"/>
      <c r="MCS778" s="39"/>
      <c r="MCT778" s="39"/>
      <c r="MCU778" s="39"/>
      <c r="MCV778" s="39"/>
      <c r="MCW778" s="39"/>
      <c r="MCX778" s="39"/>
      <c r="MCY778" s="39"/>
      <c r="MCZ778" s="39"/>
      <c r="MDA778" s="39"/>
      <c r="MDB778" s="39"/>
      <c r="MDC778" s="39"/>
      <c r="MDD778" s="39"/>
      <c r="MDE778" s="39"/>
      <c r="MDF778" s="39"/>
      <c r="MDG778" s="39"/>
      <c r="MDH778" s="39"/>
      <c r="MDI778" s="39"/>
      <c r="MDJ778" s="39"/>
      <c r="MDK778" s="39"/>
      <c r="MDL778" s="39"/>
      <c r="MDM778" s="39"/>
      <c r="MDN778" s="39"/>
      <c r="MDO778" s="39"/>
      <c r="MDP778" s="39"/>
      <c r="MDQ778" s="39"/>
      <c r="MDR778" s="39"/>
      <c r="MDS778" s="39"/>
      <c r="MDT778" s="39"/>
      <c r="MDU778" s="39"/>
      <c r="MDV778" s="39"/>
      <c r="MDW778" s="39"/>
      <c r="MDX778" s="39"/>
      <c r="MDY778" s="39"/>
      <c r="MDZ778" s="39"/>
      <c r="MEA778" s="39"/>
      <c r="MEB778" s="39"/>
      <c r="MEC778" s="39"/>
      <c r="MED778" s="39"/>
      <c r="MEE778" s="39"/>
      <c r="MEF778" s="39"/>
      <c r="MEG778" s="39"/>
      <c r="MEH778" s="39"/>
      <c r="MEI778" s="39"/>
      <c r="MEJ778" s="39"/>
      <c r="MEK778" s="39"/>
      <c r="MEL778" s="39"/>
      <c r="MEM778" s="39"/>
      <c r="MEN778" s="39"/>
      <c r="MEO778" s="39"/>
      <c r="MEP778" s="39"/>
      <c r="MEQ778" s="39"/>
      <c r="MER778" s="39"/>
      <c r="MES778" s="39"/>
      <c r="MET778" s="39"/>
      <c r="MEU778" s="39"/>
      <c r="MEV778" s="39"/>
      <c r="MEW778" s="39"/>
      <c r="MEX778" s="39"/>
      <c r="MEY778" s="39"/>
      <c r="MEZ778" s="39"/>
      <c r="MFA778" s="39"/>
      <c r="MFB778" s="39"/>
      <c r="MFC778" s="39"/>
      <c r="MFD778" s="39"/>
      <c r="MFE778" s="39"/>
      <c r="MFF778" s="39"/>
      <c r="MFG778" s="39"/>
      <c r="MFH778" s="39"/>
      <c r="MFI778" s="39"/>
      <c r="MFJ778" s="39"/>
      <c r="MFK778" s="39"/>
      <c r="MFL778" s="39"/>
      <c r="MFM778" s="39"/>
      <c r="MFN778" s="39"/>
      <c r="MFO778" s="39"/>
      <c r="MFP778" s="39"/>
      <c r="MFQ778" s="39"/>
      <c r="MFR778" s="39"/>
      <c r="MFS778" s="39"/>
      <c r="MFT778" s="39"/>
      <c r="MFU778" s="39"/>
      <c r="MFV778" s="39"/>
      <c r="MFW778" s="39"/>
      <c r="MFX778" s="39"/>
      <c r="MFY778" s="39"/>
      <c r="MFZ778" s="39"/>
      <c r="MGA778" s="39"/>
      <c r="MGB778" s="39"/>
      <c r="MGC778" s="39"/>
      <c r="MGD778" s="39"/>
      <c r="MGE778" s="39"/>
      <c r="MGF778" s="39"/>
      <c r="MGG778" s="39"/>
      <c r="MGH778" s="39"/>
      <c r="MGI778" s="39"/>
      <c r="MGJ778" s="39"/>
      <c r="MGK778" s="39"/>
      <c r="MGL778" s="39"/>
      <c r="MGM778" s="39"/>
      <c r="MGN778" s="39"/>
      <c r="MGO778" s="39"/>
      <c r="MGP778" s="39"/>
      <c r="MGQ778" s="39"/>
      <c r="MGR778" s="39"/>
      <c r="MGS778" s="39"/>
      <c r="MGT778" s="39"/>
      <c r="MGU778" s="39"/>
      <c r="MGV778" s="39"/>
      <c r="MGW778" s="39"/>
      <c r="MGX778" s="39"/>
      <c r="MGY778" s="39"/>
      <c r="MGZ778" s="39"/>
      <c r="MHA778" s="39"/>
      <c r="MHB778" s="39"/>
      <c r="MHC778" s="39"/>
      <c r="MHD778" s="39"/>
      <c r="MHE778" s="39"/>
      <c r="MHF778" s="39"/>
      <c r="MHG778" s="39"/>
      <c r="MHH778" s="39"/>
      <c r="MHI778" s="39"/>
      <c r="MHJ778" s="39"/>
      <c r="MHK778" s="39"/>
      <c r="MHL778" s="39"/>
      <c r="MHM778" s="39"/>
      <c r="MHN778" s="39"/>
      <c r="MHO778" s="39"/>
      <c r="MHP778" s="39"/>
      <c r="MHQ778" s="39"/>
      <c r="MHR778" s="39"/>
      <c r="MHS778" s="39"/>
      <c r="MHT778" s="39"/>
      <c r="MHU778" s="39"/>
      <c r="MHV778" s="39"/>
      <c r="MHW778" s="39"/>
      <c r="MHX778" s="39"/>
      <c r="MHY778" s="39"/>
      <c r="MHZ778" s="39"/>
      <c r="MIA778" s="39"/>
      <c r="MIB778" s="39"/>
      <c r="MIC778" s="39"/>
      <c r="MID778" s="39"/>
      <c r="MIE778" s="39"/>
      <c r="MIF778" s="39"/>
      <c r="MIG778" s="39"/>
      <c r="MIH778" s="39"/>
      <c r="MII778" s="39"/>
      <c r="MIJ778" s="39"/>
      <c r="MIK778" s="39"/>
      <c r="MIL778" s="39"/>
      <c r="MIM778" s="39"/>
      <c r="MIN778" s="39"/>
      <c r="MIO778" s="39"/>
      <c r="MIP778" s="39"/>
      <c r="MIQ778" s="39"/>
      <c r="MIR778" s="39"/>
      <c r="MIS778" s="39"/>
      <c r="MIT778" s="39"/>
      <c r="MIU778" s="39"/>
      <c r="MIV778" s="39"/>
      <c r="MIW778" s="39"/>
      <c r="MIX778" s="39"/>
      <c r="MIY778" s="39"/>
      <c r="MIZ778" s="39"/>
      <c r="MJA778" s="39"/>
      <c r="MJB778" s="39"/>
      <c r="MJC778" s="39"/>
      <c r="MJD778" s="39"/>
      <c r="MJE778" s="39"/>
      <c r="MJF778" s="39"/>
      <c r="MJG778" s="39"/>
      <c r="MJH778" s="39"/>
      <c r="MJI778" s="39"/>
      <c r="MJJ778" s="39"/>
      <c r="MJK778" s="39"/>
      <c r="MJL778" s="39"/>
      <c r="MJM778" s="39"/>
      <c r="MJN778" s="39"/>
      <c r="MJO778" s="39"/>
      <c r="MJP778" s="39"/>
      <c r="MJQ778" s="39"/>
      <c r="MJR778" s="39"/>
      <c r="MJS778" s="39"/>
      <c r="MJT778" s="39"/>
      <c r="MJU778" s="39"/>
      <c r="MJV778" s="39"/>
      <c r="MJW778" s="39"/>
      <c r="MJX778" s="39"/>
      <c r="MJY778" s="39"/>
      <c r="MJZ778" s="39"/>
      <c r="MKA778" s="39"/>
      <c r="MKB778" s="39"/>
      <c r="MKC778" s="39"/>
      <c r="MKD778" s="39"/>
      <c r="MKE778" s="39"/>
      <c r="MKF778" s="39"/>
      <c r="MKG778" s="39"/>
      <c r="MKH778" s="39"/>
      <c r="MKI778" s="39"/>
      <c r="MKJ778" s="39"/>
      <c r="MKK778" s="39"/>
      <c r="MKL778" s="39"/>
      <c r="MKM778" s="39"/>
      <c r="MKN778" s="39"/>
      <c r="MKO778" s="39"/>
      <c r="MKP778" s="39"/>
      <c r="MKQ778" s="39"/>
      <c r="MKR778" s="39"/>
      <c r="MKS778" s="39"/>
      <c r="MKT778" s="39"/>
      <c r="MKU778" s="39"/>
      <c r="MKV778" s="39"/>
      <c r="MKW778" s="39"/>
      <c r="MKX778" s="39"/>
      <c r="MKY778" s="39"/>
      <c r="MKZ778" s="39"/>
      <c r="MLA778" s="39"/>
      <c r="MLB778" s="39"/>
      <c r="MLC778" s="39"/>
      <c r="MLD778" s="39"/>
      <c r="MLE778" s="39"/>
      <c r="MLF778" s="39"/>
      <c r="MLG778" s="39"/>
      <c r="MLH778" s="39"/>
      <c r="MLI778" s="39"/>
      <c r="MLJ778" s="39"/>
      <c r="MLK778" s="39"/>
      <c r="MLL778" s="39"/>
      <c r="MLM778" s="39"/>
      <c r="MLN778" s="39"/>
      <c r="MLO778" s="39"/>
      <c r="MLP778" s="39"/>
      <c r="MLQ778" s="39"/>
      <c r="MLR778" s="39"/>
      <c r="MLS778" s="39"/>
      <c r="MLT778" s="39"/>
      <c r="MLU778" s="39"/>
      <c r="MLV778" s="39"/>
      <c r="MLW778" s="39"/>
      <c r="MLX778" s="39"/>
      <c r="MLY778" s="39"/>
      <c r="MLZ778" s="39"/>
      <c r="MMA778" s="39"/>
      <c r="MMB778" s="39"/>
      <c r="MMC778" s="39"/>
      <c r="MMD778" s="39"/>
      <c r="MME778" s="39"/>
      <c r="MMF778" s="39"/>
      <c r="MMG778" s="39"/>
      <c r="MMH778" s="39"/>
      <c r="MMI778" s="39"/>
      <c r="MMJ778" s="39"/>
      <c r="MMK778" s="39"/>
      <c r="MML778" s="39"/>
      <c r="MMM778" s="39"/>
      <c r="MMN778" s="39"/>
      <c r="MMO778" s="39"/>
      <c r="MMP778" s="39"/>
      <c r="MMQ778" s="39"/>
      <c r="MMR778" s="39"/>
      <c r="MMS778" s="39"/>
      <c r="MMT778" s="39"/>
      <c r="MMU778" s="39"/>
      <c r="MMV778" s="39"/>
      <c r="MMW778" s="39"/>
      <c r="MMX778" s="39"/>
      <c r="MMY778" s="39"/>
      <c r="MMZ778" s="39"/>
      <c r="MNA778" s="39"/>
      <c r="MNB778" s="39"/>
      <c r="MNC778" s="39"/>
      <c r="MND778" s="39"/>
      <c r="MNE778" s="39"/>
      <c r="MNF778" s="39"/>
      <c r="MNG778" s="39"/>
      <c r="MNH778" s="39"/>
      <c r="MNI778" s="39"/>
      <c r="MNJ778" s="39"/>
      <c r="MNK778" s="39"/>
      <c r="MNL778" s="39"/>
      <c r="MNM778" s="39"/>
      <c r="MNN778" s="39"/>
      <c r="MNO778" s="39"/>
      <c r="MNP778" s="39"/>
      <c r="MNQ778" s="39"/>
      <c r="MNR778" s="39"/>
      <c r="MNS778" s="39"/>
      <c r="MNT778" s="39"/>
      <c r="MNU778" s="39"/>
      <c r="MNV778" s="39"/>
      <c r="MNW778" s="39"/>
      <c r="MNX778" s="39"/>
      <c r="MNY778" s="39"/>
      <c r="MNZ778" s="39"/>
      <c r="MOA778" s="39"/>
      <c r="MOB778" s="39"/>
      <c r="MOC778" s="39"/>
      <c r="MOD778" s="39"/>
      <c r="MOE778" s="39"/>
      <c r="MOF778" s="39"/>
      <c r="MOG778" s="39"/>
      <c r="MOH778" s="39"/>
      <c r="MOI778" s="39"/>
      <c r="MOJ778" s="39"/>
      <c r="MOK778" s="39"/>
      <c r="MOL778" s="39"/>
      <c r="MOM778" s="39"/>
      <c r="MON778" s="39"/>
      <c r="MOO778" s="39"/>
      <c r="MOP778" s="39"/>
      <c r="MOQ778" s="39"/>
      <c r="MOR778" s="39"/>
      <c r="MOS778" s="39"/>
      <c r="MOT778" s="39"/>
      <c r="MOU778" s="39"/>
      <c r="MOV778" s="39"/>
      <c r="MOW778" s="39"/>
      <c r="MOX778" s="39"/>
      <c r="MOY778" s="39"/>
      <c r="MOZ778" s="39"/>
      <c r="MPA778" s="39"/>
      <c r="MPB778" s="39"/>
      <c r="MPC778" s="39"/>
      <c r="MPD778" s="39"/>
      <c r="MPE778" s="39"/>
      <c r="MPF778" s="39"/>
      <c r="MPG778" s="39"/>
      <c r="MPH778" s="39"/>
      <c r="MPI778" s="39"/>
      <c r="MPJ778" s="39"/>
      <c r="MPK778" s="39"/>
      <c r="MPL778" s="39"/>
      <c r="MPM778" s="39"/>
      <c r="MPN778" s="39"/>
      <c r="MPO778" s="39"/>
      <c r="MPP778" s="39"/>
      <c r="MPQ778" s="39"/>
      <c r="MPR778" s="39"/>
      <c r="MPS778" s="39"/>
      <c r="MPT778" s="39"/>
      <c r="MPU778" s="39"/>
      <c r="MPV778" s="39"/>
      <c r="MPW778" s="39"/>
      <c r="MPX778" s="39"/>
      <c r="MPY778" s="39"/>
      <c r="MPZ778" s="39"/>
      <c r="MQA778" s="39"/>
      <c r="MQB778" s="39"/>
      <c r="MQC778" s="39"/>
      <c r="MQD778" s="39"/>
      <c r="MQE778" s="39"/>
      <c r="MQF778" s="39"/>
      <c r="MQG778" s="39"/>
      <c r="MQH778" s="39"/>
      <c r="MQI778" s="39"/>
      <c r="MQJ778" s="39"/>
      <c r="MQK778" s="39"/>
      <c r="MQL778" s="39"/>
      <c r="MQM778" s="39"/>
      <c r="MQN778" s="39"/>
      <c r="MQO778" s="39"/>
      <c r="MQP778" s="39"/>
      <c r="MQQ778" s="39"/>
      <c r="MQR778" s="39"/>
      <c r="MQS778" s="39"/>
      <c r="MQT778" s="39"/>
      <c r="MQU778" s="39"/>
      <c r="MQV778" s="39"/>
      <c r="MQW778" s="39"/>
      <c r="MQX778" s="39"/>
      <c r="MQY778" s="39"/>
      <c r="MQZ778" s="39"/>
      <c r="MRA778" s="39"/>
      <c r="MRB778" s="39"/>
      <c r="MRC778" s="39"/>
      <c r="MRD778" s="39"/>
      <c r="MRE778" s="39"/>
      <c r="MRF778" s="39"/>
      <c r="MRG778" s="39"/>
      <c r="MRH778" s="39"/>
      <c r="MRI778" s="39"/>
      <c r="MRJ778" s="39"/>
      <c r="MRK778" s="39"/>
      <c r="MRL778" s="39"/>
      <c r="MRM778" s="39"/>
      <c r="MRN778" s="39"/>
      <c r="MRO778" s="39"/>
      <c r="MRP778" s="39"/>
      <c r="MRQ778" s="39"/>
      <c r="MRR778" s="39"/>
      <c r="MRS778" s="39"/>
      <c r="MRT778" s="39"/>
      <c r="MRU778" s="39"/>
      <c r="MRV778" s="39"/>
      <c r="MRW778" s="39"/>
      <c r="MRX778" s="39"/>
      <c r="MRY778" s="39"/>
      <c r="MRZ778" s="39"/>
      <c r="MSA778" s="39"/>
      <c r="MSB778" s="39"/>
      <c r="MSC778" s="39"/>
      <c r="MSD778" s="39"/>
      <c r="MSE778" s="39"/>
      <c r="MSF778" s="39"/>
      <c r="MSG778" s="39"/>
      <c r="MSH778" s="39"/>
      <c r="MSI778" s="39"/>
      <c r="MSJ778" s="39"/>
      <c r="MSK778" s="39"/>
      <c r="MSL778" s="39"/>
      <c r="MSM778" s="39"/>
      <c r="MSN778" s="39"/>
      <c r="MSO778" s="39"/>
      <c r="MSP778" s="39"/>
      <c r="MSQ778" s="39"/>
      <c r="MSR778" s="39"/>
      <c r="MSS778" s="39"/>
      <c r="MST778" s="39"/>
      <c r="MSU778" s="39"/>
      <c r="MSV778" s="39"/>
      <c r="MSW778" s="39"/>
      <c r="MSX778" s="39"/>
      <c r="MSY778" s="39"/>
      <c r="MSZ778" s="39"/>
      <c r="MTA778" s="39"/>
      <c r="MTB778" s="39"/>
      <c r="MTC778" s="39"/>
      <c r="MTD778" s="39"/>
      <c r="MTE778" s="39"/>
      <c r="MTF778" s="39"/>
      <c r="MTG778" s="39"/>
      <c r="MTH778" s="39"/>
      <c r="MTI778" s="39"/>
      <c r="MTJ778" s="39"/>
      <c r="MTK778" s="39"/>
      <c r="MTL778" s="39"/>
      <c r="MTM778" s="39"/>
      <c r="MTN778" s="39"/>
      <c r="MTO778" s="39"/>
      <c r="MTP778" s="39"/>
      <c r="MTQ778" s="39"/>
      <c r="MTR778" s="39"/>
      <c r="MTS778" s="39"/>
      <c r="MTT778" s="39"/>
      <c r="MTU778" s="39"/>
      <c r="MTV778" s="39"/>
      <c r="MTW778" s="39"/>
      <c r="MTX778" s="39"/>
      <c r="MTY778" s="39"/>
      <c r="MTZ778" s="39"/>
      <c r="MUA778" s="39"/>
      <c r="MUB778" s="39"/>
      <c r="MUC778" s="39"/>
      <c r="MUD778" s="39"/>
      <c r="MUE778" s="39"/>
      <c r="MUF778" s="39"/>
      <c r="MUG778" s="39"/>
      <c r="MUH778" s="39"/>
      <c r="MUI778" s="39"/>
      <c r="MUJ778" s="39"/>
      <c r="MUK778" s="39"/>
      <c r="MUL778" s="39"/>
      <c r="MUM778" s="39"/>
      <c r="MUN778" s="39"/>
      <c r="MUO778" s="39"/>
      <c r="MUP778" s="39"/>
      <c r="MUQ778" s="39"/>
      <c r="MUR778" s="39"/>
      <c r="MUS778" s="39"/>
      <c r="MUT778" s="39"/>
      <c r="MUU778" s="39"/>
      <c r="MUV778" s="39"/>
      <c r="MUW778" s="39"/>
      <c r="MUX778" s="39"/>
      <c r="MUY778" s="39"/>
      <c r="MUZ778" s="39"/>
      <c r="MVA778" s="39"/>
      <c r="MVB778" s="39"/>
      <c r="MVC778" s="39"/>
      <c r="MVD778" s="39"/>
      <c r="MVE778" s="39"/>
      <c r="MVF778" s="39"/>
      <c r="MVG778" s="39"/>
      <c r="MVH778" s="39"/>
      <c r="MVI778" s="39"/>
      <c r="MVJ778" s="39"/>
      <c r="MVK778" s="39"/>
      <c r="MVL778" s="39"/>
      <c r="MVM778" s="39"/>
      <c r="MVN778" s="39"/>
      <c r="MVO778" s="39"/>
      <c r="MVP778" s="39"/>
      <c r="MVQ778" s="39"/>
      <c r="MVR778" s="39"/>
      <c r="MVS778" s="39"/>
      <c r="MVT778" s="39"/>
      <c r="MVU778" s="39"/>
      <c r="MVV778" s="39"/>
      <c r="MVW778" s="39"/>
      <c r="MVX778" s="39"/>
      <c r="MVY778" s="39"/>
      <c r="MVZ778" s="39"/>
      <c r="MWA778" s="39"/>
      <c r="MWB778" s="39"/>
      <c r="MWC778" s="39"/>
      <c r="MWD778" s="39"/>
      <c r="MWE778" s="39"/>
      <c r="MWF778" s="39"/>
      <c r="MWG778" s="39"/>
      <c r="MWH778" s="39"/>
      <c r="MWI778" s="39"/>
      <c r="MWJ778" s="39"/>
      <c r="MWK778" s="39"/>
      <c r="MWL778" s="39"/>
      <c r="MWM778" s="39"/>
      <c r="MWN778" s="39"/>
      <c r="MWO778" s="39"/>
      <c r="MWP778" s="39"/>
      <c r="MWQ778" s="39"/>
      <c r="MWR778" s="39"/>
      <c r="MWS778" s="39"/>
      <c r="MWT778" s="39"/>
      <c r="MWU778" s="39"/>
      <c r="MWV778" s="39"/>
      <c r="MWW778" s="39"/>
      <c r="MWX778" s="39"/>
      <c r="MWY778" s="39"/>
      <c r="MWZ778" s="39"/>
      <c r="MXA778" s="39"/>
      <c r="MXB778" s="39"/>
      <c r="MXC778" s="39"/>
      <c r="MXD778" s="39"/>
      <c r="MXE778" s="39"/>
      <c r="MXF778" s="39"/>
      <c r="MXG778" s="39"/>
      <c r="MXH778" s="39"/>
      <c r="MXI778" s="39"/>
      <c r="MXJ778" s="39"/>
      <c r="MXK778" s="39"/>
      <c r="MXL778" s="39"/>
      <c r="MXM778" s="39"/>
      <c r="MXN778" s="39"/>
      <c r="MXO778" s="39"/>
      <c r="MXP778" s="39"/>
      <c r="MXQ778" s="39"/>
      <c r="MXR778" s="39"/>
      <c r="MXS778" s="39"/>
      <c r="MXT778" s="39"/>
      <c r="MXU778" s="39"/>
      <c r="MXV778" s="39"/>
      <c r="MXW778" s="39"/>
      <c r="MXX778" s="39"/>
      <c r="MXY778" s="39"/>
      <c r="MXZ778" s="39"/>
      <c r="MYA778" s="39"/>
      <c r="MYB778" s="39"/>
      <c r="MYC778" s="39"/>
      <c r="MYD778" s="39"/>
      <c r="MYE778" s="39"/>
      <c r="MYF778" s="39"/>
      <c r="MYG778" s="39"/>
      <c r="MYH778" s="39"/>
      <c r="MYI778" s="39"/>
      <c r="MYJ778" s="39"/>
      <c r="MYK778" s="39"/>
      <c r="MYL778" s="39"/>
      <c r="MYM778" s="39"/>
      <c r="MYN778" s="39"/>
      <c r="MYO778" s="39"/>
      <c r="MYP778" s="39"/>
      <c r="MYQ778" s="39"/>
      <c r="MYR778" s="39"/>
      <c r="MYS778" s="39"/>
      <c r="MYT778" s="39"/>
      <c r="MYU778" s="39"/>
      <c r="MYV778" s="39"/>
      <c r="MYW778" s="39"/>
      <c r="MYX778" s="39"/>
      <c r="MYY778" s="39"/>
      <c r="MYZ778" s="39"/>
      <c r="MZA778" s="39"/>
      <c r="MZB778" s="39"/>
      <c r="MZC778" s="39"/>
      <c r="MZD778" s="39"/>
      <c r="MZE778" s="39"/>
      <c r="MZF778" s="39"/>
      <c r="MZG778" s="39"/>
      <c r="MZH778" s="39"/>
      <c r="MZI778" s="39"/>
      <c r="MZJ778" s="39"/>
      <c r="MZK778" s="39"/>
      <c r="MZL778" s="39"/>
      <c r="MZM778" s="39"/>
      <c r="MZN778" s="39"/>
      <c r="MZO778" s="39"/>
      <c r="MZP778" s="39"/>
      <c r="MZQ778" s="39"/>
      <c r="MZR778" s="39"/>
      <c r="MZS778" s="39"/>
      <c r="MZT778" s="39"/>
      <c r="MZU778" s="39"/>
      <c r="MZV778" s="39"/>
      <c r="MZW778" s="39"/>
      <c r="MZX778" s="39"/>
      <c r="MZY778" s="39"/>
      <c r="MZZ778" s="39"/>
      <c r="NAA778" s="39"/>
      <c r="NAB778" s="39"/>
      <c r="NAC778" s="39"/>
      <c r="NAD778" s="39"/>
      <c r="NAE778" s="39"/>
      <c r="NAF778" s="39"/>
      <c r="NAG778" s="39"/>
      <c r="NAH778" s="39"/>
      <c r="NAI778" s="39"/>
      <c r="NAJ778" s="39"/>
      <c r="NAK778" s="39"/>
      <c r="NAL778" s="39"/>
      <c r="NAM778" s="39"/>
      <c r="NAN778" s="39"/>
      <c r="NAO778" s="39"/>
      <c r="NAP778" s="39"/>
      <c r="NAQ778" s="39"/>
      <c r="NAR778" s="39"/>
      <c r="NAS778" s="39"/>
      <c r="NAT778" s="39"/>
      <c r="NAU778" s="39"/>
      <c r="NAV778" s="39"/>
      <c r="NAW778" s="39"/>
      <c r="NAX778" s="39"/>
      <c r="NAY778" s="39"/>
      <c r="NAZ778" s="39"/>
      <c r="NBA778" s="39"/>
      <c r="NBB778" s="39"/>
      <c r="NBC778" s="39"/>
      <c r="NBD778" s="39"/>
      <c r="NBE778" s="39"/>
      <c r="NBF778" s="39"/>
      <c r="NBG778" s="39"/>
      <c r="NBH778" s="39"/>
      <c r="NBI778" s="39"/>
      <c r="NBJ778" s="39"/>
      <c r="NBK778" s="39"/>
      <c r="NBL778" s="39"/>
      <c r="NBM778" s="39"/>
      <c r="NBN778" s="39"/>
      <c r="NBO778" s="39"/>
      <c r="NBP778" s="39"/>
      <c r="NBQ778" s="39"/>
      <c r="NBR778" s="39"/>
      <c r="NBS778" s="39"/>
      <c r="NBT778" s="39"/>
      <c r="NBU778" s="39"/>
      <c r="NBV778" s="39"/>
      <c r="NBW778" s="39"/>
      <c r="NBX778" s="39"/>
      <c r="NBY778" s="39"/>
      <c r="NBZ778" s="39"/>
      <c r="NCA778" s="39"/>
      <c r="NCB778" s="39"/>
      <c r="NCC778" s="39"/>
      <c r="NCD778" s="39"/>
      <c r="NCE778" s="39"/>
      <c r="NCF778" s="39"/>
      <c r="NCG778" s="39"/>
      <c r="NCH778" s="39"/>
      <c r="NCI778" s="39"/>
      <c r="NCJ778" s="39"/>
      <c r="NCK778" s="39"/>
      <c r="NCL778" s="39"/>
      <c r="NCM778" s="39"/>
      <c r="NCN778" s="39"/>
      <c r="NCO778" s="39"/>
      <c r="NCP778" s="39"/>
      <c r="NCQ778" s="39"/>
      <c r="NCR778" s="39"/>
      <c r="NCS778" s="39"/>
      <c r="NCT778" s="39"/>
      <c r="NCU778" s="39"/>
      <c r="NCV778" s="39"/>
      <c r="NCW778" s="39"/>
      <c r="NCX778" s="39"/>
      <c r="NCY778" s="39"/>
      <c r="NCZ778" s="39"/>
      <c r="NDA778" s="39"/>
      <c r="NDB778" s="39"/>
      <c r="NDC778" s="39"/>
      <c r="NDD778" s="39"/>
      <c r="NDE778" s="39"/>
      <c r="NDF778" s="39"/>
      <c r="NDG778" s="39"/>
      <c r="NDH778" s="39"/>
      <c r="NDI778" s="39"/>
      <c r="NDJ778" s="39"/>
      <c r="NDK778" s="39"/>
      <c r="NDL778" s="39"/>
      <c r="NDM778" s="39"/>
      <c r="NDN778" s="39"/>
      <c r="NDO778" s="39"/>
      <c r="NDP778" s="39"/>
      <c r="NDQ778" s="39"/>
      <c r="NDR778" s="39"/>
      <c r="NDS778" s="39"/>
      <c r="NDT778" s="39"/>
      <c r="NDU778" s="39"/>
      <c r="NDV778" s="39"/>
      <c r="NDW778" s="39"/>
      <c r="NDX778" s="39"/>
      <c r="NDY778" s="39"/>
      <c r="NDZ778" s="39"/>
      <c r="NEA778" s="39"/>
      <c r="NEB778" s="39"/>
      <c r="NEC778" s="39"/>
      <c r="NED778" s="39"/>
      <c r="NEE778" s="39"/>
      <c r="NEF778" s="39"/>
      <c r="NEG778" s="39"/>
      <c r="NEH778" s="39"/>
      <c r="NEI778" s="39"/>
      <c r="NEJ778" s="39"/>
      <c r="NEK778" s="39"/>
      <c r="NEL778" s="39"/>
      <c r="NEM778" s="39"/>
      <c r="NEN778" s="39"/>
      <c r="NEO778" s="39"/>
      <c r="NEP778" s="39"/>
      <c r="NEQ778" s="39"/>
      <c r="NER778" s="39"/>
      <c r="NES778" s="39"/>
      <c r="NET778" s="39"/>
      <c r="NEU778" s="39"/>
      <c r="NEV778" s="39"/>
      <c r="NEW778" s="39"/>
      <c r="NEX778" s="39"/>
      <c r="NEY778" s="39"/>
      <c r="NEZ778" s="39"/>
      <c r="NFA778" s="39"/>
      <c r="NFB778" s="39"/>
      <c r="NFC778" s="39"/>
      <c r="NFD778" s="39"/>
      <c r="NFE778" s="39"/>
      <c r="NFF778" s="39"/>
      <c r="NFG778" s="39"/>
      <c r="NFH778" s="39"/>
      <c r="NFI778" s="39"/>
      <c r="NFJ778" s="39"/>
      <c r="NFK778" s="39"/>
      <c r="NFL778" s="39"/>
      <c r="NFM778" s="39"/>
      <c r="NFN778" s="39"/>
      <c r="NFO778" s="39"/>
      <c r="NFP778" s="39"/>
      <c r="NFQ778" s="39"/>
      <c r="NFR778" s="39"/>
      <c r="NFS778" s="39"/>
      <c r="NFT778" s="39"/>
      <c r="NFU778" s="39"/>
      <c r="NFV778" s="39"/>
      <c r="NFW778" s="39"/>
      <c r="NFX778" s="39"/>
      <c r="NFY778" s="39"/>
      <c r="NFZ778" s="39"/>
      <c r="NGA778" s="39"/>
      <c r="NGB778" s="39"/>
      <c r="NGC778" s="39"/>
      <c r="NGD778" s="39"/>
      <c r="NGE778" s="39"/>
      <c r="NGF778" s="39"/>
      <c r="NGG778" s="39"/>
      <c r="NGH778" s="39"/>
      <c r="NGI778" s="39"/>
      <c r="NGJ778" s="39"/>
      <c r="NGK778" s="39"/>
      <c r="NGL778" s="39"/>
      <c r="NGM778" s="39"/>
      <c r="NGN778" s="39"/>
      <c r="NGO778" s="39"/>
      <c r="NGP778" s="39"/>
      <c r="NGQ778" s="39"/>
      <c r="NGR778" s="39"/>
      <c r="NGS778" s="39"/>
      <c r="NGT778" s="39"/>
      <c r="NGU778" s="39"/>
      <c r="NGV778" s="39"/>
      <c r="NGW778" s="39"/>
      <c r="NGX778" s="39"/>
      <c r="NGY778" s="39"/>
      <c r="NGZ778" s="39"/>
      <c r="NHA778" s="39"/>
      <c r="NHB778" s="39"/>
      <c r="NHC778" s="39"/>
      <c r="NHD778" s="39"/>
      <c r="NHE778" s="39"/>
      <c r="NHF778" s="39"/>
      <c r="NHG778" s="39"/>
      <c r="NHH778" s="39"/>
      <c r="NHI778" s="39"/>
      <c r="NHJ778" s="39"/>
      <c r="NHK778" s="39"/>
      <c r="NHL778" s="39"/>
      <c r="NHM778" s="39"/>
      <c r="NHN778" s="39"/>
      <c r="NHO778" s="39"/>
      <c r="NHP778" s="39"/>
      <c r="NHQ778" s="39"/>
      <c r="NHR778" s="39"/>
      <c r="NHS778" s="39"/>
      <c r="NHT778" s="39"/>
      <c r="NHU778" s="39"/>
      <c r="NHV778" s="39"/>
      <c r="NHW778" s="39"/>
      <c r="NHX778" s="39"/>
      <c r="NHY778" s="39"/>
      <c r="NHZ778" s="39"/>
      <c r="NIA778" s="39"/>
      <c r="NIB778" s="39"/>
      <c r="NIC778" s="39"/>
      <c r="NID778" s="39"/>
      <c r="NIE778" s="39"/>
      <c r="NIF778" s="39"/>
      <c r="NIG778" s="39"/>
      <c r="NIH778" s="39"/>
      <c r="NII778" s="39"/>
      <c r="NIJ778" s="39"/>
      <c r="NIK778" s="39"/>
      <c r="NIL778" s="39"/>
      <c r="NIM778" s="39"/>
      <c r="NIN778" s="39"/>
      <c r="NIO778" s="39"/>
      <c r="NIP778" s="39"/>
      <c r="NIQ778" s="39"/>
      <c r="NIR778" s="39"/>
      <c r="NIS778" s="39"/>
      <c r="NIT778" s="39"/>
      <c r="NIU778" s="39"/>
      <c r="NIV778" s="39"/>
      <c r="NIW778" s="39"/>
      <c r="NIX778" s="39"/>
      <c r="NIY778" s="39"/>
      <c r="NIZ778" s="39"/>
      <c r="NJA778" s="39"/>
      <c r="NJB778" s="39"/>
      <c r="NJC778" s="39"/>
      <c r="NJD778" s="39"/>
      <c r="NJE778" s="39"/>
      <c r="NJF778" s="39"/>
      <c r="NJG778" s="39"/>
      <c r="NJH778" s="39"/>
      <c r="NJI778" s="39"/>
      <c r="NJJ778" s="39"/>
      <c r="NJK778" s="39"/>
      <c r="NJL778" s="39"/>
      <c r="NJM778" s="39"/>
      <c r="NJN778" s="39"/>
      <c r="NJO778" s="39"/>
      <c r="NJP778" s="39"/>
      <c r="NJQ778" s="39"/>
      <c r="NJR778" s="39"/>
      <c r="NJS778" s="39"/>
      <c r="NJT778" s="39"/>
      <c r="NJU778" s="39"/>
      <c r="NJV778" s="39"/>
      <c r="NJW778" s="39"/>
      <c r="NJX778" s="39"/>
      <c r="NJY778" s="39"/>
      <c r="NJZ778" s="39"/>
      <c r="NKA778" s="39"/>
      <c r="NKB778" s="39"/>
      <c r="NKC778" s="39"/>
      <c r="NKD778" s="39"/>
      <c r="NKE778" s="39"/>
      <c r="NKF778" s="39"/>
      <c r="NKG778" s="39"/>
      <c r="NKH778" s="39"/>
      <c r="NKI778" s="39"/>
      <c r="NKJ778" s="39"/>
      <c r="NKK778" s="39"/>
      <c r="NKL778" s="39"/>
      <c r="NKM778" s="39"/>
      <c r="NKN778" s="39"/>
      <c r="NKO778" s="39"/>
      <c r="NKP778" s="39"/>
      <c r="NKQ778" s="39"/>
      <c r="NKR778" s="39"/>
      <c r="NKS778" s="39"/>
      <c r="NKT778" s="39"/>
      <c r="NKU778" s="39"/>
      <c r="NKV778" s="39"/>
      <c r="NKW778" s="39"/>
      <c r="NKX778" s="39"/>
      <c r="NKY778" s="39"/>
      <c r="NKZ778" s="39"/>
      <c r="NLA778" s="39"/>
      <c r="NLB778" s="39"/>
      <c r="NLC778" s="39"/>
      <c r="NLD778" s="39"/>
      <c r="NLE778" s="39"/>
      <c r="NLF778" s="39"/>
      <c r="NLG778" s="39"/>
      <c r="NLH778" s="39"/>
      <c r="NLI778" s="39"/>
      <c r="NLJ778" s="39"/>
      <c r="NLK778" s="39"/>
      <c r="NLL778" s="39"/>
      <c r="NLM778" s="39"/>
      <c r="NLN778" s="39"/>
      <c r="NLO778" s="39"/>
      <c r="NLP778" s="39"/>
      <c r="NLQ778" s="39"/>
      <c r="NLR778" s="39"/>
      <c r="NLS778" s="39"/>
      <c r="NLT778" s="39"/>
      <c r="NLU778" s="39"/>
      <c r="NLV778" s="39"/>
      <c r="NLW778" s="39"/>
      <c r="NLX778" s="39"/>
      <c r="NLY778" s="39"/>
      <c r="NLZ778" s="39"/>
      <c r="NMA778" s="39"/>
      <c r="NMB778" s="39"/>
      <c r="NMC778" s="39"/>
      <c r="NMD778" s="39"/>
      <c r="NME778" s="39"/>
      <c r="NMF778" s="39"/>
      <c r="NMG778" s="39"/>
      <c r="NMH778" s="39"/>
      <c r="NMI778" s="39"/>
      <c r="NMJ778" s="39"/>
      <c r="NMK778" s="39"/>
      <c r="NML778" s="39"/>
      <c r="NMM778" s="39"/>
      <c r="NMN778" s="39"/>
      <c r="NMO778" s="39"/>
      <c r="NMP778" s="39"/>
      <c r="NMQ778" s="39"/>
      <c r="NMR778" s="39"/>
      <c r="NMS778" s="39"/>
      <c r="NMT778" s="39"/>
      <c r="NMU778" s="39"/>
      <c r="NMV778" s="39"/>
      <c r="NMW778" s="39"/>
      <c r="NMX778" s="39"/>
      <c r="NMY778" s="39"/>
      <c r="NMZ778" s="39"/>
      <c r="NNA778" s="39"/>
      <c r="NNB778" s="39"/>
      <c r="NNC778" s="39"/>
      <c r="NND778" s="39"/>
      <c r="NNE778" s="39"/>
      <c r="NNF778" s="39"/>
      <c r="NNG778" s="39"/>
      <c r="NNH778" s="39"/>
      <c r="NNI778" s="39"/>
      <c r="NNJ778" s="39"/>
      <c r="NNK778" s="39"/>
      <c r="NNL778" s="39"/>
      <c r="NNM778" s="39"/>
      <c r="NNN778" s="39"/>
      <c r="NNO778" s="39"/>
      <c r="NNP778" s="39"/>
      <c r="NNQ778" s="39"/>
      <c r="NNR778" s="39"/>
      <c r="NNS778" s="39"/>
      <c r="NNT778" s="39"/>
      <c r="NNU778" s="39"/>
      <c r="NNV778" s="39"/>
      <c r="NNW778" s="39"/>
      <c r="NNX778" s="39"/>
      <c r="NNY778" s="39"/>
      <c r="NNZ778" s="39"/>
      <c r="NOA778" s="39"/>
      <c r="NOB778" s="39"/>
      <c r="NOC778" s="39"/>
      <c r="NOD778" s="39"/>
      <c r="NOE778" s="39"/>
      <c r="NOF778" s="39"/>
      <c r="NOG778" s="39"/>
      <c r="NOH778" s="39"/>
      <c r="NOI778" s="39"/>
      <c r="NOJ778" s="39"/>
      <c r="NOK778" s="39"/>
      <c r="NOL778" s="39"/>
      <c r="NOM778" s="39"/>
      <c r="NON778" s="39"/>
      <c r="NOO778" s="39"/>
      <c r="NOP778" s="39"/>
      <c r="NOQ778" s="39"/>
      <c r="NOR778" s="39"/>
      <c r="NOS778" s="39"/>
      <c r="NOT778" s="39"/>
      <c r="NOU778" s="39"/>
      <c r="NOV778" s="39"/>
      <c r="NOW778" s="39"/>
      <c r="NOX778" s="39"/>
      <c r="NOY778" s="39"/>
      <c r="NOZ778" s="39"/>
      <c r="NPA778" s="39"/>
      <c r="NPB778" s="39"/>
      <c r="NPC778" s="39"/>
      <c r="NPD778" s="39"/>
      <c r="NPE778" s="39"/>
      <c r="NPF778" s="39"/>
      <c r="NPG778" s="39"/>
      <c r="NPH778" s="39"/>
      <c r="NPI778" s="39"/>
      <c r="NPJ778" s="39"/>
      <c r="NPK778" s="39"/>
      <c r="NPL778" s="39"/>
      <c r="NPM778" s="39"/>
      <c r="NPN778" s="39"/>
      <c r="NPO778" s="39"/>
      <c r="NPP778" s="39"/>
      <c r="NPQ778" s="39"/>
      <c r="NPR778" s="39"/>
      <c r="NPS778" s="39"/>
      <c r="NPT778" s="39"/>
      <c r="NPU778" s="39"/>
      <c r="NPV778" s="39"/>
      <c r="NPW778" s="39"/>
      <c r="NPX778" s="39"/>
      <c r="NPY778" s="39"/>
      <c r="NPZ778" s="39"/>
      <c r="NQA778" s="39"/>
      <c r="NQB778" s="39"/>
      <c r="NQC778" s="39"/>
      <c r="NQD778" s="39"/>
      <c r="NQE778" s="39"/>
      <c r="NQF778" s="39"/>
      <c r="NQG778" s="39"/>
      <c r="NQH778" s="39"/>
      <c r="NQI778" s="39"/>
      <c r="NQJ778" s="39"/>
      <c r="NQK778" s="39"/>
      <c r="NQL778" s="39"/>
      <c r="NQM778" s="39"/>
      <c r="NQN778" s="39"/>
      <c r="NQO778" s="39"/>
      <c r="NQP778" s="39"/>
      <c r="NQQ778" s="39"/>
      <c r="NQR778" s="39"/>
      <c r="NQS778" s="39"/>
      <c r="NQT778" s="39"/>
      <c r="NQU778" s="39"/>
      <c r="NQV778" s="39"/>
      <c r="NQW778" s="39"/>
      <c r="NQX778" s="39"/>
      <c r="NQY778" s="39"/>
      <c r="NQZ778" s="39"/>
      <c r="NRA778" s="39"/>
      <c r="NRB778" s="39"/>
      <c r="NRC778" s="39"/>
      <c r="NRD778" s="39"/>
      <c r="NRE778" s="39"/>
      <c r="NRF778" s="39"/>
      <c r="NRG778" s="39"/>
      <c r="NRH778" s="39"/>
      <c r="NRI778" s="39"/>
      <c r="NRJ778" s="39"/>
      <c r="NRK778" s="39"/>
      <c r="NRL778" s="39"/>
      <c r="NRM778" s="39"/>
      <c r="NRN778" s="39"/>
      <c r="NRO778" s="39"/>
      <c r="NRP778" s="39"/>
      <c r="NRQ778" s="39"/>
      <c r="NRR778" s="39"/>
      <c r="NRS778" s="39"/>
      <c r="NRT778" s="39"/>
      <c r="NRU778" s="39"/>
      <c r="NRV778" s="39"/>
      <c r="NRW778" s="39"/>
      <c r="NRX778" s="39"/>
      <c r="NRY778" s="39"/>
      <c r="NRZ778" s="39"/>
      <c r="NSA778" s="39"/>
      <c r="NSB778" s="39"/>
      <c r="NSC778" s="39"/>
      <c r="NSD778" s="39"/>
      <c r="NSE778" s="39"/>
      <c r="NSF778" s="39"/>
      <c r="NSG778" s="39"/>
      <c r="NSH778" s="39"/>
      <c r="NSI778" s="39"/>
      <c r="NSJ778" s="39"/>
      <c r="NSK778" s="39"/>
      <c r="NSL778" s="39"/>
      <c r="NSM778" s="39"/>
      <c r="NSN778" s="39"/>
      <c r="NSO778" s="39"/>
      <c r="NSP778" s="39"/>
      <c r="NSQ778" s="39"/>
      <c r="NSR778" s="39"/>
      <c r="NSS778" s="39"/>
      <c r="NST778" s="39"/>
      <c r="NSU778" s="39"/>
      <c r="NSV778" s="39"/>
      <c r="NSW778" s="39"/>
      <c r="NSX778" s="39"/>
      <c r="NSY778" s="39"/>
      <c r="NSZ778" s="39"/>
      <c r="NTA778" s="39"/>
      <c r="NTB778" s="39"/>
      <c r="NTC778" s="39"/>
      <c r="NTD778" s="39"/>
      <c r="NTE778" s="39"/>
      <c r="NTF778" s="39"/>
      <c r="NTG778" s="39"/>
      <c r="NTH778" s="39"/>
      <c r="NTI778" s="39"/>
      <c r="NTJ778" s="39"/>
      <c r="NTK778" s="39"/>
      <c r="NTL778" s="39"/>
      <c r="NTM778" s="39"/>
      <c r="NTN778" s="39"/>
      <c r="NTO778" s="39"/>
      <c r="NTP778" s="39"/>
      <c r="NTQ778" s="39"/>
      <c r="NTR778" s="39"/>
      <c r="NTS778" s="39"/>
      <c r="NTT778" s="39"/>
      <c r="NTU778" s="39"/>
      <c r="NTV778" s="39"/>
      <c r="NTW778" s="39"/>
      <c r="NTX778" s="39"/>
      <c r="NTY778" s="39"/>
      <c r="NTZ778" s="39"/>
      <c r="NUA778" s="39"/>
      <c r="NUB778" s="39"/>
      <c r="NUC778" s="39"/>
      <c r="NUD778" s="39"/>
      <c r="NUE778" s="39"/>
      <c r="NUF778" s="39"/>
      <c r="NUG778" s="39"/>
      <c r="NUH778" s="39"/>
      <c r="NUI778" s="39"/>
      <c r="NUJ778" s="39"/>
      <c r="NUK778" s="39"/>
      <c r="NUL778" s="39"/>
      <c r="NUM778" s="39"/>
      <c r="NUN778" s="39"/>
      <c r="NUO778" s="39"/>
      <c r="NUP778" s="39"/>
      <c r="NUQ778" s="39"/>
      <c r="NUR778" s="39"/>
      <c r="NUS778" s="39"/>
      <c r="NUT778" s="39"/>
      <c r="NUU778" s="39"/>
      <c r="NUV778" s="39"/>
      <c r="NUW778" s="39"/>
      <c r="NUX778" s="39"/>
      <c r="NUY778" s="39"/>
      <c r="NUZ778" s="39"/>
      <c r="NVA778" s="39"/>
      <c r="NVB778" s="39"/>
      <c r="NVC778" s="39"/>
      <c r="NVD778" s="39"/>
      <c r="NVE778" s="39"/>
      <c r="NVF778" s="39"/>
      <c r="NVG778" s="39"/>
      <c r="NVH778" s="39"/>
      <c r="NVI778" s="39"/>
      <c r="NVJ778" s="39"/>
      <c r="NVK778" s="39"/>
      <c r="NVL778" s="39"/>
      <c r="NVM778" s="39"/>
      <c r="NVN778" s="39"/>
      <c r="NVO778" s="39"/>
      <c r="NVP778" s="39"/>
      <c r="NVQ778" s="39"/>
      <c r="NVR778" s="39"/>
      <c r="NVS778" s="39"/>
      <c r="NVT778" s="39"/>
      <c r="NVU778" s="39"/>
      <c r="NVV778" s="39"/>
      <c r="NVW778" s="39"/>
      <c r="NVX778" s="39"/>
      <c r="NVY778" s="39"/>
      <c r="NVZ778" s="39"/>
      <c r="NWA778" s="39"/>
      <c r="NWB778" s="39"/>
      <c r="NWC778" s="39"/>
      <c r="NWD778" s="39"/>
      <c r="NWE778" s="39"/>
      <c r="NWF778" s="39"/>
      <c r="NWG778" s="39"/>
      <c r="NWH778" s="39"/>
      <c r="NWI778" s="39"/>
      <c r="NWJ778" s="39"/>
      <c r="NWK778" s="39"/>
      <c r="NWL778" s="39"/>
      <c r="NWM778" s="39"/>
      <c r="NWN778" s="39"/>
      <c r="NWO778" s="39"/>
      <c r="NWP778" s="39"/>
      <c r="NWQ778" s="39"/>
      <c r="NWR778" s="39"/>
      <c r="NWS778" s="39"/>
      <c r="NWT778" s="39"/>
      <c r="NWU778" s="39"/>
      <c r="NWV778" s="39"/>
      <c r="NWW778" s="39"/>
      <c r="NWX778" s="39"/>
      <c r="NWY778" s="39"/>
      <c r="NWZ778" s="39"/>
      <c r="NXA778" s="39"/>
      <c r="NXB778" s="39"/>
      <c r="NXC778" s="39"/>
      <c r="NXD778" s="39"/>
      <c r="NXE778" s="39"/>
      <c r="NXF778" s="39"/>
      <c r="NXG778" s="39"/>
      <c r="NXH778" s="39"/>
      <c r="NXI778" s="39"/>
      <c r="NXJ778" s="39"/>
      <c r="NXK778" s="39"/>
      <c r="NXL778" s="39"/>
      <c r="NXM778" s="39"/>
      <c r="NXN778" s="39"/>
      <c r="NXO778" s="39"/>
      <c r="NXP778" s="39"/>
      <c r="NXQ778" s="39"/>
      <c r="NXR778" s="39"/>
      <c r="NXS778" s="39"/>
      <c r="NXT778" s="39"/>
      <c r="NXU778" s="39"/>
      <c r="NXV778" s="39"/>
      <c r="NXW778" s="39"/>
      <c r="NXX778" s="39"/>
      <c r="NXY778" s="39"/>
      <c r="NXZ778" s="39"/>
      <c r="NYA778" s="39"/>
      <c r="NYB778" s="39"/>
      <c r="NYC778" s="39"/>
      <c r="NYD778" s="39"/>
      <c r="NYE778" s="39"/>
      <c r="NYF778" s="39"/>
      <c r="NYG778" s="39"/>
      <c r="NYH778" s="39"/>
      <c r="NYI778" s="39"/>
      <c r="NYJ778" s="39"/>
      <c r="NYK778" s="39"/>
      <c r="NYL778" s="39"/>
      <c r="NYM778" s="39"/>
      <c r="NYN778" s="39"/>
      <c r="NYO778" s="39"/>
      <c r="NYP778" s="39"/>
      <c r="NYQ778" s="39"/>
      <c r="NYR778" s="39"/>
      <c r="NYS778" s="39"/>
      <c r="NYT778" s="39"/>
      <c r="NYU778" s="39"/>
      <c r="NYV778" s="39"/>
      <c r="NYW778" s="39"/>
      <c r="NYX778" s="39"/>
      <c r="NYY778" s="39"/>
      <c r="NYZ778" s="39"/>
      <c r="NZA778" s="39"/>
      <c r="NZB778" s="39"/>
      <c r="NZC778" s="39"/>
      <c r="NZD778" s="39"/>
      <c r="NZE778" s="39"/>
      <c r="NZF778" s="39"/>
      <c r="NZG778" s="39"/>
      <c r="NZH778" s="39"/>
      <c r="NZI778" s="39"/>
      <c r="NZJ778" s="39"/>
      <c r="NZK778" s="39"/>
      <c r="NZL778" s="39"/>
      <c r="NZM778" s="39"/>
      <c r="NZN778" s="39"/>
      <c r="NZO778" s="39"/>
      <c r="NZP778" s="39"/>
      <c r="NZQ778" s="39"/>
      <c r="NZR778" s="39"/>
      <c r="NZS778" s="39"/>
      <c r="NZT778" s="39"/>
      <c r="NZU778" s="39"/>
      <c r="NZV778" s="39"/>
      <c r="NZW778" s="39"/>
      <c r="NZX778" s="39"/>
      <c r="NZY778" s="39"/>
      <c r="NZZ778" s="39"/>
      <c r="OAA778" s="39"/>
      <c r="OAB778" s="39"/>
      <c r="OAC778" s="39"/>
      <c r="OAD778" s="39"/>
      <c r="OAE778" s="39"/>
      <c r="OAF778" s="39"/>
      <c r="OAG778" s="39"/>
      <c r="OAH778" s="39"/>
      <c r="OAI778" s="39"/>
      <c r="OAJ778" s="39"/>
      <c r="OAK778" s="39"/>
      <c r="OAL778" s="39"/>
      <c r="OAM778" s="39"/>
      <c r="OAN778" s="39"/>
      <c r="OAO778" s="39"/>
      <c r="OAP778" s="39"/>
      <c r="OAQ778" s="39"/>
      <c r="OAR778" s="39"/>
      <c r="OAS778" s="39"/>
      <c r="OAT778" s="39"/>
      <c r="OAU778" s="39"/>
      <c r="OAV778" s="39"/>
      <c r="OAW778" s="39"/>
      <c r="OAX778" s="39"/>
      <c r="OAY778" s="39"/>
      <c r="OAZ778" s="39"/>
      <c r="OBA778" s="39"/>
      <c r="OBB778" s="39"/>
      <c r="OBC778" s="39"/>
      <c r="OBD778" s="39"/>
      <c r="OBE778" s="39"/>
      <c r="OBF778" s="39"/>
      <c r="OBG778" s="39"/>
      <c r="OBH778" s="39"/>
      <c r="OBI778" s="39"/>
      <c r="OBJ778" s="39"/>
      <c r="OBK778" s="39"/>
      <c r="OBL778" s="39"/>
      <c r="OBM778" s="39"/>
      <c r="OBN778" s="39"/>
      <c r="OBO778" s="39"/>
      <c r="OBP778" s="39"/>
      <c r="OBQ778" s="39"/>
      <c r="OBR778" s="39"/>
      <c r="OBS778" s="39"/>
      <c r="OBT778" s="39"/>
      <c r="OBU778" s="39"/>
      <c r="OBV778" s="39"/>
      <c r="OBW778" s="39"/>
      <c r="OBX778" s="39"/>
      <c r="OBY778" s="39"/>
      <c r="OBZ778" s="39"/>
      <c r="OCA778" s="39"/>
      <c r="OCB778" s="39"/>
      <c r="OCC778" s="39"/>
      <c r="OCD778" s="39"/>
      <c r="OCE778" s="39"/>
      <c r="OCF778" s="39"/>
      <c r="OCG778" s="39"/>
      <c r="OCH778" s="39"/>
      <c r="OCI778" s="39"/>
      <c r="OCJ778" s="39"/>
      <c r="OCK778" s="39"/>
      <c r="OCL778" s="39"/>
      <c r="OCM778" s="39"/>
      <c r="OCN778" s="39"/>
      <c r="OCO778" s="39"/>
      <c r="OCP778" s="39"/>
      <c r="OCQ778" s="39"/>
      <c r="OCR778" s="39"/>
      <c r="OCS778" s="39"/>
      <c r="OCT778" s="39"/>
      <c r="OCU778" s="39"/>
      <c r="OCV778" s="39"/>
      <c r="OCW778" s="39"/>
      <c r="OCX778" s="39"/>
      <c r="OCY778" s="39"/>
      <c r="OCZ778" s="39"/>
      <c r="ODA778" s="39"/>
      <c r="ODB778" s="39"/>
      <c r="ODC778" s="39"/>
      <c r="ODD778" s="39"/>
      <c r="ODE778" s="39"/>
      <c r="ODF778" s="39"/>
      <c r="ODG778" s="39"/>
      <c r="ODH778" s="39"/>
      <c r="ODI778" s="39"/>
      <c r="ODJ778" s="39"/>
      <c r="ODK778" s="39"/>
      <c r="ODL778" s="39"/>
      <c r="ODM778" s="39"/>
      <c r="ODN778" s="39"/>
      <c r="ODO778" s="39"/>
      <c r="ODP778" s="39"/>
      <c r="ODQ778" s="39"/>
      <c r="ODR778" s="39"/>
      <c r="ODS778" s="39"/>
      <c r="ODT778" s="39"/>
      <c r="ODU778" s="39"/>
      <c r="ODV778" s="39"/>
      <c r="ODW778" s="39"/>
      <c r="ODX778" s="39"/>
      <c r="ODY778" s="39"/>
      <c r="ODZ778" s="39"/>
      <c r="OEA778" s="39"/>
      <c r="OEB778" s="39"/>
      <c r="OEC778" s="39"/>
      <c r="OED778" s="39"/>
      <c r="OEE778" s="39"/>
      <c r="OEF778" s="39"/>
      <c r="OEG778" s="39"/>
      <c r="OEH778" s="39"/>
      <c r="OEI778" s="39"/>
      <c r="OEJ778" s="39"/>
      <c r="OEK778" s="39"/>
      <c r="OEL778" s="39"/>
      <c r="OEM778" s="39"/>
      <c r="OEN778" s="39"/>
      <c r="OEO778" s="39"/>
      <c r="OEP778" s="39"/>
      <c r="OEQ778" s="39"/>
      <c r="OER778" s="39"/>
      <c r="OES778" s="39"/>
      <c r="OET778" s="39"/>
      <c r="OEU778" s="39"/>
      <c r="OEV778" s="39"/>
      <c r="OEW778" s="39"/>
      <c r="OEX778" s="39"/>
      <c r="OEY778" s="39"/>
      <c r="OEZ778" s="39"/>
      <c r="OFA778" s="39"/>
      <c r="OFB778" s="39"/>
      <c r="OFC778" s="39"/>
      <c r="OFD778" s="39"/>
      <c r="OFE778" s="39"/>
      <c r="OFF778" s="39"/>
      <c r="OFG778" s="39"/>
      <c r="OFH778" s="39"/>
      <c r="OFI778" s="39"/>
      <c r="OFJ778" s="39"/>
      <c r="OFK778" s="39"/>
      <c r="OFL778" s="39"/>
      <c r="OFM778" s="39"/>
      <c r="OFN778" s="39"/>
      <c r="OFO778" s="39"/>
      <c r="OFP778" s="39"/>
      <c r="OFQ778" s="39"/>
      <c r="OFR778" s="39"/>
      <c r="OFS778" s="39"/>
      <c r="OFT778" s="39"/>
      <c r="OFU778" s="39"/>
      <c r="OFV778" s="39"/>
      <c r="OFW778" s="39"/>
      <c r="OFX778" s="39"/>
      <c r="OFY778" s="39"/>
      <c r="OFZ778" s="39"/>
      <c r="OGA778" s="39"/>
      <c r="OGB778" s="39"/>
      <c r="OGC778" s="39"/>
      <c r="OGD778" s="39"/>
      <c r="OGE778" s="39"/>
      <c r="OGF778" s="39"/>
      <c r="OGG778" s="39"/>
      <c r="OGH778" s="39"/>
      <c r="OGI778" s="39"/>
      <c r="OGJ778" s="39"/>
      <c r="OGK778" s="39"/>
      <c r="OGL778" s="39"/>
      <c r="OGM778" s="39"/>
      <c r="OGN778" s="39"/>
      <c r="OGO778" s="39"/>
      <c r="OGP778" s="39"/>
      <c r="OGQ778" s="39"/>
      <c r="OGR778" s="39"/>
      <c r="OGS778" s="39"/>
      <c r="OGT778" s="39"/>
      <c r="OGU778" s="39"/>
      <c r="OGV778" s="39"/>
      <c r="OGW778" s="39"/>
      <c r="OGX778" s="39"/>
      <c r="OGY778" s="39"/>
      <c r="OGZ778" s="39"/>
      <c r="OHA778" s="39"/>
      <c r="OHB778" s="39"/>
      <c r="OHC778" s="39"/>
      <c r="OHD778" s="39"/>
      <c r="OHE778" s="39"/>
      <c r="OHF778" s="39"/>
      <c r="OHG778" s="39"/>
      <c r="OHH778" s="39"/>
      <c r="OHI778" s="39"/>
      <c r="OHJ778" s="39"/>
      <c r="OHK778" s="39"/>
      <c r="OHL778" s="39"/>
      <c r="OHM778" s="39"/>
      <c r="OHN778" s="39"/>
      <c r="OHO778" s="39"/>
      <c r="OHP778" s="39"/>
      <c r="OHQ778" s="39"/>
      <c r="OHR778" s="39"/>
      <c r="OHS778" s="39"/>
      <c r="OHT778" s="39"/>
      <c r="OHU778" s="39"/>
      <c r="OHV778" s="39"/>
      <c r="OHW778" s="39"/>
      <c r="OHX778" s="39"/>
      <c r="OHY778" s="39"/>
      <c r="OHZ778" s="39"/>
      <c r="OIA778" s="39"/>
      <c r="OIB778" s="39"/>
      <c r="OIC778" s="39"/>
      <c r="OID778" s="39"/>
      <c r="OIE778" s="39"/>
      <c r="OIF778" s="39"/>
      <c r="OIG778" s="39"/>
      <c r="OIH778" s="39"/>
      <c r="OII778" s="39"/>
      <c r="OIJ778" s="39"/>
      <c r="OIK778" s="39"/>
      <c r="OIL778" s="39"/>
      <c r="OIM778" s="39"/>
      <c r="OIN778" s="39"/>
      <c r="OIO778" s="39"/>
      <c r="OIP778" s="39"/>
      <c r="OIQ778" s="39"/>
      <c r="OIR778" s="39"/>
      <c r="OIS778" s="39"/>
      <c r="OIT778" s="39"/>
      <c r="OIU778" s="39"/>
      <c r="OIV778" s="39"/>
      <c r="OIW778" s="39"/>
      <c r="OIX778" s="39"/>
      <c r="OIY778" s="39"/>
      <c r="OIZ778" s="39"/>
      <c r="OJA778" s="39"/>
      <c r="OJB778" s="39"/>
      <c r="OJC778" s="39"/>
      <c r="OJD778" s="39"/>
      <c r="OJE778" s="39"/>
      <c r="OJF778" s="39"/>
      <c r="OJG778" s="39"/>
      <c r="OJH778" s="39"/>
      <c r="OJI778" s="39"/>
      <c r="OJJ778" s="39"/>
      <c r="OJK778" s="39"/>
      <c r="OJL778" s="39"/>
      <c r="OJM778" s="39"/>
      <c r="OJN778" s="39"/>
      <c r="OJO778" s="39"/>
      <c r="OJP778" s="39"/>
      <c r="OJQ778" s="39"/>
      <c r="OJR778" s="39"/>
      <c r="OJS778" s="39"/>
      <c r="OJT778" s="39"/>
      <c r="OJU778" s="39"/>
      <c r="OJV778" s="39"/>
      <c r="OJW778" s="39"/>
      <c r="OJX778" s="39"/>
      <c r="OJY778" s="39"/>
      <c r="OJZ778" s="39"/>
      <c r="OKA778" s="39"/>
      <c r="OKB778" s="39"/>
      <c r="OKC778" s="39"/>
      <c r="OKD778" s="39"/>
      <c r="OKE778" s="39"/>
      <c r="OKF778" s="39"/>
      <c r="OKG778" s="39"/>
      <c r="OKH778" s="39"/>
      <c r="OKI778" s="39"/>
      <c r="OKJ778" s="39"/>
      <c r="OKK778" s="39"/>
      <c r="OKL778" s="39"/>
      <c r="OKM778" s="39"/>
      <c r="OKN778" s="39"/>
      <c r="OKO778" s="39"/>
      <c r="OKP778" s="39"/>
      <c r="OKQ778" s="39"/>
      <c r="OKR778" s="39"/>
      <c r="OKS778" s="39"/>
      <c r="OKT778" s="39"/>
      <c r="OKU778" s="39"/>
      <c r="OKV778" s="39"/>
      <c r="OKW778" s="39"/>
      <c r="OKX778" s="39"/>
      <c r="OKY778" s="39"/>
      <c r="OKZ778" s="39"/>
      <c r="OLA778" s="39"/>
      <c r="OLB778" s="39"/>
      <c r="OLC778" s="39"/>
      <c r="OLD778" s="39"/>
      <c r="OLE778" s="39"/>
      <c r="OLF778" s="39"/>
      <c r="OLG778" s="39"/>
      <c r="OLH778" s="39"/>
      <c r="OLI778" s="39"/>
      <c r="OLJ778" s="39"/>
      <c r="OLK778" s="39"/>
      <c r="OLL778" s="39"/>
      <c r="OLM778" s="39"/>
      <c r="OLN778" s="39"/>
      <c r="OLO778" s="39"/>
      <c r="OLP778" s="39"/>
      <c r="OLQ778" s="39"/>
      <c r="OLR778" s="39"/>
      <c r="OLS778" s="39"/>
      <c r="OLT778" s="39"/>
      <c r="OLU778" s="39"/>
      <c r="OLV778" s="39"/>
      <c r="OLW778" s="39"/>
      <c r="OLX778" s="39"/>
      <c r="OLY778" s="39"/>
      <c r="OLZ778" s="39"/>
      <c r="OMA778" s="39"/>
      <c r="OMB778" s="39"/>
      <c r="OMC778" s="39"/>
      <c r="OMD778" s="39"/>
      <c r="OME778" s="39"/>
      <c r="OMF778" s="39"/>
      <c r="OMG778" s="39"/>
      <c r="OMH778" s="39"/>
      <c r="OMI778" s="39"/>
      <c r="OMJ778" s="39"/>
      <c r="OMK778" s="39"/>
      <c r="OML778" s="39"/>
      <c r="OMM778" s="39"/>
      <c r="OMN778" s="39"/>
      <c r="OMO778" s="39"/>
      <c r="OMP778" s="39"/>
      <c r="OMQ778" s="39"/>
      <c r="OMR778" s="39"/>
      <c r="OMS778" s="39"/>
      <c r="OMT778" s="39"/>
      <c r="OMU778" s="39"/>
      <c r="OMV778" s="39"/>
      <c r="OMW778" s="39"/>
      <c r="OMX778" s="39"/>
      <c r="OMY778" s="39"/>
      <c r="OMZ778" s="39"/>
      <c r="ONA778" s="39"/>
      <c r="ONB778" s="39"/>
      <c r="ONC778" s="39"/>
      <c r="OND778" s="39"/>
      <c r="ONE778" s="39"/>
      <c r="ONF778" s="39"/>
      <c r="ONG778" s="39"/>
      <c r="ONH778" s="39"/>
      <c r="ONI778" s="39"/>
      <c r="ONJ778" s="39"/>
      <c r="ONK778" s="39"/>
      <c r="ONL778" s="39"/>
      <c r="ONM778" s="39"/>
      <c r="ONN778" s="39"/>
      <c r="ONO778" s="39"/>
      <c r="ONP778" s="39"/>
      <c r="ONQ778" s="39"/>
      <c r="ONR778" s="39"/>
      <c r="ONS778" s="39"/>
      <c r="ONT778" s="39"/>
      <c r="ONU778" s="39"/>
      <c r="ONV778" s="39"/>
      <c r="ONW778" s="39"/>
      <c r="ONX778" s="39"/>
      <c r="ONY778" s="39"/>
      <c r="ONZ778" s="39"/>
      <c r="OOA778" s="39"/>
      <c r="OOB778" s="39"/>
      <c r="OOC778" s="39"/>
      <c r="OOD778" s="39"/>
      <c r="OOE778" s="39"/>
      <c r="OOF778" s="39"/>
      <c r="OOG778" s="39"/>
      <c r="OOH778" s="39"/>
      <c r="OOI778" s="39"/>
      <c r="OOJ778" s="39"/>
      <c r="OOK778" s="39"/>
      <c r="OOL778" s="39"/>
      <c r="OOM778" s="39"/>
      <c r="OON778" s="39"/>
      <c r="OOO778" s="39"/>
      <c r="OOP778" s="39"/>
      <c r="OOQ778" s="39"/>
      <c r="OOR778" s="39"/>
      <c r="OOS778" s="39"/>
      <c r="OOT778" s="39"/>
      <c r="OOU778" s="39"/>
      <c r="OOV778" s="39"/>
      <c r="OOW778" s="39"/>
      <c r="OOX778" s="39"/>
      <c r="OOY778" s="39"/>
      <c r="OOZ778" s="39"/>
      <c r="OPA778" s="39"/>
      <c r="OPB778" s="39"/>
      <c r="OPC778" s="39"/>
      <c r="OPD778" s="39"/>
      <c r="OPE778" s="39"/>
      <c r="OPF778" s="39"/>
      <c r="OPG778" s="39"/>
      <c r="OPH778" s="39"/>
      <c r="OPI778" s="39"/>
      <c r="OPJ778" s="39"/>
      <c r="OPK778" s="39"/>
      <c r="OPL778" s="39"/>
      <c r="OPM778" s="39"/>
      <c r="OPN778" s="39"/>
      <c r="OPO778" s="39"/>
      <c r="OPP778" s="39"/>
      <c r="OPQ778" s="39"/>
      <c r="OPR778" s="39"/>
      <c r="OPS778" s="39"/>
      <c r="OPT778" s="39"/>
      <c r="OPU778" s="39"/>
      <c r="OPV778" s="39"/>
      <c r="OPW778" s="39"/>
      <c r="OPX778" s="39"/>
      <c r="OPY778" s="39"/>
      <c r="OPZ778" s="39"/>
      <c r="OQA778" s="39"/>
      <c r="OQB778" s="39"/>
      <c r="OQC778" s="39"/>
      <c r="OQD778" s="39"/>
      <c r="OQE778" s="39"/>
      <c r="OQF778" s="39"/>
      <c r="OQG778" s="39"/>
      <c r="OQH778" s="39"/>
      <c r="OQI778" s="39"/>
      <c r="OQJ778" s="39"/>
      <c r="OQK778" s="39"/>
      <c r="OQL778" s="39"/>
      <c r="OQM778" s="39"/>
      <c r="OQN778" s="39"/>
      <c r="OQO778" s="39"/>
      <c r="OQP778" s="39"/>
      <c r="OQQ778" s="39"/>
      <c r="OQR778" s="39"/>
      <c r="OQS778" s="39"/>
      <c r="OQT778" s="39"/>
      <c r="OQU778" s="39"/>
      <c r="OQV778" s="39"/>
      <c r="OQW778" s="39"/>
      <c r="OQX778" s="39"/>
      <c r="OQY778" s="39"/>
      <c r="OQZ778" s="39"/>
      <c r="ORA778" s="39"/>
      <c r="ORB778" s="39"/>
      <c r="ORC778" s="39"/>
      <c r="ORD778" s="39"/>
      <c r="ORE778" s="39"/>
      <c r="ORF778" s="39"/>
      <c r="ORG778" s="39"/>
      <c r="ORH778" s="39"/>
      <c r="ORI778" s="39"/>
      <c r="ORJ778" s="39"/>
      <c r="ORK778" s="39"/>
      <c r="ORL778" s="39"/>
      <c r="ORM778" s="39"/>
      <c r="ORN778" s="39"/>
      <c r="ORO778" s="39"/>
      <c r="ORP778" s="39"/>
      <c r="ORQ778" s="39"/>
      <c r="ORR778" s="39"/>
      <c r="ORS778" s="39"/>
      <c r="ORT778" s="39"/>
      <c r="ORU778" s="39"/>
      <c r="ORV778" s="39"/>
      <c r="ORW778" s="39"/>
      <c r="ORX778" s="39"/>
      <c r="ORY778" s="39"/>
      <c r="ORZ778" s="39"/>
      <c r="OSA778" s="39"/>
      <c r="OSB778" s="39"/>
      <c r="OSC778" s="39"/>
      <c r="OSD778" s="39"/>
      <c r="OSE778" s="39"/>
      <c r="OSF778" s="39"/>
      <c r="OSG778" s="39"/>
      <c r="OSH778" s="39"/>
      <c r="OSI778" s="39"/>
      <c r="OSJ778" s="39"/>
      <c r="OSK778" s="39"/>
      <c r="OSL778" s="39"/>
      <c r="OSM778" s="39"/>
      <c r="OSN778" s="39"/>
      <c r="OSO778" s="39"/>
      <c r="OSP778" s="39"/>
      <c r="OSQ778" s="39"/>
      <c r="OSR778" s="39"/>
      <c r="OSS778" s="39"/>
      <c r="OST778" s="39"/>
      <c r="OSU778" s="39"/>
      <c r="OSV778" s="39"/>
      <c r="OSW778" s="39"/>
      <c r="OSX778" s="39"/>
      <c r="OSY778" s="39"/>
      <c r="OSZ778" s="39"/>
      <c r="OTA778" s="39"/>
      <c r="OTB778" s="39"/>
      <c r="OTC778" s="39"/>
      <c r="OTD778" s="39"/>
      <c r="OTE778" s="39"/>
      <c r="OTF778" s="39"/>
      <c r="OTG778" s="39"/>
      <c r="OTH778" s="39"/>
      <c r="OTI778" s="39"/>
      <c r="OTJ778" s="39"/>
      <c r="OTK778" s="39"/>
      <c r="OTL778" s="39"/>
      <c r="OTM778" s="39"/>
      <c r="OTN778" s="39"/>
      <c r="OTO778" s="39"/>
      <c r="OTP778" s="39"/>
      <c r="OTQ778" s="39"/>
      <c r="OTR778" s="39"/>
      <c r="OTS778" s="39"/>
      <c r="OTT778" s="39"/>
      <c r="OTU778" s="39"/>
      <c r="OTV778" s="39"/>
      <c r="OTW778" s="39"/>
      <c r="OTX778" s="39"/>
      <c r="OTY778" s="39"/>
      <c r="OTZ778" s="39"/>
      <c r="OUA778" s="39"/>
      <c r="OUB778" s="39"/>
      <c r="OUC778" s="39"/>
      <c r="OUD778" s="39"/>
      <c r="OUE778" s="39"/>
      <c r="OUF778" s="39"/>
      <c r="OUG778" s="39"/>
      <c r="OUH778" s="39"/>
      <c r="OUI778" s="39"/>
      <c r="OUJ778" s="39"/>
      <c r="OUK778" s="39"/>
      <c r="OUL778" s="39"/>
      <c r="OUM778" s="39"/>
      <c r="OUN778" s="39"/>
      <c r="OUO778" s="39"/>
      <c r="OUP778" s="39"/>
      <c r="OUQ778" s="39"/>
      <c r="OUR778" s="39"/>
      <c r="OUS778" s="39"/>
      <c r="OUT778" s="39"/>
      <c r="OUU778" s="39"/>
      <c r="OUV778" s="39"/>
      <c r="OUW778" s="39"/>
      <c r="OUX778" s="39"/>
      <c r="OUY778" s="39"/>
      <c r="OUZ778" s="39"/>
      <c r="OVA778" s="39"/>
      <c r="OVB778" s="39"/>
      <c r="OVC778" s="39"/>
      <c r="OVD778" s="39"/>
      <c r="OVE778" s="39"/>
      <c r="OVF778" s="39"/>
      <c r="OVG778" s="39"/>
      <c r="OVH778" s="39"/>
      <c r="OVI778" s="39"/>
      <c r="OVJ778" s="39"/>
      <c r="OVK778" s="39"/>
      <c r="OVL778" s="39"/>
      <c r="OVM778" s="39"/>
      <c r="OVN778" s="39"/>
      <c r="OVO778" s="39"/>
      <c r="OVP778" s="39"/>
      <c r="OVQ778" s="39"/>
      <c r="OVR778" s="39"/>
      <c r="OVS778" s="39"/>
      <c r="OVT778" s="39"/>
      <c r="OVU778" s="39"/>
      <c r="OVV778" s="39"/>
      <c r="OVW778" s="39"/>
      <c r="OVX778" s="39"/>
      <c r="OVY778" s="39"/>
      <c r="OVZ778" s="39"/>
      <c r="OWA778" s="39"/>
      <c r="OWB778" s="39"/>
      <c r="OWC778" s="39"/>
      <c r="OWD778" s="39"/>
      <c r="OWE778" s="39"/>
      <c r="OWF778" s="39"/>
      <c r="OWG778" s="39"/>
      <c r="OWH778" s="39"/>
      <c r="OWI778" s="39"/>
      <c r="OWJ778" s="39"/>
      <c r="OWK778" s="39"/>
      <c r="OWL778" s="39"/>
      <c r="OWM778" s="39"/>
      <c r="OWN778" s="39"/>
      <c r="OWO778" s="39"/>
      <c r="OWP778" s="39"/>
      <c r="OWQ778" s="39"/>
      <c r="OWR778" s="39"/>
      <c r="OWS778" s="39"/>
      <c r="OWT778" s="39"/>
      <c r="OWU778" s="39"/>
      <c r="OWV778" s="39"/>
      <c r="OWW778" s="39"/>
      <c r="OWX778" s="39"/>
      <c r="OWY778" s="39"/>
      <c r="OWZ778" s="39"/>
      <c r="OXA778" s="39"/>
      <c r="OXB778" s="39"/>
      <c r="OXC778" s="39"/>
      <c r="OXD778" s="39"/>
      <c r="OXE778" s="39"/>
      <c r="OXF778" s="39"/>
      <c r="OXG778" s="39"/>
      <c r="OXH778" s="39"/>
      <c r="OXI778" s="39"/>
      <c r="OXJ778" s="39"/>
      <c r="OXK778" s="39"/>
      <c r="OXL778" s="39"/>
      <c r="OXM778" s="39"/>
      <c r="OXN778" s="39"/>
      <c r="OXO778" s="39"/>
      <c r="OXP778" s="39"/>
      <c r="OXQ778" s="39"/>
      <c r="OXR778" s="39"/>
      <c r="OXS778" s="39"/>
      <c r="OXT778" s="39"/>
      <c r="OXU778" s="39"/>
      <c r="OXV778" s="39"/>
      <c r="OXW778" s="39"/>
      <c r="OXX778" s="39"/>
      <c r="OXY778" s="39"/>
      <c r="OXZ778" s="39"/>
      <c r="OYA778" s="39"/>
      <c r="OYB778" s="39"/>
      <c r="OYC778" s="39"/>
      <c r="OYD778" s="39"/>
      <c r="OYE778" s="39"/>
      <c r="OYF778" s="39"/>
      <c r="OYG778" s="39"/>
      <c r="OYH778" s="39"/>
      <c r="OYI778" s="39"/>
      <c r="OYJ778" s="39"/>
      <c r="OYK778" s="39"/>
      <c r="OYL778" s="39"/>
      <c r="OYM778" s="39"/>
      <c r="OYN778" s="39"/>
      <c r="OYO778" s="39"/>
      <c r="OYP778" s="39"/>
      <c r="OYQ778" s="39"/>
      <c r="OYR778" s="39"/>
      <c r="OYS778" s="39"/>
      <c r="OYT778" s="39"/>
      <c r="OYU778" s="39"/>
      <c r="OYV778" s="39"/>
      <c r="OYW778" s="39"/>
      <c r="OYX778" s="39"/>
      <c r="OYY778" s="39"/>
      <c r="OYZ778" s="39"/>
      <c r="OZA778" s="39"/>
      <c r="OZB778" s="39"/>
      <c r="OZC778" s="39"/>
      <c r="OZD778" s="39"/>
      <c r="OZE778" s="39"/>
      <c r="OZF778" s="39"/>
      <c r="OZG778" s="39"/>
      <c r="OZH778" s="39"/>
      <c r="OZI778" s="39"/>
      <c r="OZJ778" s="39"/>
      <c r="OZK778" s="39"/>
      <c r="OZL778" s="39"/>
      <c r="OZM778" s="39"/>
      <c r="OZN778" s="39"/>
      <c r="OZO778" s="39"/>
      <c r="OZP778" s="39"/>
      <c r="OZQ778" s="39"/>
      <c r="OZR778" s="39"/>
      <c r="OZS778" s="39"/>
      <c r="OZT778" s="39"/>
      <c r="OZU778" s="39"/>
      <c r="OZV778" s="39"/>
      <c r="OZW778" s="39"/>
      <c r="OZX778" s="39"/>
      <c r="OZY778" s="39"/>
      <c r="OZZ778" s="39"/>
      <c r="PAA778" s="39"/>
      <c r="PAB778" s="39"/>
      <c r="PAC778" s="39"/>
      <c r="PAD778" s="39"/>
      <c r="PAE778" s="39"/>
      <c r="PAF778" s="39"/>
      <c r="PAG778" s="39"/>
      <c r="PAH778" s="39"/>
      <c r="PAI778" s="39"/>
      <c r="PAJ778" s="39"/>
      <c r="PAK778" s="39"/>
      <c r="PAL778" s="39"/>
      <c r="PAM778" s="39"/>
      <c r="PAN778" s="39"/>
      <c r="PAO778" s="39"/>
      <c r="PAP778" s="39"/>
      <c r="PAQ778" s="39"/>
      <c r="PAR778" s="39"/>
      <c r="PAS778" s="39"/>
      <c r="PAT778" s="39"/>
      <c r="PAU778" s="39"/>
      <c r="PAV778" s="39"/>
      <c r="PAW778" s="39"/>
      <c r="PAX778" s="39"/>
      <c r="PAY778" s="39"/>
      <c r="PAZ778" s="39"/>
      <c r="PBA778" s="39"/>
      <c r="PBB778" s="39"/>
      <c r="PBC778" s="39"/>
      <c r="PBD778" s="39"/>
      <c r="PBE778" s="39"/>
      <c r="PBF778" s="39"/>
      <c r="PBG778" s="39"/>
      <c r="PBH778" s="39"/>
      <c r="PBI778" s="39"/>
      <c r="PBJ778" s="39"/>
      <c r="PBK778" s="39"/>
      <c r="PBL778" s="39"/>
      <c r="PBM778" s="39"/>
      <c r="PBN778" s="39"/>
      <c r="PBO778" s="39"/>
      <c r="PBP778" s="39"/>
      <c r="PBQ778" s="39"/>
      <c r="PBR778" s="39"/>
      <c r="PBS778" s="39"/>
      <c r="PBT778" s="39"/>
      <c r="PBU778" s="39"/>
      <c r="PBV778" s="39"/>
      <c r="PBW778" s="39"/>
      <c r="PBX778" s="39"/>
      <c r="PBY778" s="39"/>
      <c r="PBZ778" s="39"/>
      <c r="PCA778" s="39"/>
      <c r="PCB778" s="39"/>
      <c r="PCC778" s="39"/>
      <c r="PCD778" s="39"/>
      <c r="PCE778" s="39"/>
      <c r="PCF778" s="39"/>
      <c r="PCG778" s="39"/>
      <c r="PCH778" s="39"/>
      <c r="PCI778" s="39"/>
      <c r="PCJ778" s="39"/>
      <c r="PCK778" s="39"/>
      <c r="PCL778" s="39"/>
      <c r="PCM778" s="39"/>
      <c r="PCN778" s="39"/>
      <c r="PCO778" s="39"/>
      <c r="PCP778" s="39"/>
      <c r="PCQ778" s="39"/>
      <c r="PCR778" s="39"/>
      <c r="PCS778" s="39"/>
      <c r="PCT778" s="39"/>
      <c r="PCU778" s="39"/>
      <c r="PCV778" s="39"/>
      <c r="PCW778" s="39"/>
      <c r="PCX778" s="39"/>
      <c r="PCY778" s="39"/>
      <c r="PCZ778" s="39"/>
      <c r="PDA778" s="39"/>
      <c r="PDB778" s="39"/>
      <c r="PDC778" s="39"/>
      <c r="PDD778" s="39"/>
      <c r="PDE778" s="39"/>
      <c r="PDF778" s="39"/>
      <c r="PDG778" s="39"/>
      <c r="PDH778" s="39"/>
      <c r="PDI778" s="39"/>
      <c r="PDJ778" s="39"/>
      <c r="PDK778" s="39"/>
      <c r="PDL778" s="39"/>
      <c r="PDM778" s="39"/>
      <c r="PDN778" s="39"/>
      <c r="PDO778" s="39"/>
      <c r="PDP778" s="39"/>
      <c r="PDQ778" s="39"/>
      <c r="PDR778" s="39"/>
      <c r="PDS778" s="39"/>
      <c r="PDT778" s="39"/>
      <c r="PDU778" s="39"/>
      <c r="PDV778" s="39"/>
      <c r="PDW778" s="39"/>
      <c r="PDX778" s="39"/>
      <c r="PDY778" s="39"/>
      <c r="PDZ778" s="39"/>
      <c r="PEA778" s="39"/>
      <c r="PEB778" s="39"/>
      <c r="PEC778" s="39"/>
      <c r="PED778" s="39"/>
      <c r="PEE778" s="39"/>
      <c r="PEF778" s="39"/>
      <c r="PEG778" s="39"/>
      <c r="PEH778" s="39"/>
      <c r="PEI778" s="39"/>
      <c r="PEJ778" s="39"/>
      <c r="PEK778" s="39"/>
      <c r="PEL778" s="39"/>
      <c r="PEM778" s="39"/>
      <c r="PEN778" s="39"/>
      <c r="PEO778" s="39"/>
      <c r="PEP778" s="39"/>
      <c r="PEQ778" s="39"/>
      <c r="PER778" s="39"/>
      <c r="PES778" s="39"/>
      <c r="PET778" s="39"/>
      <c r="PEU778" s="39"/>
      <c r="PEV778" s="39"/>
      <c r="PEW778" s="39"/>
      <c r="PEX778" s="39"/>
      <c r="PEY778" s="39"/>
      <c r="PEZ778" s="39"/>
      <c r="PFA778" s="39"/>
      <c r="PFB778" s="39"/>
      <c r="PFC778" s="39"/>
      <c r="PFD778" s="39"/>
      <c r="PFE778" s="39"/>
      <c r="PFF778" s="39"/>
      <c r="PFG778" s="39"/>
      <c r="PFH778" s="39"/>
      <c r="PFI778" s="39"/>
      <c r="PFJ778" s="39"/>
      <c r="PFK778" s="39"/>
      <c r="PFL778" s="39"/>
      <c r="PFM778" s="39"/>
      <c r="PFN778" s="39"/>
      <c r="PFO778" s="39"/>
      <c r="PFP778" s="39"/>
      <c r="PFQ778" s="39"/>
      <c r="PFR778" s="39"/>
      <c r="PFS778" s="39"/>
      <c r="PFT778" s="39"/>
      <c r="PFU778" s="39"/>
      <c r="PFV778" s="39"/>
      <c r="PFW778" s="39"/>
      <c r="PFX778" s="39"/>
      <c r="PFY778" s="39"/>
      <c r="PFZ778" s="39"/>
      <c r="PGA778" s="39"/>
      <c r="PGB778" s="39"/>
      <c r="PGC778" s="39"/>
      <c r="PGD778" s="39"/>
      <c r="PGE778" s="39"/>
      <c r="PGF778" s="39"/>
      <c r="PGG778" s="39"/>
      <c r="PGH778" s="39"/>
      <c r="PGI778" s="39"/>
      <c r="PGJ778" s="39"/>
      <c r="PGK778" s="39"/>
      <c r="PGL778" s="39"/>
      <c r="PGM778" s="39"/>
      <c r="PGN778" s="39"/>
      <c r="PGO778" s="39"/>
      <c r="PGP778" s="39"/>
      <c r="PGQ778" s="39"/>
      <c r="PGR778" s="39"/>
      <c r="PGS778" s="39"/>
      <c r="PGT778" s="39"/>
      <c r="PGU778" s="39"/>
      <c r="PGV778" s="39"/>
      <c r="PGW778" s="39"/>
      <c r="PGX778" s="39"/>
      <c r="PGY778" s="39"/>
      <c r="PGZ778" s="39"/>
      <c r="PHA778" s="39"/>
      <c r="PHB778" s="39"/>
      <c r="PHC778" s="39"/>
      <c r="PHD778" s="39"/>
      <c r="PHE778" s="39"/>
      <c r="PHF778" s="39"/>
      <c r="PHG778" s="39"/>
      <c r="PHH778" s="39"/>
      <c r="PHI778" s="39"/>
      <c r="PHJ778" s="39"/>
      <c r="PHK778" s="39"/>
      <c r="PHL778" s="39"/>
      <c r="PHM778" s="39"/>
      <c r="PHN778" s="39"/>
      <c r="PHO778" s="39"/>
      <c r="PHP778" s="39"/>
      <c r="PHQ778" s="39"/>
      <c r="PHR778" s="39"/>
      <c r="PHS778" s="39"/>
      <c r="PHT778" s="39"/>
      <c r="PHU778" s="39"/>
      <c r="PHV778" s="39"/>
      <c r="PHW778" s="39"/>
      <c r="PHX778" s="39"/>
      <c r="PHY778" s="39"/>
      <c r="PHZ778" s="39"/>
      <c r="PIA778" s="39"/>
      <c r="PIB778" s="39"/>
      <c r="PIC778" s="39"/>
      <c r="PID778" s="39"/>
      <c r="PIE778" s="39"/>
      <c r="PIF778" s="39"/>
      <c r="PIG778" s="39"/>
      <c r="PIH778" s="39"/>
      <c r="PII778" s="39"/>
      <c r="PIJ778" s="39"/>
      <c r="PIK778" s="39"/>
      <c r="PIL778" s="39"/>
      <c r="PIM778" s="39"/>
      <c r="PIN778" s="39"/>
      <c r="PIO778" s="39"/>
      <c r="PIP778" s="39"/>
      <c r="PIQ778" s="39"/>
      <c r="PIR778" s="39"/>
      <c r="PIS778" s="39"/>
      <c r="PIT778" s="39"/>
      <c r="PIU778" s="39"/>
      <c r="PIV778" s="39"/>
      <c r="PIW778" s="39"/>
      <c r="PIX778" s="39"/>
      <c r="PIY778" s="39"/>
      <c r="PIZ778" s="39"/>
      <c r="PJA778" s="39"/>
      <c r="PJB778" s="39"/>
      <c r="PJC778" s="39"/>
      <c r="PJD778" s="39"/>
      <c r="PJE778" s="39"/>
      <c r="PJF778" s="39"/>
      <c r="PJG778" s="39"/>
      <c r="PJH778" s="39"/>
      <c r="PJI778" s="39"/>
      <c r="PJJ778" s="39"/>
      <c r="PJK778" s="39"/>
      <c r="PJL778" s="39"/>
      <c r="PJM778" s="39"/>
      <c r="PJN778" s="39"/>
      <c r="PJO778" s="39"/>
      <c r="PJP778" s="39"/>
      <c r="PJQ778" s="39"/>
      <c r="PJR778" s="39"/>
      <c r="PJS778" s="39"/>
      <c r="PJT778" s="39"/>
      <c r="PJU778" s="39"/>
      <c r="PJV778" s="39"/>
      <c r="PJW778" s="39"/>
      <c r="PJX778" s="39"/>
      <c r="PJY778" s="39"/>
      <c r="PJZ778" s="39"/>
      <c r="PKA778" s="39"/>
      <c r="PKB778" s="39"/>
      <c r="PKC778" s="39"/>
      <c r="PKD778" s="39"/>
      <c r="PKE778" s="39"/>
      <c r="PKF778" s="39"/>
      <c r="PKG778" s="39"/>
      <c r="PKH778" s="39"/>
      <c r="PKI778" s="39"/>
      <c r="PKJ778" s="39"/>
      <c r="PKK778" s="39"/>
      <c r="PKL778" s="39"/>
      <c r="PKM778" s="39"/>
      <c r="PKN778" s="39"/>
      <c r="PKO778" s="39"/>
      <c r="PKP778" s="39"/>
      <c r="PKQ778" s="39"/>
      <c r="PKR778" s="39"/>
      <c r="PKS778" s="39"/>
      <c r="PKT778" s="39"/>
      <c r="PKU778" s="39"/>
      <c r="PKV778" s="39"/>
      <c r="PKW778" s="39"/>
      <c r="PKX778" s="39"/>
      <c r="PKY778" s="39"/>
      <c r="PKZ778" s="39"/>
      <c r="PLA778" s="39"/>
      <c r="PLB778" s="39"/>
      <c r="PLC778" s="39"/>
      <c r="PLD778" s="39"/>
      <c r="PLE778" s="39"/>
      <c r="PLF778" s="39"/>
      <c r="PLG778" s="39"/>
      <c r="PLH778" s="39"/>
      <c r="PLI778" s="39"/>
      <c r="PLJ778" s="39"/>
      <c r="PLK778" s="39"/>
      <c r="PLL778" s="39"/>
      <c r="PLM778" s="39"/>
      <c r="PLN778" s="39"/>
      <c r="PLO778" s="39"/>
      <c r="PLP778" s="39"/>
      <c r="PLQ778" s="39"/>
      <c r="PLR778" s="39"/>
      <c r="PLS778" s="39"/>
      <c r="PLT778" s="39"/>
      <c r="PLU778" s="39"/>
      <c r="PLV778" s="39"/>
      <c r="PLW778" s="39"/>
      <c r="PLX778" s="39"/>
      <c r="PLY778" s="39"/>
      <c r="PLZ778" s="39"/>
      <c r="PMA778" s="39"/>
      <c r="PMB778" s="39"/>
      <c r="PMC778" s="39"/>
      <c r="PMD778" s="39"/>
      <c r="PME778" s="39"/>
      <c r="PMF778" s="39"/>
      <c r="PMG778" s="39"/>
      <c r="PMH778" s="39"/>
      <c r="PMI778" s="39"/>
      <c r="PMJ778" s="39"/>
      <c r="PMK778" s="39"/>
      <c r="PML778" s="39"/>
      <c r="PMM778" s="39"/>
      <c r="PMN778" s="39"/>
      <c r="PMO778" s="39"/>
      <c r="PMP778" s="39"/>
      <c r="PMQ778" s="39"/>
      <c r="PMR778" s="39"/>
      <c r="PMS778" s="39"/>
      <c r="PMT778" s="39"/>
      <c r="PMU778" s="39"/>
      <c r="PMV778" s="39"/>
      <c r="PMW778" s="39"/>
      <c r="PMX778" s="39"/>
      <c r="PMY778" s="39"/>
      <c r="PMZ778" s="39"/>
      <c r="PNA778" s="39"/>
      <c r="PNB778" s="39"/>
      <c r="PNC778" s="39"/>
      <c r="PND778" s="39"/>
      <c r="PNE778" s="39"/>
      <c r="PNF778" s="39"/>
      <c r="PNG778" s="39"/>
      <c r="PNH778" s="39"/>
      <c r="PNI778" s="39"/>
      <c r="PNJ778" s="39"/>
      <c r="PNK778" s="39"/>
      <c r="PNL778" s="39"/>
      <c r="PNM778" s="39"/>
      <c r="PNN778" s="39"/>
      <c r="PNO778" s="39"/>
      <c r="PNP778" s="39"/>
      <c r="PNQ778" s="39"/>
      <c r="PNR778" s="39"/>
      <c r="PNS778" s="39"/>
      <c r="PNT778" s="39"/>
      <c r="PNU778" s="39"/>
      <c r="PNV778" s="39"/>
      <c r="PNW778" s="39"/>
      <c r="PNX778" s="39"/>
      <c r="PNY778" s="39"/>
      <c r="PNZ778" s="39"/>
      <c r="POA778" s="39"/>
      <c r="POB778" s="39"/>
      <c r="POC778" s="39"/>
      <c r="POD778" s="39"/>
      <c r="POE778" s="39"/>
      <c r="POF778" s="39"/>
      <c r="POG778" s="39"/>
      <c r="POH778" s="39"/>
      <c r="POI778" s="39"/>
      <c r="POJ778" s="39"/>
      <c r="POK778" s="39"/>
      <c r="POL778" s="39"/>
      <c r="POM778" s="39"/>
      <c r="PON778" s="39"/>
      <c r="POO778" s="39"/>
      <c r="POP778" s="39"/>
      <c r="POQ778" s="39"/>
      <c r="POR778" s="39"/>
      <c r="POS778" s="39"/>
      <c r="POT778" s="39"/>
      <c r="POU778" s="39"/>
      <c r="POV778" s="39"/>
      <c r="POW778" s="39"/>
      <c r="POX778" s="39"/>
      <c r="POY778" s="39"/>
      <c r="POZ778" s="39"/>
      <c r="PPA778" s="39"/>
      <c r="PPB778" s="39"/>
      <c r="PPC778" s="39"/>
      <c r="PPD778" s="39"/>
      <c r="PPE778" s="39"/>
      <c r="PPF778" s="39"/>
      <c r="PPG778" s="39"/>
      <c r="PPH778" s="39"/>
      <c r="PPI778" s="39"/>
      <c r="PPJ778" s="39"/>
      <c r="PPK778" s="39"/>
      <c r="PPL778" s="39"/>
      <c r="PPM778" s="39"/>
      <c r="PPN778" s="39"/>
      <c r="PPO778" s="39"/>
      <c r="PPP778" s="39"/>
      <c r="PPQ778" s="39"/>
      <c r="PPR778" s="39"/>
      <c r="PPS778" s="39"/>
      <c r="PPT778" s="39"/>
      <c r="PPU778" s="39"/>
      <c r="PPV778" s="39"/>
      <c r="PPW778" s="39"/>
      <c r="PPX778" s="39"/>
      <c r="PPY778" s="39"/>
      <c r="PPZ778" s="39"/>
      <c r="PQA778" s="39"/>
      <c r="PQB778" s="39"/>
      <c r="PQC778" s="39"/>
      <c r="PQD778" s="39"/>
      <c r="PQE778" s="39"/>
      <c r="PQF778" s="39"/>
      <c r="PQG778" s="39"/>
      <c r="PQH778" s="39"/>
      <c r="PQI778" s="39"/>
      <c r="PQJ778" s="39"/>
      <c r="PQK778" s="39"/>
      <c r="PQL778" s="39"/>
      <c r="PQM778" s="39"/>
      <c r="PQN778" s="39"/>
      <c r="PQO778" s="39"/>
      <c r="PQP778" s="39"/>
      <c r="PQQ778" s="39"/>
      <c r="PQR778" s="39"/>
      <c r="PQS778" s="39"/>
      <c r="PQT778" s="39"/>
      <c r="PQU778" s="39"/>
      <c r="PQV778" s="39"/>
      <c r="PQW778" s="39"/>
      <c r="PQX778" s="39"/>
      <c r="PQY778" s="39"/>
      <c r="PQZ778" s="39"/>
      <c r="PRA778" s="39"/>
      <c r="PRB778" s="39"/>
      <c r="PRC778" s="39"/>
      <c r="PRD778" s="39"/>
      <c r="PRE778" s="39"/>
      <c r="PRF778" s="39"/>
      <c r="PRG778" s="39"/>
      <c r="PRH778" s="39"/>
      <c r="PRI778" s="39"/>
      <c r="PRJ778" s="39"/>
      <c r="PRK778" s="39"/>
      <c r="PRL778" s="39"/>
      <c r="PRM778" s="39"/>
      <c r="PRN778" s="39"/>
      <c r="PRO778" s="39"/>
      <c r="PRP778" s="39"/>
      <c r="PRQ778" s="39"/>
      <c r="PRR778" s="39"/>
      <c r="PRS778" s="39"/>
      <c r="PRT778" s="39"/>
      <c r="PRU778" s="39"/>
      <c r="PRV778" s="39"/>
      <c r="PRW778" s="39"/>
      <c r="PRX778" s="39"/>
      <c r="PRY778" s="39"/>
      <c r="PRZ778" s="39"/>
      <c r="PSA778" s="39"/>
      <c r="PSB778" s="39"/>
      <c r="PSC778" s="39"/>
      <c r="PSD778" s="39"/>
      <c r="PSE778" s="39"/>
      <c r="PSF778" s="39"/>
      <c r="PSG778" s="39"/>
      <c r="PSH778" s="39"/>
      <c r="PSI778" s="39"/>
      <c r="PSJ778" s="39"/>
      <c r="PSK778" s="39"/>
      <c r="PSL778" s="39"/>
      <c r="PSM778" s="39"/>
      <c r="PSN778" s="39"/>
      <c r="PSO778" s="39"/>
      <c r="PSP778" s="39"/>
      <c r="PSQ778" s="39"/>
      <c r="PSR778" s="39"/>
      <c r="PSS778" s="39"/>
      <c r="PST778" s="39"/>
      <c r="PSU778" s="39"/>
      <c r="PSV778" s="39"/>
      <c r="PSW778" s="39"/>
      <c r="PSX778" s="39"/>
      <c r="PSY778" s="39"/>
      <c r="PSZ778" s="39"/>
      <c r="PTA778" s="39"/>
      <c r="PTB778" s="39"/>
      <c r="PTC778" s="39"/>
      <c r="PTD778" s="39"/>
      <c r="PTE778" s="39"/>
      <c r="PTF778" s="39"/>
      <c r="PTG778" s="39"/>
      <c r="PTH778" s="39"/>
      <c r="PTI778" s="39"/>
      <c r="PTJ778" s="39"/>
      <c r="PTK778" s="39"/>
      <c r="PTL778" s="39"/>
      <c r="PTM778" s="39"/>
      <c r="PTN778" s="39"/>
      <c r="PTO778" s="39"/>
      <c r="PTP778" s="39"/>
      <c r="PTQ778" s="39"/>
      <c r="PTR778" s="39"/>
      <c r="PTS778" s="39"/>
      <c r="PTT778" s="39"/>
      <c r="PTU778" s="39"/>
      <c r="PTV778" s="39"/>
      <c r="PTW778" s="39"/>
      <c r="PTX778" s="39"/>
      <c r="PTY778" s="39"/>
      <c r="PTZ778" s="39"/>
      <c r="PUA778" s="39"/>
      <c r="PUB778" s="39"/>
      <c r="PUC778" s="39"/>
      <c r="PUD778" s="39"/>
      <c r="PUE778" s="39"/>
      <c r="PUF778" s="39"/>
      <c r="PUG778" s="39"/>
      <c r="PUH778" s="39"/>
      <c r="PUI778" s="39"/>
      <c r="PUJ778" s="39"/>
      <c r="PUK778" s="39"/>
      <c r="PUL778" s="39"/>
      <c r="PUM778" s="39"/>
      <c r="PUN778" s="39"/>
      <c r="PUO778" s="39"/>
      <c r="PUP778" s="39"/>
      <c r="PUQ778" s="39"/>
      <c r="PUR778" s="39"/>
      <c r="PUS778" s="39"/>
      <c r="PUT778" s="39"/>
      <c r="PUU778" s="39"/>
      <c r="PUV778" s="39"/>
      <c r="PUW778" s="39"/>
      <c r="PUX778" s="39"/>
      <c r="PUY778" s="39"/>
      <c r="PUZ778" s="39"/>
      <c r="PVA778" s="39"/>
      <c r="PVB778" s="39"/>
      <c r="PVC778" s="39"/>
      <c r="PVD778" s="39"/>
      <c r="PVE778" s="39"/>
      <c r="PVF778" s="39"/>
      <c r="PVG778" s="39"/>
      <c r="PVH778" s="39"/>
      <c r="PVI778" s="39"/>
      <c r="PVJ778" s="39"/>
      <c r="PVK778" s="39"/>
      <c r="PVL778" s="39"/>
      <c r="PVM778" s="39"/>
      <c r="PVN778" s="39"/>
      <c r="PVO778" s="39"/>
      <c r="PVP778" s="39"/>
      <c r="PVQ778" s="39"/>
      <c r="PVR778" s="39"/>
      <c r="PVS778" s="39"/>
      <c r="PVT778" s="39"/>
      <c r="PVU778" s="39"/>
      <c r="PVV778" s="39"/>
      <c r="PVW778" s="39"/>
      <c r="PVX778" s="39"/>
      <c r="PVY778" s="39"/>
      <c r="PVZ778" s="39"/>
      <c r="PWA778" s="39"/>
      <c r="PWB778" s="39"/>
      <c r="PWC778" s="39"/>
      <c r="PWD778" s="39"/>
      <c r="PWE778" s="39"/>
      <c r="PWF778" s="39"/>
      <c r="PWG778" s="39"/>
      <c r="PWH778" s="39"/>
      <c r="PWI778" s="39"/>
      <c r="PWJ778" s="39"/>
      <c r="PWK778" s="39"/>
      <c r="PWL778" s="39"/>
      <c r="PWM778" s="39"/>
      <c r="PWN778" s="39"/>
      <c r="PWO778" s="39"/>
      <c r="PWP778" s="39"/>
      <c r="PWQ778" s="39"/>
      <c r="PWR778" s="39"/>
      <c r="PWS778" s="39"/>
      <c r="PWT778" s="39"/>
      <c r="PWU778" s="39"/>
      <c r="PWV778" s="39"/>
      <c r="PWW778" s="39"/>
      <c r="PWX778" s="39"/>
      <c r="PWY778" s="39"/>
      <c r="PWZ778" s="39"/>
      <c r="PXA778" s="39"/>
      <c r="PXB778" s="39"/>
      <c r="PXC778" s="39"/>
      <c r="PXD778" s="39"/>
      <c r="PXE778" s="39"/>
      <c r="PXF778" s="39"/>
      <c r="PXG778" s="39"/>
      <c r="PXH778" s="39"/>
      <c r="PXI778" s="39"/>
      <c r="PXJ778" s="39"/>
      <c r="PXK778" s="39"/>
      <c r="PXL778" s="39"/>
      <c r="PXM778" s="39"/>
      <c r="PXN778" s="39"/>
      <c r="PXO778" s="39"/>
      <c r="PXP778" s="39"/>
      <c r="PXQ778" s="39"/>
      <c r="PXR778" s="39"/>
      <c r="PXS778" s="39"/>
      <c r="PXT778" s="39"/>
      <c r="PXU778" s="39"/>
      <c r="PXV778" s="39"/>
      <c r="PXW778" s="39"/>
      <c r="PXX778" s="39"/>
      <c r="PXY778" s="39"/>
      <c r="PXZ778" s="39"/>
      <c r="PYA778" s="39"/>
      <c r="PYB778" s="39"/>
      <c r="PYC778" s="39"/>
      <c r="PYD778" s="39"/>
      <c r="PYE778" s="39"/>
      <c r="PYF778" s="39"/>
      <c r="PYG778" s="39"/>
      <c r="PYH778" s="39"/>
      <c r="PYI778" s="39"/>
      <c r="PYJ778" s="39"/>
      <c r="PYK778" s="39"/>
      <c r="PYL778" s="39"/>
      <c r="PYM778" s="39"/>
      <c r="PYN778" s="39"/>
      <c r="PYO778" s="39"/>
      <c r="PYP778" s="39"/>
      <c r="PYQ778" s="39"/>
      <c r="PYR778" s="39"/>
      <c r="PYS778" s="39"/>
      <c r="PYT778" s="39"/>
      <c r="PYU778" s="39"/>
      <c r="PYV778" s="39"/>
      <c r="PYW778" s="39"/>
      <c r="PYX778" s="39"/>
      <c r="PYY778" s="39"/>
      <c r="PYZ778" s="39"/>
      <c r="PZA778" s="39"/>
      <c r="PZB778" s="39"/>
      <c r="PZC778" s="39"/>
      <c r="PZD778" s="39"/>
      <c r="PZE778" s="39"/>
      <c r="PZF778" s="39"/>
      <c r="PZG778" s="39"/>
      <c r="PZH778" s="39"/>
      <c r="PZI778" s="39"/>
      <c r="PZJ778" s="39"/>
      <c r="PZK778" s="39"/>
      <c r="PZL778" s="39"/>
      <c r="PZM778" s="39"/>
      <c r="PZN778" s="39"/>
      <c r="PZO778" s="39"/>
      <c r="PZP778" s="39"/>
      <c r="PZQ778" s="39"/>
      <c r="PZR778" s="39"/>
      <c r="PZS778" s="39"/>
      <c r="PZT778" s="39"/>
      <c r="PZU778" s="39"/>
      <c r="PZV778" s="39"/>
      <c r="PZW778" s="39"/>
      <c r="PZX778" s="39"/>
      <c r="PZY778" s="39"/>
      <c r="PZZ778" s="39"/>
      <c r="QAA778" s="39"/>
      <c r="QAB778" s="39"/>
      <c r="QAC778" s="39"/>
      <c r="QAD778" s="39"/>
      <c r="QAE778" s="39"/>
      <c r="QAF778" s="39"/>
      <c r="QAG778" s="39"/>
      <c r="QAH778" s="39"/>
      <c r="QAI778" s="39"/>
      <c r="QAJ778" s="39"/>
      <c r="QAK778" s="39"/>
      <c r="QAL778" s="39"/>
      <c r="QAM778" s="39"/>
      <c r="QAN778" s="39"/>
      <c r="QAO778" s="39"/>
      <c r="QAP778" s="39"/>
      <c r="QAQ778" s="39"/>
      <c r="QAR778" s="39"/>
      <c r="QAS778" s="39"/>
      <c r="QAT778" s="39"/>
      <c r="QAU778" s="39"/>
      <c r="QAV778" s="39"/>
      <c r="QAW778" s="39"/>
      <c r="QAX778" s="39"/>
      <c r="QAY778" s="39"/>
      <c r="QAZ778" s="39"/>
      <c r="QBA778" s="39"/>
      <c r="QBB778" s="39"/>
      <c r="QBC778" s="39"/>
      <c r="QBD778" s="39"/>
      <c r="QBE778" s="39"/>
      <c r="QBF778" s="39"/>
      <c r="QBG778" s="39"/>
      <c r="QBH778" s="39"/>
      <c r="QBI778" s="39"/>
      <c r="QBJ778" s="39"/>
      <c r="QBK778" s="39"/>
      <c r="QBL778" s="39"/>
      <c r="QBM778" s="39"/>
      <c r="QBN778" s="39"/>
      <c r="QBO778" s="39"/>
      <c r="QBP778" s="39"/>
      <c r="QBQ778" s="39"/>
      <c r="QBR778" s="39"/>
      <c r="QBS778" s="39"/>
      <c r="QBT778" s="39"/>
      <c r="QBU778" s="39"/>
      <c r="QBV778" s="39"/>
      <c r="QBW778" s="39"/>
      <c r="QBX778" s="39"/>
      <c r="QBY778" s="39"/>
      <c r="QBZ778" s="39"/>
      <c r="QCA778" s="39"/>
      <c r="QCB778" s="39"/>
      <c r="QCC778" s="39"/>
      <c r="QCD778" s="39"/>
      <c r="QCE778" s="39"/>
      <c r="QCF778" s="39"/>
      <c r="QCG778" s="39"/>
      <c r="QCH778" s="39"/>
      <c r="QCI778" s="39"/>
      <c r="QCJ778" s="39"/>
      <c r="QCK778" s="39"/>
      <c r="QCL778" s="39"/>
      <c r="QCM778" s="39"/>
      <c r="QCN778" s="39"/>
      <c r="QCO778" s="39"/>
      <c r="QCP778" s="39"/>
      <c r="QCQ778" s="39"/>
      <c r="QCR778" s="39"/>
      <c r="QCS778" s="39"/>
      <c r="QCT778" s="39"/>
      <c r="QCU778" s="39"/>
      <c r="QCV778" s="39"/>
      <c r="QCW778" s="39"/>
      <c r="QCX778" s="39"/>
      <c r="QCY778" s="39"/>
      <c r="QCZ778" s="39"/>
      <c r="QDA778" s="39"/>
      <c r="QDB778" s="39"/>
      <c r="QDC778" s="39"/>
      <c r="QDD778" s="39"/>
      <c r="QDE778" s="39"/>
      <c r="QDF778" s="39"/>
      <c r="QDG778" s="39"/>
      <c r="QDH778" s="39"/>
      <c r="QDI778" s="39"/>
      <c r="QDJ778" s="39"/>
      <c r="QDK778" s="39"/>
      <c r="QDL778" s="39"/>
      <c r="QDM778" s="39"/>
      <c r="QDN778" s="39"/>
      <c r="QDO778" s="39"/>
      <c r="QDP778" s="39"/>
      <c r="QDQ778" s="39"/>
      <c r="QDR778" s="39"/>
      <c r="QDS778" s="39"/>
      <c r="QDT778" s="39"/>
      <c r="QDU778" s="39"/>
      <c r="QDV778" s="39"/>
      <c r="QDW778" s="39"/>
      <c r="QDX778" s="39"/>
      <c r="QDY778" s="39"/>
      <c r="QDZ778" s="39"/>
      <c r="QEA778" s="39"/>
      <c r="QEB778" s="39"/>
      <c r="QEC778" s="39"/>
      <c r="QED778" s="39"/>
      <c r="QEE778" s="39"/>
      <c r="QEF778" s="39"/>
      <c r="QEG778" s="39"/>
      <c r="QEH778" s="39"/>
      <c r="QEI778" s="39"/>
      <c r="QEJ778" s="39"/>
      <c r="QEK778" s="39"/>
      <c r="QEL778" s="39"/>
      <c r="QEM778" s="39"/>
      <c r="QEN778" s="39"/>
      <c r="QEO778" s="39"/>
      <c r="QEP778" s="39"/>
      <c r="QEQ778" s="39"/>
      <c r="QER778" s="39"/>
      <c r="QES778" s="39"/>
      <c r="QET778" s="39"/>
      <c r="QEU778" s="39"/>
      <c r="QEV778" s="39"/>
      <c r="QEW778" s="39"/>
      <c r="QEX778" s="39"/>
      <c r="QEY778" s="39"/>
      <c r="QEZ778" s="39"/>
      <c r="QFA778" s="39"/>
      <c r="QFB778" s="39"/>
      <c r="QFC778" s="39"/>
      <c r="QFD778" s="39"/>
      <c r="QFE778" s="39"/>
      <c r="QFF778" s="39"/>
      <c r="QFG778" s="39"/>
      <c r="QFH778" s="39"/>
      <c r="QFI778" s="39"/>
      <c r="QFJ778" s="39"/>
      <c r="QFK778" s="39"/>
      <c r="QFL778" s="39"/>
      <c r="QFM778" s="39"/>
      <c r="QFN778" s="39"/>
      <c r="QFO778" s="39"/>
      <c r="QFP778" s="39"/>
      <c r="QFQ778" s="39"/>
      <c r="QFR778" s="39"/>
      <c r="QFS778" s="39"/>
      <c r="QFT778" s="39"/>
      <c r="QFU778" s="39"/>
      <c r="QFV778" s="39"/>
      <c r="QFW778" s="39"/>
      <c r="QFX778" s="39"/>
      <c r="QFY778" s="39"/>
      <c r="QFZ778" s="39"/>
      <c r="QGA778" s="39"/>
      <c r="QGB778" s="39"/>
      <c r="QGC778" s="39"/>
      <c r="QGD778" s="39"/>
      <c r="QGE778" s="39"/>
      <c r="QGF778" s="39"/>
      <c r="QGG778" s="39"/>
      <c r="QGH778" s="39"/>
      <c r="QGI778" s="39"/>
      <c r="QGJ778" s="39"/>
      <c r="QGK778" s="39"/>
      <c r="QGL778" s="39"/>
      <c r="QGM778" s="39"/>
      <c r="QGN778" s="39"/>
      <c r="QGO778" s="39"/>
      <c r="QGP778" s="39"/>
      <c r="QGQ778" s="39"/>
      <c r="QGR778" s="39"/>
      <c r="QGS778" s="39"/>
      <c r="QGT778" s="39"/>
      <c r="QGU778" s="39"/>
      <c r="QGV778" s="39"/>
      <c r="QGW778" s="39"/>
      <c r="QGX778" s="39"/>
      <c r="QGY778" s="39"/>
      <c r="QGZ778" s="39"/>
      <c r="QHA778" s="39"/>
      <c r="QHB778" s="39"/>
      <c r="QHC778" s="39"/>
      <c r="QHD778" s="39"/>
      <c r="QHE778" s="39"/>
      <c r="QHF778" s="39"/>
      <c r="QHG778" s="39"/>
      <c r="QHH778" s="39"/>
      <c r="QHI778" s="39"/>
      <c r="QHJ778" s="39"/>
      <c r="QHK778" s="39"/>
      <c r="QHL778" s="39"/>
      <c r="QHM778" s="39"/>
      <c r="QHN778" s="39"/>
      <c r="QHO778" s="39"/>
      <c r="QHP778" s="39"/>
      <c r="QHQ778" s="39"/>
      <c r="QHR778" s="39"/>
      <c r="QHS778" s="39"/>
      <c r="QHT778" s="39"/>
      <c r="QHU778" s="39"/>
      <c r="QHV778" s="39"/>
      <c r="QHW778" s="39"/>
      <c r="QHX778" s="39"/>
      <c r="QHY778" s="39"/>
      <c r="QHZ778" s="39"/>
      <c r="QIA778" s="39"/>
      <c r="QIB778" s="39"/>
      <c r="QIC778" s="39"/>
      <c r="QID778" s="39"/>
      <c r="QIE778" s="39"/>
      <c r="QIF778" s="39"/>
      <c r="QIG778" s="39"/>
      <c r="QIH778" s="39"/>
      <c r="QII778" s="39"/>
      <c r="QIJ778" s="39"/>
      <c r="QIK778" s="39"/>
      <c r="QIL778" s="39"/>
      <c r="QIM778" s="39"/>
      <c r="QIN778" s="39"/>
      <c r="QIO778" s="39"/>
      <c r="QIP778" s="39"/>
      <c r="QIQ778" s="39"/>
      <c r="QIR778" s="39"/>
      <c r="QIS778" s="39"/>
      <c r="QIT778" s="39"/>
      <c r="QIU778" s="39"/>
      <c r="QIV778" s="39"/>
      <c r="QIW778" s="39"/>
      <c r="QIX778" s="39"/>
      <c r="QIY778" s="39"/>
      <c r="QIZ778" s="39"/>
      <c r="QJA778" s="39"/>
      <c r="QJB778" s="39"/>
      <c r="QJC778" s="39"/>
      <c r="QJD778" s="39"/>
      <c r="QJE778" s="39"/>
      <c r="QJF778" s="39"/>
      <c r="QJG778" s="39"/>
      <c r="QJH778" s="39"/>
      <c r="QJI778" s="39"/>
      <c r="QJJ778" s="39"/>
      <c r="QJK778" s="39"/>
      <c r="QJL778" s="39"/>
      <c r="QJM778" s="39"/>
      <c r="QJN778" s="39"/>
      <c r="QJO778" s="39"/>
      <c r="QJP778" s="39"/>
      <c r="QJQ778" s="39"/>
      <c r="QJR778" s="39"/>
      <c r="QJS778" s="39"/>
      <c r="QJT778" s="39"/>
      <c r="QJU778" s="39"/>
      <c r="QJV778" s="39"/>
      <c r="QJW778" s="39"/>
      <c r="QJX778" s="39"/>
      <c r="QJY778" s="39"/>
      <c r="QJZ778" s="39"/>
      <c r="QKA778" s="39"/>
      <c r="QKB778" s="39"/>
      <c r="QKC778" s="39"/>
      <c r="QKD778" s="39"/>
      <c r="QKE778" s="39"/>
      <c r="QKF778" s="39"/>
      <c r="QKG778" s="39"/>
      <c r="QKH778" s="39"/>
      <c r="QKI778" s="39"/>
      <c r="QKJ778" s="39"/>
      <c r="QKK778" s="39"/>
      <c r="QKL778" s="39"/>
      <c r="QKM778" s="39"/>
      <c r="QKN778" s="39"/>
      <c r="QKO778" s="39"/>
      <c r="QKP778" s="39"/>
      <c r="QKQ778" s="39"/>
      <c r="QKR778" s="39"/>
      <c r="QKS778" s="39"/>
      <c r="QKT778" s="39"/>
      <c r="QKU778" s="39"/>
      <c r="QKV778" s="39"/>
      <c r="QKW778" s="39"/>
      <c r="QKX778" s="39"/>
      <c r="QKY778" s="39"/>
      <c r="QKZ778" s="39"/>
      <c r="QLA778" s="39"/>
      <c r="QLB778" s="39"/>
      <c r="QLC778" s="39"/>
      <c r="QLD778" s="39"/>
      <c r="QLE778" s="39"/>
      <c r="QLF778" s="39"/>
      <c r="QLG778" s="39"/>
      <c r="QLH778" s="39"/>
      <c r="QLI778" s="39"/>
      <c r="QLJ778" s="39"/>
      <c r="QLK778" s="39"/>
      <c r="QLL778" s="39"/>
      <c r="QLM778" s="39"/>
      <c r="QLN778" s="39"/>
      <c r="QLO778" s="39"/>
      <c r="QLP778" s="39"/>
      <c r="QLQ778" s="39"/>
      <c r="QLR778" s="39"/>
      <c r="QLS778" s="39"/>
      <c r="QLT778" s="39"/>
      <c r="QLU778" s="39"/>
      <c r="QLV778" s="39"/>
      <c r="QLW778" s="39"/>
      <c r="QLX778" s="39"/>
      <c r="QLY778" s="39"/>
      <c r="QLZ778" s="39"/>
      <c r="QMA778" s="39"/>
      <c r="QMB778" s="39"/>
      <c r="QMC778" s="39"/>
      <c r="QMD778" s="39"/>
      <c r="QME778" s="39"/>
      <c r="QMF778" s="39"/>
      <c r="QMG778" s="39"/>
      <c r="QMH778" s="39"/>
      <c r="QMI778" s="39"/>
      <c r="QMJ778" s="39"/>
      <c r="QMK778" s="39"/>
      <c r="QML778" s="39"/>
      <c r="QMM778" s="39"/>
      <c r="QMN778" s="39"/>
      <c r="QMO778" s="39"/>
      <c r="QMP778" s="39"/>
      <c r="QMQ778" s="39"/>
      <c r="QMR778" s="39"/>
      <c r="QMS778" s="39"/>
      <c r="QMT778" s="39"/>
      <c r="QMU778" s="39"/>
      <c r="QMV778" s="39"/>
      <c r="QMW778" s="39"/>
      <c r="QMX778" s="39"/>
      <c r="QMY778" s="39"/>
      <c r="QMZ778" s="39"/>
      <c r="QNA778" s="39"/>
      <c r="QNB778" s="39"/>
      <c r="QNC778" s="39"/>
      <c r="QND778" s="39"/>
      <c r="QNE778" s="39"/>
      <c r="QNF778" s="39"/>
      <c r="QNG778" s="39"/>
      <c r="QNH778" s="39"/>
      <c r="QNI778" s="39"/>
      <c r="QNJ778" s="39"/>
      <c r="QNK778" s="39"/>
      <c r="QNL778" s="39"/>
      <c r="QNM778" s="39"/>
      <c r="QNN778" s="39"/>
      <c r="QNO778" s="39"/>
      <c r="QNP778" s="39"/>
      <c r="QNQ778" s="39"/>
      <c r="QNR778" s="39"/>
      <c r="QNS778" s="39"/>
      <c r="QNT778" s="39"/>
      <c r="QNU778" s="39"/>
      <c r="QNV778" s="39"/>
      <c r="QNW778" s="39"/>
      <c r="QNX778" s="39"/>
      <c r="QNY778" s="39"/>
      <c r="QNZ778" s="39"/>
      <c r="QOA778" s="39"/>
      <c r="QOB778" s="39"/>
      <c r="QOC778" s="39"/>
      <c r="QOD778" s="39"/>
      <c r="QOE778" s="39"/>
      <c r="QOF778" s="39"/>
      <c r="QOG778" s="39"/>
      <c r="QOH778" s="39"/>
      <c r="QOI778" s="39"/>
      <c r="QOJ778" s="39"/>
      <c r="QOK778" s="39"/>
      <c r="QOL778" s="39"/>
      <c r="QOM778" s="39"/>
      <c r="QON778" s="39"/>
      <c r="QOO778" s="39"/>
      <c r="QOP778" s="39"/>
      <c r="QOQ778" s="39"/>
      <c r="QOR778" s="39"/>
      <c r="QOS778" s="39"/>
      <c r="QOT778" s="39"/>
      <c r="QOU778" s="39"/>
      <c r="QOV778" s="39"/>
      <c r="QOW778" s="39"/>
      <c r="QOX778" s="39"/>
      <c r="QOY778" s="39"/>
      <c r="QOZ778" s="39"/>
      <c r="QPA778" s="39"/>
      <c r="QPB778" s="39"/>
      <c r="QPC778" s="39"/>
      <c r="QPD778" s="39"/>
      <c r="QPE778" s="39"/>
      <c r="QPF778" s="39"/>
      <c r="QPG778" s="39"/>
      <c r="QPH778" s="39"/>
      <c r="QPI778" s="39"/>
      <c r="QPJ778" s="39"/>
      <c r="QPK778" s="39"/>
      <c r="QPL778" s="39"/>
      <c r="QPM778" s="39"/>
      <c r="QPN778" s="39"/>
      <c r="QPO778" s="39"/>
      <c r="QPP778" s="39"/>
      <c r="QPQ778" s="39"/>
      <c r="QPR778" s="39"/>
      <c r="QPS778" s="39"/>
      <c r="QPT778" s="39"/>
      <c r="QPU778" s="39"/>
      <c r="QPV778" s="39"/>
      <c r="QPW778" s="39"/>
      <c r="QPX778" s="39"/>
      <c r="QPY778" s="39"/>
      <c r="QPZ778" s="39"/>
      <c r="QQA778" s="39"/>
      <c r="QQB778" s="39"/>
      <c r="QQC778" s="39"/>
      <c r="QQD778" s="39"/>
      <c r="QQE778" s="39"/>
      <c r="QQF778" s="39"/>
      <c r="QQG778" s="39"/>
      <c r="QQH778" s="39"/>
      <c r="QQI778" s="39"/>
      <c r="QQJ778" s="39"/>
      <c r="QQK778" s="39"/>
      <c r="QQL778" s="39"/>
      <c r="QQM778" s="39"/>
      <c r="QQN778" s="39"/>
      <c r="QQO778" s="39"/>
      <c r="QQP778" s="39"/>
      <c r="QQQ778" s="39"/>
      <c r="QQR778" s="39"/>
      <c r="QQS778" s="39"/>
      <c r="QQT778" s="39"/>
      <c r="QQU778" s="39"/>
      <c r="QQV778" s="39"/>
      <c r="QQW778" s="39"/>
      <c r="QQX778" s="39"/>
      <c r="QQY778" s="39"/>
      <c r="QQZ778" s="39"/>
      <c r="QRA778" s="39"/>
      <c r="QRB778" s="39"/>
      <c r="QRC778" s="39"/>
      <c r="QRD778" s="39"/>
      <c r="QRE778" s="39"/>
      <c r="QRF778" s="39"/>
      <c r="QRG778" s="39"/>
      <c r="QRH778" s="39"/>
      <c r="QRI778" s="39"/>
      <c r="QRJ778" s="39"/>
      <c r="QRK778" s="39"/>
      <c r="QRL778" s="39"/>
      <c r="QRM778" s="39"/>
      <c r="QRN778" s="39"/>
      <c r="QRO778" s="39"/>
      <c r="QRP778" s="39"/>
      <c r="QRQ778" s="39"/>
      <c r="QRR778" s="39"/>
      <c r="QRS778" s="39"/>
      <c r="QRT778" s="39"/>
      <c r="QRU778" s="39"/>
      <c r="QRV778" s="39"/>
      <c r="QRW778" s="39"/>
      <c r="QRX778" s="39"/>
      <c r="QRY778" s="39"/>
      <c r="QRZ778" s="39"/>
      <c r="QSA778" s="39"/>
      <c r="QSB778" s="39"/>
      <c r="QSC778" s="39"/>
      <c r="QSD778" s="39"/>
      <c r="QSE778" s="39"/>
      <c r="QSF778" s="39"/>
      <c r="QSG778" s="39"/>
      <c r="QSH778" s="39"/>
      <c r="QSI778" s="39"/>
      <c r="QSJ778" s="39"/>
      <c r="QSK778" s="39"/>
      <c r="QSL778" s="39"/>
      <c r="QSM778" s="39"/>
      <c r="QSN778" s="39"/>
      <c r="QSO778" s="39"/>
      <c r="QSP778" s="39"/>
      <c r="QSQ778" s="39"/>
      <c r="QSR778" s="39"/>
      <c r="QSS778" s="39"/>
      <c r="QST778" s="39"/>
      <c r="QSU778" s="39"/>
      <c r="QSV778" s="39"/>
      <c r="QSW778" s="39"/>
      <c r="QSX778" s="39"/>
      <c r="QSY778" s="39"/>
      <c r="QSZ778" s="39"/>
      <c r="QTA778" s="39"/>
      <c r="QTB778" s="39"/>
      <c r="QTC778" s="39"/>
      <c r="QTD778" s="39"/>
      <c r="QTE778" s="39"/>
      <c r="QTF778" s="39"/>
      <c r="QTG778" s="39"/>
      <c r="QTH778" s="39"/>
      <c r="QTI778" s="39"/>
      <c r="QTJ778" s="39"/>
      <c r="QTK778" s="39"/>
      <c r="QTL778" s="39"/>
      <c r="QTM778" s="39"/>
      <c r="QTN778" s="39"/>
      <c r="QTO778" s="39"/>
      <c r="QTP778" s="39"/>
      <c r="QTQ778" s="39"/>
      <c r="QTR778" s="39"/>
      <c r="QTS778" s="39"/>
      <c r="QTT778" s="39"/>
      <c r="QTU778" s="39"/>
      <c r="QTV778" s="39"/>
      <c r="QTW778" s="39"/>
      <c r="QTX778" s="39"/>
      <c r="QTY778" s="39"/>
      <c r="QTZ778" s="39"/>
      <c r="QUA778" s="39"/>
      <c r="QUB778" s="39"/>
      <c r="QUC778" s="39"/>
      <c r="QUD778" s="39"/>
      <c r="QUE778" s="39"/>
      <c r="QUF778" s="39"/>
      <c r="QUG778" s="39"/>
      <c r="QUH778" s="39"/>
      <c r="QUI778" s="39"/>
      <c r="QUJ778" s="39"/>
      <c r="QUK778" s="39"/>
      <c r="QUL778" s="39"/>
      <c r="QUM778" s="39"/>
      <c r="QUN778" s="39"/>
      <c r="QUO778" s="39"/>
      <c r="QUP778" s="39"/>
      <c r="QUQ778" s="39"/>
      <c r="QUR778" s="39"/>
      <c r="QUS778" s="39"/>
      <c r="QUT778" s="39"/>
      <c r="QUU778" s="39"/>
      <c r="QUV778" s="39"/>
      <c r="QUW778" s="39"/>
      <c r="QUX778" s="39"/>
      <c r="QUY778" s="39"/>
      <c r="QUZ778" s="39"/>
      <c r="QVA778" s="39"/>
      <c r="QVB778" s="39"/>
      <c r="QVC778" s="39"/>
      <c r="QVD778" s="39"/>
      <c r="QVE778" s="39"/>
      <c r="QVF778" s="39"/>
      <c r="QVG778" s="39"/>
      <c r="QVH778" s="39"/>
      <c r="QVI778" s="39"/>
      <c r="QVJ778" s="39"/>
      <c r="QVK778" s="39"/>
      <c r="QVL778" s="39"/>
      <c r="QVM778" s="39"/>
      <c r="QVN778" s="39"/>
      <c r="QVO778" s="39"/>
      <c r="QVP778" s="39"/>
      <c r="QVQ778" s="39"/>
      <c r="QVR778" s="39"/>
      <c r="QVS778" s="39"/>
      <c r="QVT778" s="39"/>
      <c r="QVU778" s="39"/>
      <c r="QVV778" s="39"/>
      <c r="QVW778" s="39"/>
      <c r="QVX778" s="39"/>
      <c r="QVY778" s="39"/>
      <c r="QVZ778" s="39"/>
      <c r="QWA778" s="39"/>
      <c r="QWB778" s="39"/>
      <c r="QWC778" s="39"/>
      <c r="QWD778" s="39"/>
      <c r="QWE778" s="39"/>
      <c r="QWF778" s="39"/>
      <c r="QWG778" s="39"/>
      <c r="QWH778" s="39"/>
      <c r="QWI778" s="39"/>
      <c r="QWJ778" s="39"/>
      <c r="QWK778" s="39"/>
      <c r="QWL778" s="39"/>
      <c r="QWM778" s="39"/>
      <c r="QWN778" s="39"/>
      <c r="QWO778" s="39"/>
      <c r="QWP778" s="39"/>
      <c r="QWQ778" s="39"/>
      <c r="QWR778" s="39"/>
      <c r="QWS778" s="39"/>
      <c r="QWT778" s="39"/>
      <c r="QWU778" s="39"/>
      <c r="QWV778" s="39"/>
      <c r="QWW778" s="39"/>
      <c r="QWX778" s="39"/>
      <c r="QWY778" s="39"/>
      <c r="QWZ778" s="39"/>
      <c r="QXA778" s="39"/>
      <c r="QXB778" s="39"/>
      <c r="QXC778" s="39"/>
      <c r="QXD778" s="39"/>
      <c r="QXE778" s="39"/>
      <c r="QXF778" s="39"/>
      <c r="QXG778" s="39"/>
      <c r="QXH778" s="39"/>
      <c r="QXI778" s="39"/>
      <c r="QXJ778" s="39"/>
      <c r="QXK778" s="39"/>
      <c r="QXL778" s="39"/>
      <c r="QXM778" s="39"/>
      <c r="QXN778" s="39"/>
      <c r="QXO778" s="39"/>
      <c r="QXP778" s="39"/>
      <c r="QXQ778" s="39"/>
      <c r="QXR778" s="39"/>
      <c r="QXS778" s="39"/>
      <c r="QXT778" s="39"/>
      <c r="QXU778" s="39"/>
      <c r="QXV778" s="39"/>
      <c r="QXW778" s="39"/>
      <c r="QXX778" s="39"/>
      <c r="QXY778" s="39"/>
      <c r="QXZ778" s="39"/>
      <c r="QYA778" s="39"/>
      <c r="QYB778" s="39"/>
      <c r="QYC778" s="39"/>
      <c r="QYD778" s="39"/>
      <c r="QYE778" s="39"/>
      <c r="QYF778" s="39"/>
      <c r="QYG778" s="39"/>
      <c r="QYH778" s="39"/>
      <c r="QYI778" s="39"/>
      <c r="QYJ778" s="39"/>
      <c r="QYK778" s="39"/>
      <c r="QYL778" s="39"/>
      <c r="QYM778" s="39"/>
      <c r="QYN778" s="39"/>
      <c r="QYO778" s="39"/>
      <c r="QYP778" s="39"/>
      <c r="QYQ778" s="39"/>
      <c r="QYR778" s="39"/>
      <c r="QYS778" s="39"/>
      <c r="QYT778" s="39"/>
      <c r="QYU778" s="39"/>
      <c r="QYV778" s="39"/>
      <c r="QYW778" s="39"/>
      <c r="QYX778" s="39"/>
      <c r="QYY778" s="39"/>
      <c r="QYZ778" s="39"/>
      <c r="QZA778" s="39"/>
      <c r="QZB778" s="39"/>
      <c r="QZC778" s="39"/>
      <c r="QZD778" s="39"/>
      <c r="QZE778" s="39"/>
      <c r="QZF778" s="39"/>
      <c r="QZG778" s="39"/>
      <c r="QZH778" s="39"/>
      <c r="QZI778" s="39"/>
      <c r="QZJ778" s="39"/>
      <c r="QZK778" s="39"/>
      <c r="QZL778" s="39"/>
      <c r="QZM778" s="39"/>
      <c r="QZN778" s="39"/>
      <c r="QZO778" s="39"/>
      <c r="QZP778" s="39"/>
      <c r="QZQ778" s="39"/>
      <c r="QZR778" s="39"/>
      <c r="QZS778" s="39"/>
      <c r="QZT778" s="39"/>
      <c r="QZU778" s="39"/>
      <c r="QZV778" s="39"/>
      <c r="QZW778" s="39"/>
      <c r="QZX778" s="39"/>
      <c r="QZY778" s="39"/>
      <c r="QZZ778" s="39"/>
      <c r="RAA778" s="39"/>
      <c r="RAB778" s="39"/>
      <c r="RAC778" s="39"/>
      <c r="RAD778" s="39"/>
      <c r="RAE778" s="39"/>
      <c r="RAF778" s="39"/>
      <c r="RAG778" s="39"/>
      <c r="RAH778" s="39"/>
      <c r="RAI778" s="39"/>
      <c r="RAJ778" s="39"/>
      <c r="RAK778" s="39"/>
      <c r="RAL778" s="39"/>
      <c r="RAM778" s="39"/>
      <c r="RAN778" s="39"/>
      <c r="RAO778" s="39"/>
      <c r="RAP778" s="39"/>
      <c r="RAQ778" s="39"/>
      <c r="RAR778" s="39"/>
      <c r="RAS778" s="39"/>
      <c r="RAT778" s="39"/>
      <c r="RAU778" s="39"/>
      <c r="RAV778" s="39"/>
      <c r="RAW778" s="39"/>
      <c r="RAX778" s="39"/>
      <c r="RAY778" s="39"/>
      <c r="RAZ778" s="39"/>
      <c r="RBA778" s="39"/>
      <c r="RBB778" s="39"/>
      <c r="RBC778" s="39"/>
      <c r="RBD778" s="39"/>
      <c r="RBE778" s="39"/>
      <c r="RBF778" s="39"/>
      <c r="RBG778" s="39"/>
      <c r="RBH778" s="39"/>
      <c r="RBI778" s="39"/>
      <c r="RBJ778" s="39"/>
      <c r="RBK778" s="39"/>
      <c r="RBL778" s="39"/>
      <c r="RBM778" s="39"/>
      <c r="RBN778" s="39"/>
      <c r="RBO778" s="39"/>
      <c r="RBP778" s="39"/>
      <c r="RBQ778" s="39"/>
      <c r="RBR778" s="39"/>
      <c r="RBS778" s="39"/>
      <c r="RBT778" s="39"/>
      <c r="RBU778" s="39"/>
      <c r="RBV778" s="39"/>
      <c r="RBW778" s="39"/>
      <c r="RBX778" s="39"/>
      <c r="RBY778" s="39"/>
      <c r="RBZ778" s="39"/>
      <c r="RCA778" s="39"/>
      <c r="RCB778" s="39"/>
      <c r="RCC778" s="39"/>
      <c r="RCD778" s="39"/>
      <c r="RCE778" s="39"/>
      <c r="RCF778" s="39"/>
      <c r="RCG778" s="39"/>
      <c r="RCH778" s="39"/>
      <c r="RCI778" s="39"/>
      <c r="RCJ778" s="39"/>
      <c r="RCK778" s="39"/>
      <c r="RCL778" s="39"/>
      <c r="RCM778" s="39"/>
      <c r="RCN778" s="39"/>
      <c r="RCO778" s="39"/>
      <c r="RCP778" s="39"/>
      <c r="RCQ778" s="39"/>
      <c r="RCR778" s="39"/>
      <c r="RCS778" s="39"/>
      <c r="RCT778" s="39"/>
      <c r="RCU778" s="39"/>
      <c r="RCV778" s="39"/>
      <c r="RCW778" s="39"/>
      <c r="RCX778" s="39"/>
      <c r="RCY778" s="39"/>
      <c r="RCZ778" s="39"/>
      <c r="RDA778" s="39"/>
      <c r="RDB778" s="39"/>
      <c r="RDC778" s="39"/>
      <c r="RDD778" s="39"/>
      <c r="RDE778" s="39"/>
      <c r="RDF778" s="39"/>
      <c r="RDG778" s="39"/>
      <c r="RDH778" s="39"/>
      <c r="RDI778" s="39"/>
      <c r="RDJ778" s="39"/>
      <c r="RDK778" s="39"/>
      <c r="RDL778" s="39"/>
      <c r="RDM778" s="39"/>
      <c r="RDN778" s="39"/>
      <c r="RDO778" s="39"/>
      <c r="RDP778" s="39"/>
      <c r="RDQ778" s="39"/>
      <c r="RDR778" s="39"/>
      <c r="RDS778" s="39"/>
      <c r="RDT778" s="39"/>
      <c r="RDU778" s="39"/>
      <c r="RDV778" s="39"/>
      <c r="RDW778" s="39"/>
      <c r="RDX778" s="39"/>
      <c r="RDY778" s="39"/>
      <c r="RDZ778" s="39"/>
      <c r="REA778" s="39"/>
      <c r="REB778" s="39"/>
      <c r="REC778" s="39"/>
      <c r="RED778" s="39"/>
      <c r="REE778" s="39"/>
      <c r="REF778" s="39"/>
      <c r="REG778" s="39"/>
      <c r="REH778" s="39"/>
      <c r="REI778" s="39"/>
      <c r="REJ778" s="39"/>
      <c r="REK778" s="39"/>
      <c r="REL778" s="39"/>
      <c r="REM778" s="39"/>
      <c r="REN778" s="39"/>
      <c r="REO778" s="39"/>
      <c r="REP778" s="39"/>
      <c r="REQ778" s="39"/>
      <c r="RER778" s="39"/>
      <c r="RES778" s="39"/>
      <c r="RET778" s="39"/>
      <c r="REU778" s="39"/>
      <c r="REV778" s="39"/>
      <c r="REW778" s="39"/>
      <c r="REX778" s="39"/>
      <c r="REY778" s="39"/>
      <c r="REZ778" s="39"/>
      <c r="RFA778" s="39"/>
      <c r="RFB778" s="39"/>
      <c r="RFC778" s="39"/>
      <c r="RFD778" s="39"/>
      <c r="RFE778" s="39"/>
      <c r="RFF778" s="39"/>
      <c r="RFG778" s="39"/>
      <c r="RFH778" s="39"/>
      <c r="RFI778" s="39"/>
      <c r="RFJ778" s="39"/>
      <c r="RFK778" s="39"/>
      <c r="RFL778" s="39"/>
      <c r="RFM778" s="39"/>
      <c r="RFN778" s="39"/>
      <c r="RFO778" s="39"/>
      <c r="RFP778" s="39"/>
      <c r="RFQ778" s="39"/>
      <c r="RFR778" s="39"/>
      <c r="RFS778" s="39"/>
      <c r="RFT778" s="39"/>
      <c r="RFU778" s="39"/>
      <c r="RFV778" s="39"/>
      <c r="RFW778" s="39"/>
      <c r="RFX778" s="39"/>
      <c r="RFY778" s="39"/>
      <c r="RFZ778" s="39"/>
      <c r="RGA778" s="39"/>
      <c r="RGB778" s="39"/>
      <c r="RGC778" s="39"/>
      <c r="RGD778" s="39"/>
      <c r="RGE778" s="39"/>
      <c r="RGF778" s="39"/>
      <c r="RGG778" s="39"/>
      <c r="RGH778" s="39"/>
      <c r="RGI778" s="39"/>
      <c r="RGJ778" s="39"/>
      <c r="RGK778" s="39"/>
      <c r="RGL778" s="39"/>
      <c r="RGM778" s="39"/>
      <c r="RGN778" s="39"/>
      <c r="RGO778" s="39"/>
      <c r="RGP778" s="39"/>
      <c r="RGQ778" s="39"/>
      <c r="RGR778" s="39"/>
      <c r="RGS778" s="39"/>
      <c r="RGT778" s="39"/>
      <c r="RGU778" s="39"/>
      <c r="RGV778" s="39"/>
      <c r="RGW778" s="39"/>
      <c r="RGX778" s="39"/>
      <c r="RGY778" s="39"/>
      <c r="RGZ778" s="39"/>
      <c r="RHA778" s="39"/>
      <c r="RHB778" s="39"/>
      <c r="RHC778" s="39"/>
      <c r="RHD778" s="39"/>
      <c r="RHE778" s="39"/>
      <c r="RHF778" s="39"/>
      <c r="RHG778" s="39"/>
      <c r="RHH778" s="39"/>
      <c r="RHI778" s="39"/>
      <c r="RHJ778" s="39"/>
      <c r="RHK778" s="39"/>
      <c r="RHL778" s="39"/>
      <c r="RHM778" s="39"/>
      <c r="RHN778" s="39"/>
      <c r="RHO778" s="39"/>
      <c r="RHP778" s="39"/>
      <c r="RHQ778" s="39"/>
      <c r="RHR778" s="39"/>
      <c r="RHS778" s="39"/>
      <c r="RHT778" s="39"/>
      <c r="RHU778" s="39"/>
      <c r="RHV778" s="39"/>
      <c r="RHW778" s="39"/>
      <c r="RHX778" s="39"/>
      <c r="RHY778" s="39"/>
      <c r="RHZ778" s="39"/>
      <c r="RIA778" s="39"/>
      <c r="RIB778" s="39"/>
      <c r="RIC778" s="39"/>
      <c r="RID778" s="39"/>
      <c r="RIE778" s="39"/>
      <c r="RIF778" s="39"/>
      <c r="RIG778" s="39"/>
      <c r="RIH778" s="39"/>
      <c r="RII778" s="39"/>
      <c r="RIJ778" s="39"/>
      <c r="RIK778" s="39"/>
      <c r="RIL778" s="39"/>
      <c r="RIM778" s="39"/>
      <c r="RIN778" s="39"/>
      <c r="RIO778" s="39"/>
      <c r="RIP778" s="39"/>
      <c r="RIQ778" s="39"/>
      <c r="RIR778" s="39"/>
      <c r="RIS778" s="39"/>
      <c r="RIT778" s="39"/>
      <c r="RIU778" s="39"/>
      <c r="RIV778" s="39"/>
      <c r="RIW778" s="39"/>
      <c r="RIX778" s="39"/>
      <c r="RIY778" s="39"/>
      <c r="RIZ778" s="39"/>
      <c r="RJA778" s="39"/>
      <c r="RJB778" s="39"/>
      <c r="RJC778" s="39"/>
      <c r="RJD778" s="39"/>
      <c r="RJE778" s="39"/>
      <c r="RJF778" s="39"/>
      <c r="RJG778" s="39"/>
      <c r="RJH778" s="39"/>
      <c r="RJI778" s="39"/>
      <c r="RJJ778" s="39"/>
      <c r="RJK778" s="39"/>
      <c r="RJL778" s="39"/>
      <c r="RJM778" s="39"/>
      <c r="RJN778" s="39"/>
      <c r="RJO778" s="39"/>
      <c r="RJP778" s="39"/>
      <c r="RJQ778" s="39"/>
      <c r="RJR778" s="39"/>
      <c r="RJS778" s="39"/>
      <c r="RJT778" s="39"/>
      <c r="RJU778" s="39"/>
      <c r="RJV778" s="39"/>
      <c r="RJW778" s="39"/>
      <c r="RJX778" s="39"/>
      <c r="RJY778" s="39"/>
      <c r="RJZ778" s="39"/>
      <c r="RKA778" s="39"/>
      <c r="RKB778" s="39"/>
      <c r="RKC778" s="39"/>
      <c r="RKD778" s="39"/>
      <c r="RKE778" s="39"/>
      <c r="RKF778" s="39"/>
      <c r="RKG778" s="39"/>
      <c r="RKH778" s="39"/>
      <c r="RKI778" s="39"/>
      <c r="RKJ778" s="39"/>
      <c r="RKK778" s="39"/>
      <c r="RKL778" s="39"/>
      <c r="RKM778" s="39"/>
      <c r="RKN778" s="39"/>
      <c r="RKO778" s="39"/>
      <c r="RKP778" s="39"/>
      <c r="RKQ778" s="39"/>
      <c r="RKR778" s="39"/>
      <c r="RKS778" s="39"/>
      <c r="RKT778" s="39"/>
      <c r="RKU778" s="39"/>
      <c r="RKV778" s="39"/>
      <c r="RKW778" s="39"/>
      <c r="RKX778" s="39"/>
      <c r="RKY778" s="39"/>
      <c r="RKZ778" s="39"/>
      <c r="RLA778" s="39"/>
      <c r="RLB778" s="39"/>
      <c r="RLC778" s="39"/>
      <c r="RLD778" s="39"/>
      <c r="RLE778" s="39"/>
      <c r="RLF778" s="39"/>
      <c r="RLG778" s="39"/>
      <c r="RLH778" s="39"/>
      <c r="RLI778" s="39"/>
      <c r="RLJ778" s="39"/>
      <c r="RLK778" s="39"/>
      <c r="RLL778" s="39"/>
      <c r="RLM778" s="39"/>
      <c r="RLN778" s="39"/>
      <c r="RLO778" s="39"/>
      <c r="RLP778" s="39"/>
      <c r="RLQ778" s="39"/>
      <c r="RLR778" s="39"/>
      <c r="RLS778" s="39"/>
      <c r="RLT778" s="39"/>
      <c r="RLU778" s="39"/>
      <c r="RLV778" s="39"/>
      <c r="RLW778" s="39"/>
      <c r="RLX778" s="39"/>
      <c r="RLY778" s="39"/>
      <c r="RLZ778" s="39"/>
      <c r="RMA778" s="39"/>
      <c r="RMB778" s="39"/>
      <c r="RMC778" s="39"/>
      <c r="RMD778" s="39"/>
      <c r="RME778" s="39"/>
      <c r="RMF778" s="39"/>
      <c r="RMG778" s="39"/>
      <c r="RMH778" s="39"/>
      <c r="RMI778" s="39"/>
      <c r="RMJ778" s="39"/>
      <c r="RMK778" s="39"/>
      <c r="RML778" s="39"/>
      <c r="RMM778" s="39"/>
      <c r="RMN778" s="39"/>
      <c r="RMO778" s="39"/>
      <c r="RMP778" s="39"/>
      <c r="RMQ778" s="39"/>
      <c r="RMR778" s="39"/>
      <c r="RMS778" s="39"/>
      <c r="RMT778" s="39"/>
      <c r="RMU778" s="39"/>
      <c r="RMV778" s="39"/>
      <c r="RMW778" s="39"/>
      <c r="RMX778" s="39"/>
      <c r="RMY778" s="39"/>
      <c r="RMZ778" s="39"/>
      <c r="RNA778" s="39"/>
      <c r="RNB778" s="39"/>
      <c r="RNC778" s="39"/>
      <c r="RND778" s="39"/>
      <c r="RNE778" s="39"/>
      <c r="RNF778" s="39"/>
      <c r="RNG778" s="39"/>
      <c r="RNH778" s="39"/>
      <c r="RNI778" s="39"/>
      <c r="RNJ778" s="39"/>
      <c r="RNK778" s="39"/>
      <c r="RNL778" s="39"/>
      <c r="RNM778" s="39"/>
      <c r="RNN778" s="39"/>
      <c r="RNO778" s="39"/>
      <c r="RNP778" s="39"/>
      <c r="RNQ778" s="39"/>
      <c r="RNR778" s="39"/>
      <c r="RNS778" s="39"/>
      <c r="RNT778" s="39"/>
      <c r="RNU778" s="39"/>
      <c r="RNV778" s="39"/>
      <c r="RNW778" s="39"/>
      <c r="RNX778" s="39"/>
      <c r="RNY778" s="39"/>
      <c r="RNZ778" s="39"/>
      <c r="ROA778" s="39"/>
      <c r="ROB778" s="39"/>
      <c r="ROC778" s="39"/>
      <c r="ROD778" s="39"/>
      <c r="ROE778" s="39"/>
      <c r="ROF778" s="39"/>
      <c r="ROG778" s="39"/>
      <c r="ROH778" s="39"/>
      <c r="ROI778" s="39"/>
      <c r="ROJ778" s="39"/>
      <c r="ROK778" s="39"/>
      <c r="ROL778" s="39"/>
      <c r="ROM778" s="39"/>
      <c r="RON778" s="39"/>
      <c r="ROO778" s="39"/>
      <c r="ROP778" s="39"/>
      <c r="ROQ778" s="39"/>
      <c r="ROR778" s="39"/>
      <c r="ROS778" s="39"/>
      <c r="ROT778" s="39"/>
      <c r="ROU778" s="39"/>
      <c r="ROV778" s="39"/>
      <c r="ROW778" s="39"/>
      <c r="ROX778" s="39"/>
      <c r="ROY778" s="39"/>
      <c r="ROZ778" s="39"/>
      <c r="RPA778" s="39"/>
      <c r="RPB778" s="39"/>
      <c r="RPC778" s="39"/>
      <c r="RPD778" s="39"/>
      <c r="RPE778" s="39"/>
      <c r="RPF778" s="39"/>
      <c r="RPG778" s="39"/>
      <c r="RPH778" s="39"/>
      <c r="RPI778" s="39"/>
      <c r="RPJ778" s="39"/>
      <c r="RPK778" s="39"/>
      <c r="RPL778" s="39"/>
      <c r="RPM778" s="39"/>
      <c r="RPN778" s="39"/>
      <c r="RPO778" s="39"/>
      <c r="RPP778" s="39"/>
      <c r="RPQ778" s="39"/>
      <c r="RPR778" s="39"/>
      <c r="RPS778" s="39"/>
      <c r="RPT778" s="39"/>
      <c r="RPU778" s="39"/>
      <c r="RPV778" s="39"/>
      <c r="RPW778" s="39"/>
      <c r="RPX778" s="39"/>
      <c r="RPY778" s="39"/>
      <c r="RPZ778" s="39"/>
      <c r="RQA778" s="39"/>
      <c r="RQB778" s="39"/>
      <c r="RQC778" s="39"/>
      <c r="RQD778" s="39"/>
      <c r="RQE778" s="39"/>
      <c r="RQF778" s="39"/>
      <c r="RQG778" s="39"/>
      <c r="RQH778" s="39"/>
      <c r="RQI778" s="39"/>
      <c r="RQJ778" s="39"/>
      <c r="RQK778" s="39"/>
      <c r="RQL778" s="39"/>
      <c r="RQM778" s="39"/>
      <c r="RQN778" s="39"/>
      <c r="RQO778" s="39"/>
      <c r="RQP778" s="39"/>
      <c r="RQQ778" s="39"/>
      <c r="RQR778" s="39"/>
      <c r="RQS778" s="39"/>
      <c r="RQT778" s="39"/>
      <c r="RQU778" s="39"/>
      <c r="RQV778" s="39"/>
      <c r="RQW778" s="39"/>
      <c r="RQX778" s="39"/>
      <c r="RQY778" s="39"/>
      <c r="RQZ778" s="39"/>
      <c r="RRA778" s="39"/>
      <c r="RRB778" s="39"/>
      <c r="RRC778" s="39"/>
      <c r="RRD778" s="39"/>
      <c r="RRE778" s="39"/>
      <c r="RRF778" s="39"/>
      <c r="RRG778" s="39"/>
      <c r="RRH778" s="39"/>
      <c r="RRI778" s="39"/>
      <c r="RRJ778" s="39"/>
      <c r="RRK778" s="39"/>
      <c r="RRL778" s="39"/>
      <c r="RRM778" s="39"/>
      <c r="RRN778" s="39"/>
      <c r="RRO778" s="39"/>
      <c r="RRP778" s="39"/>
      <c r="RRQ778" s="39"/>
      <c r="RRR778" s="39"/>
      <c r="RRS778" s="39"/>
      <c r="RRT778" s="39"/>
      <c r="RRU778" s="39"/>
      <c r="RRV778" s="39"/>
      <c r="RRW778" s="39"/>
      <c r="RRX778" s="39"/>
      <c r="RRY778" s="39"/>
      <c r="RRZ778" s="39"/>
      <c r="RSA778" s="39"/>
      <c r="RSB778" s="39"/>
      <c r="RSC778" s="39"/>
      <c r="RSD778" s="39"/>
      <c r="RSE778" s="39"/>
      <c r="RSF778" s="39"/>
      <c r="RSG778" s="39"/>
      <c r="RSH778" s="39"/>
      <c r="RSI778" s="39"/>
      <c r="RSJ778" s="39"/>
      <c r="RSK778" s="39"/>
      <c r="RSL778" s="39"/>
      <c r="RSM778" s="39"/>
      <c r="RSN778" s="39"/>
      <c r="RSO778" s="39"/>
      <c r="RSP778" s="39"/>
      <c r="RSQ778" s="39"/>
      <c r="RSR778" s="39"/>
      <c r="RSS778" s="39"/>
      <c r="RST778" s="39"/>
      <c r="RSU778" s="39"/>
      <c r="RSV778" s="39"/>
      <c r="RSW778" s="39"/>
      <c r="RSX778" s="39"/>
      <c r="RSY778" s="39"/>
      <c r="RSZ778" s="39"/>
      <c r="RTA778" s="39"/>
      <c r="RTB778" s="39"/>
      <c r="RTC778" s="39"/>
      <c r="RTD778" s="39"/>
      <c r="RTE778" s="39"/>
      <c r="RTF778" s="39"/>
      <c r="RTG778" s="39"/>
      <c r="RTH778" s="39"/>
      <c r="RTI778" s="39"/>
      <c r="RTJ778" s="39"/>
      <c r="RTK778" s="39"/>
      <c r="RTL778" s="39"/>
      <c r="RTM778" s="39"/>
      <c r="RTN778" s="39"/>
      <c r="RTO778" s="39"/>
      <c r="RTP778" s="39"/>
      <c r="RTQ778" s="39"/>
      <c r="RTR778" s="39"/>
      <c r="RTS778" s="39"/>
      <c r="RTT778" s="39"/>
      <c r="RTU778" s="39"/>
      <c r="RTV778" s="39"/>
      <c r="RTW778" s="39"/>
      <c r="RTX778" s="39"/>
      <c r="RTY778" s="39"/>
      <c r="RTZ778" s="39"/>
      <c r="RUA778" s="39"/>
      <c r="RUB778" s="39"/>
      <c r="RUC778" s="39"/>
      <c r="RUD778" s="39"/>
      <c r="RUE778" s="39"/>
      <c r="RUF778" s="39"/>
      <c r="RUG778" s="39"/>
      <c r="RUH778" s="39"/>
      <c r="RUI778" s="39"/>
      <c r="RUJ778" s="39"/>
      <c r="RUK778" s="39"/>
      <c r="RUL778" s="39"/>
      <c r="RUM778" s="39"/>
      <c r="RUN778" s="39"/>
      <c r="RUO778" s="39"/>
      <c r="RUP778" s="39"/>
      <c r="RUQ778" s="39"/>
      <c r="RUR778" s="39"/>
      <c r="RUS778" s="39"/>
      <c r="RUT778" s="39"/>
      <c r="RUU778" s="39"/>
      <c r="RUV778" s="39"/>
      <c r="RUW778" s="39"/>
      <c r="RUX778" s="39"/>
      <c r="RUY778" s="39"/>
      <c r="RUZ778" s="39"/>
      <c r="RVA778" s="39"/>
      <c r="RVB778" s="39"/>
      <c r="RVC778" s="39"/>
      <c r="RVD778" s="39"/>
      <c r="RVE778" s="39"/>
      <c r="RVF778" s="39"/>
      <c r="RVG778" s="39"/>
      <c r="RVH778" s="39"/>
      <c r="RVI778" s="39"/>
      <c r="RVJ778" s="39"/>
      <c r="RVK778" s="39"/>
      <c r="RVL778" s="39"/>
      <c r="RVM778" s="39"/>
      <c r="RVN778" s="39"/>
      <c r="RVO778" s="39"/>
      <c r="RVP778" s="39"/>
      <c r="RVQ778" s="39"/>
      <c r="RVR778" s="39"/>
      <c r="RVS778" s="39"/>
      <c r="RVT778" s="39"/>
      <c r="RVU778" s="39"/>
      <c r="RVV778" s="39"/>
      <c r="RVW778" s="39"/>
      <c r="RVX778" s="39"/>
      <c r="RVY778" s="39"/>
      <c r="RVZ778" s="39"/>
      <c r="RWA778" s="39"/>
      <c r="RWB778" s="39"/>
      <c r="RWC778" s="39"/>
      <c r="RWD778" s="39"/>
      <c r="RWE778" s="39"/>
      <c r="RWF778" s="39"/>
      <c r="RWG778" s="39"/>
      <c r="RWH778" s="39"/>
      <c r="RWI778" s="39"/>
      <c r="RWJ778" s="39"/>
      <c r="RWK778" s="39"/>
      <c r="RWL778" s="39"/>
      <c r="RWM778" s="39"/>
      <c r="RWN778" s="39"/>
      <c r="RWO778" s="39"/>
      <c r="RWP778" s="39"/>
      <c r="RWQ778" s="39"/>
      <c r="RWR778" s="39"/>
      <c r="RWS778" s="39"/>
      <c r="RWT778" s="39"/>
      <c r="RWU778" s="39"/>
      <c r="RWV778" s="39"/>
      <c r="RWW778" s="39"/>
      <c r="RWX778" s="39"/>
      <c r="RWY778" s="39"/>
      <c r="RWZ778" s="39"/>
      <c r="RXA778" s="39"/>
      <c r="RXB778" s="39"/>
      <c r="RXC778" s="39"/>
      <c r="RXD778" s="39"/>
      <c r="RXE778" s="39"/>
      <c r="RXF778" s="39"/>
      <c r="RXG778" s="39"/>
      <c r="RXH778" s="39"/>
      <c r="RXI778" s="39"/>
      <c r="RXJ778" s="39"/>
      <c r="RXK778" s="39"/>
      <c r="RXL778" s="39"/>
      <c r="RXM778" s="39"/>
      <c r="RXN778" s="39"/>
      <c r="RXO778" s="39"/>
      <c r="RXP778" s="39"/>
      <c r="RXQ778" s="39"/>
      <c r="RXR778" s="39"/>
      <c r="RXS778" s="39"/>
      <c r="RXT778" s="39"/>
      <c r="RXU778" s="39"/>
      <c r="RXV778" s="39"/>
      <c r="RXW778" s="39"/>
      <c r="RXX778" s="39"/>
      <c r="RXY778" s="39"/>
      <c r="RXZ778" s="39"/>
      <c r="RYA778" s="39"/>
      <c r="RYB778" s="39"/>
      <c r="RYC778" s="39"/>
      <c r="RYD778" s="39"/>
      <c r="RYE778" s="39"/>
      <c r="RYF778" s="39"/>
      <c r="RYG778" s="39"/>
      <c r="RYH778" s="39"/>
      <c r="RYI778" s="39"/>
      <c r="RYJ778" s="39"/>
      <c r="RYK778" s="39"/>
      <c r="RYL778" s="39"/>
      <c r="RYM778" s="39"/>
      <c r="RYN778" s="39"/>
      <c r="RYO778" s="39"/>
      <c r="RYP778" s="39"/>
      <c r="RYQ778" s="39"/>
      <c r="RYR778" s="39"/>
      <c r="RYS778" s="39"/>
      <c r="RYT778" s="39"/>
      <c r="RYU778" s="39"/>
      <c r="RYV778" s="39"/>
      <c r="RYW778" s="39"/>
      <c r="RYX778" s="39"/>
      <c r="RYY778" s="39"/>
      <c r="RYZ778" s="39"/>
      <c r="RZA778" s="39"/>
      <c r="RZB778" s="39"/>
      <c r="RZC778" s="39"/>
      <c r="RZD778" s="39"/>
      <c r="RZE778" s="39"/>
      <c r="RZF778" s="39"/>
      <c r="RZG778" s="39"/>
      <c r="RZH778" s="39"/>
      <c r="RZI778" s="39"/>
      <c r="RZJ778" s="39"/>
      <c r="RZK778" s="39"/>
      <c r="RZL778" s="39"/>
      <c r="RZM778" s="39"/>
      <c r="RZN778" s="39"/>
      <c r="RZO778" s="39"/>
      <c r="RZP778" s="39"/>
      <c r="RZQ778" s="39"/>
      <c r="RZR778" s="39"/>
      <c r="RZS778" s="39"/>
      <c r="RZT778" s="39"/>
      <c r="RZU778" s="39"/>
      <c r="RZV778" s="39"/>
      <c r="RZW778" s="39"/>
      <c r="RZX778" s="39"/>
      <c r="RZY778" s="39"/>
      <c r="RZZ778" s="39"/>
      <c r="SAA778" s="39"/>
      <c r="SAB778" s="39"/>
      <c r="SAC778" s="39"/>
      <c r="SAD778" s="39"/>
      <c r="SAE778" s="39"/>
      <c r="SAF778" s="39"/>
      <c r="SAG778" s="39"/>
      <c r="SAH778" s="39"/>
      <c r="SAI778" s="39"/>
      <c r="SAJ778" s="39"/>
      <c r="SAK778" s="39"/>
      <c r="SAL778" s="39"/>
      <c r="SAM778" s="39"/>
      <c r="SAN778" s="39"/>
      <c r="SAO778" s="39"/>
      <c r="SAP778" s="39"/>
      <c r="SAQ778" s="39"/>
      <c r="SAR778" s="39"/>
      <c r="SAS778" s="39"/>
      <c r="SAT778" s="39"/>
      <c r="SAU778" s="39"/>
      <c r="SAV778" s="39"/>
      <c r="SAW778" s="39"/>
      <c r="SAX778" s="39"/>
      <c r="SAY778" s="39"/>
      <c r="SAZ778" s="39"/>
      <c r="SBA778" s="39"/>
      <c r="SBB778" s="39"/>
      <c r="SBC778" s="39"/>
      <c r="SBD778" s="39"/>
      <c r="SBE778" s="39"/>
      <c r="SBF778" s="39"/>
      <c r="SBG778" s="39"/>
      <c r="SBH778" s="39"/>
      <c r="SBI778" s="39"/>
      <c r="SBJ778" s="39"/>
      <c r="SBK778" s="39"/>
      <c r="SBL778" s="39"/>
      <c r="SBM778" s="39"/>
      <c r="SBN778" s="39"/>
      <c r="SBO778" s="39"/>
      <c r="SBP778" s="39"/>
      <c r="SBQ778" s="39"/>
      <c r="SBR778" s="39"/>
      <c r="SBS778" s="39"/>
      <c r="SBT778" s="39"/>
      <c r="SBU778" s="39"/>
      <c r="SBV778" s="39"/>
      <c r="SBW778" s="39"/>
      <c r="SBX778" s="39"/>
      <c r="SBY778" s="39"/>
      <c r="SBZ778" s="39"/>
      <c r="SCA778" s="39"/>
      <c r="SCB778" s="39"/>
      <c r="SCC778" s="39"/>
      <c r="SCD778" s="39"/>
      <c r="SCE778" s="39"/>
      <c r="SCF778" s="39"/>
      <c r="SCG778" s="39"/>
      <c r="SCH778" s="39"/>
      <c r="SCI778" s="39"/>
      <c r="SCJ778" s="39"/>
      <c r="SCK778" s="39"/>
      <c r="SCL778" s="39"/>
      <c r="SCM778" s="39"/>
      <c r="SCN778" s="39"/>
      <c r="SCO778" s="39"/>
      <c r="SCP778" s="39"/>
      <c r="SCQ778" s="39"/>
      <c r="SCR778" s="39"/>
      <c r="SCS778" s="39"/>
      <c r="SCT778" s="39"/>
      <c r="SCU778" s="39"/>
      <c r="SCV778" s="39"/>
      <c r="SCW778" s="39"/>
      <c r="SCX778" s="39"/>
      <c r="SCY778" s="39"/>
      <c r="SCZ778" s="39"/>
      <c r="SDA778" s="39"/>
      <c r="SDB778" s="39"/>
      <c r="SDC778" s="39"/>
      <c r="SDD778" s="39"/>
      <c r="SDE778" s="39"/>
      <c r="SDF778" s="39"/>
      <c r="SDG778" s="39"/>
      <c r="SDH778" s="39"/>
      <c r="SDI778" s="39"/>
      <c r="SDJ778" s="39"/>
      <c r="SDK778" s="39"/>
      <c r="SDL778" s="39"/>
      <c r="SDM778" s="39"/>
      <c r="SDN778" s="39"/>
      <c r="SDO778" s="39"/>
      <c r="SDP778" s="39"/>
      <c r="SDQ778" s="39"/>
      <c r="SDR778" s="39"/>
      <c r="SDS778" s="39"/>
      <c r="SDT778" s="39"/>
      <c r="SDU778" s="39"/>
      <c r="SDV778" s="39"/>
      <c r="SDW778" s="39"/>
      <c r="SDX778" s="39"/>
      <c r="SDY778" s="39"/>
      <c r="SDZ778" s="39"/>
      <c r="SEA778" s="39"/>
      <c r="SEB778" s="39"/>
      <c r="SEC778" s="39"/>
      <c r="SED778" s="39"/>
      <c r="SEE778" s="39"/>
      <c r="SEF778" s="39"/>
      <c r="SEG778" s="39"/>
      <c r="SEH778" s="39"/>
      <c r="SEI778" s="39"/>
      <c r="SEJ778" s="39"/>
      <c r="SEK778" s="39"/>
      <c r="SEL778" s="39"/>
      <c r="SEM778" s="39"/>
      <c r="SEN778" s="39"/>
      <c r="SEO778" s="39"/>
      <c r="SEP778" s="39"/>
      <c r="SEQ778" s="39"/>
      <c r="SER778" s="39"/>
      <c r="SES778" s="39"/>
      <c r="SET778" s="39"/>
      <c r="SEU778" s="39"/>
      <c r="SEV778" s="39"/>
      <c r="SEW778" s="39"/>
      <c r="SEX778" s="39"/>
      <c r="SEY778" s="39"/>
      <c r="SEZ778" s="39"/>
      <c r="SFA778" s="39"/>
      <c r="SFB778" s="39"/>
      <c r="SFC778" s="39"/>
      <c r="SFD778" s="39"/>
      <c r="SFE778" s="39"/>
      <c r="SFF778" s="39"/>
      <c r="SFG778" s="39"/>
      <c r="SFH778" s="39"/>
      <c r="SFI778" s="39"/>
      <c r="SFJ778" s="39"/>
      <c r="SFK778" s="39"/>
      <c r="SFL778" s="39"/>
      <c r="SFM778" s="39"/>
      <c r="SFN778" s="39"/>
      <c r="SFO778" s="39"/>
      <c r="SFP778" s="39"/>
      <c r="SFQ778" s="39"/>
      <c r="SFR778" s="39"/>
      <c r="SFS778" s="39"/>
      <c r="SFT778" s="39"/>
      <c r="SFU778" s="39"/>
      <c r="SFV778" s="39"/>
      <c r="SFW778" s="39"/>
      <c r="SFX778" s="39"/>
      <c r="SFY778" s="39"/>
      <c r="SFZ778" s="39"/>
      <c r="SGA778" s="39"/>
      <c r="SGB778" s="39"/>
      <c r="SGC778" s="39"/>
      <c r="SGD778" s="39"/>
      <c r="SGE778" s="39"/>
      <c r="SGF778" s="39"/>
      <c r="SGG778" s="39"/>
      <c r="SGH778" s="39"/>
      <c r="SGI778" s="39"/>
      <c r="SGJ778" s="39"/>
      <c r="SGK778" s="39"/>
      <c r="SGL778" s="39"/>
      <c r="SGM778" s="39"/>
      <c r="SGN778" s="39"/>
      <c r="SGO778" s="39"/>
      <c r="SGP778" s="39"/>
      <c r="SGQ778" s="39"/>
      <c r="SGR778" s="39"/>
      <c r="SGS778" s="39"/>
      <c r="SGT778" s="39"/>
      <c r="SGU778" s="39"/>
      <c r="SGV778" s="39"/>
      <c r="SGW778" s="39"/>
      <c r="SGX778" s="39"/>
      <c r="SGY778" s="39"/>
      <c r="SGZ778" s="39"/>
      <c r="SHA778" s="39"/>
      <c r="SHB778" s="39"/>
      <c r="SHC778" s="39"/>
      <c r="SHD778" s="39"/>
      <c r="SHE778" s="39"/>
      <c r="SHF778" s="39"/>
      <c r="SHG778" s="39"/>
      <c r="SHH778" s="39"/>
      <c r="SHI778" s="39"/>
      <c r="SHJ778" s="39"/>
      <c r="SHK778" s="39"/>
      <c r="SHL778" s="39"/>
      <c r="SHM778" s="39"/>
      <c r="SHN778" s="39"/>
      <c r="SHO778" s="39"/>
      <c r="SHP778" s="39"/>
      <c r="SHQ778" s="39"/>
      <c r="SHR778" s="39"/>
      <c r="SHS778" s="39"/>
      <c r="SHT778" s="39"/>
      <c r="SHU778" s="39"/>
      <c r="SHV778" s="39"/>
      <c r="SHW778" s="39"/>
      <c r="SHX778" s="39"/>
      <c r="SHY778" s="39"/>
      <c r="SHZ778" s="39"/>
      <c r="SIA778" s="39"/>
      <c r="SIB778" s="39"/>
      <c r="SIC778" s="39"/>
      <c r="SID778" s="39"/>
      <c r="SIE778" s="39"/>
      <c r="SIF778" s="39"/>
      <c r="SIG778" s="39"/>
      <c r="SIH778" s="39"/>
      <c r="SII778" s="39"/>
      <c r="SIJ778" s="39"/>
      <c r="SIK778" s="39"/>
      <c r="SIL778" s="39"/>
      <c r="SIM778" s="39"/>
      <c r="SIN778" s="39"/>
      <c r="SIO778" s="39"/>
      <c r="SIP778" s="39"/>
      <c r="SIQ778" s="39"/>
      <c r="SIR778" s="39"/>
      <c r="SIS778" s="39"/>
      <c r="SIT778" s="39"/>
      <c r="SIU778" s="39"/>
      <c r="SIV778" s="39"/>
      <c r="SIW778" s="39"/>
      <c r="SIX778" s="39"/>
      <c r="SIY778" s="39"/>
      <c r="SIZ778" s="39"/>
      <c r="SJA778" s="39"/>
      <c r="SJB778" s="39"/>
      <c r="SJC778" s="39"/>
      <c r="SJD778" s="39"/>
      <c r="SJE778" s="39"/>
      <c r="SJF778" s="39"/>
      <c r="SJG778" s="39"/>
      <c r="SJH778" s="39"/>
      <c r="SJI778" s="39"/>
      <c r="SJJ778" s="39"/>
      <c r="SJK778" s="39"/>
      <c r="SJL778" s="39"/>
      <c r="SJM778" s="39"/>
      <c r="SJN778" s="39"/>
      <c r="SJO778" s="39"/>
      <c r="SJP778" s="39"/>
      <c r="SJQ778" s="39"/>
      <c r="SJR778" s="39"/>
      <c r="SJS778" s="39"/>
      <c r="SJT778" s="39"/>
      <c r="SJU778" s="39"/>
      <c r="SJV778" s="39"/>
      <c r="SJW778" s="39"/>
      <c r="SJX778" s="39"/>
      <c r="SJY778" s="39"/>
      <c r="SJZ778" s="39"/>
      <c r="SKA778" s="39"/>
      <c r="SKB778" s="39"/>
      <c r="SKC778" s="39"/>
      <c r="SKD778" s="39"/>
      <c r="SKE778" s="39"/>
      <c r="SKF778" s="39"/>
      <c r="SKG778" s="39"/>
      <c r="SKH778" s="39"/>
      <c r="SKI778" s="39"/>
      <c r="SKJ778" s="39"/>
      <c r="SKK778" s="39"/>
      <c r="SKL778" s="39"/>
      <c r="SKM778" s="39"/>
      <c r="SKN778" s="39"/>
      <c r="SKO778" s="39"/>
      <c r="SKP778" s="39"/>
      <c r="SKQ778" s="39"/>
      <c r="SKR778" s="39"/>
      <c r="SKS778" s="39"/>
      <c r="SKT778" s="39"/>
      <c r="SKU778" s="39"/>
      <c r="SKV778" s="39"/>
      <c r="SKW778" s="39"/>
      <c r="SKX778" s="39"/>
      <c r="SKY778" s="39"/>
      <c r="SKZ778" s="39"/>
      <c r="SLA778" s="39"/>
      <c r="SLB778" s="39"/>
      <c r="SLC778" s="39"/>
      <c r="SLD778" s="39"/>
      <c r="SLE778" s="39"/>
      <c r="SLF778" s="39"/>
      <c r="SLG778" s="39"/>
      <c r="SLH778" s="39"/>
      <c r="SLI778" s="39"/>
      <c r="SLJ778" s="39"/>
      <c r="SLK778" s="39"/>
      <c r="SLL778" s="39"/>
      <c r="SLM778" s="39"/>
      <c r="SLN778" s="39"/>
      <c r="SLO778" s="39"/>
      <c r="SLP778" s="39"/>
      <c r="SLQ778" s="39"/>
      <c r="SLR778" s="39"/>
      <c r="SLS778" s="39"/>
      <c r="SLT778" s="39"/>
      <c r="SLU778" s="39"/>
      <c r="SLV778" s="39"/>
      <c r="SLW778" s="39"/>
      <c r="SLX778" s="39"/>
      <c r="SLY778" s="39"/>
      <c r="SLZ778" s="39"/>
      <c r="SMA778" s="39"/>
      <c r="SMB778" s="39"/>
      <c r="SMC778" s="39"/>
      <c r="SMD778" s="39"/>
      <c r="SME778" s="39"/>
      <c r="SMF778" s="39"/>
      <c r="SMG778" s="39"/>
      <c r="SMH778" s="39"/>
      <c r="SMI778" s="39"/>
      <c r="SMJ778" s="39"/>
      <c r="SMK778" s="39"/>
      <c r="SML778" s="39"/>
      <c r="SMM778" s="39"/>
      <c r="SMN778" s="39"/>
      <c r="SMO778" s="39"/>
      <c r="SMP778" s="39"/>
      <c r="SMQ778" s="39"/>
      <c r="SMR778" s="39"/>
      <c r="SMS778" s="39"/>
      <c r="SMT778" s="39"/>
      <c r="SMU778" s="39"/>
      <c r="SMV778" s="39"/>
      <c r="SMW778" s="39"/>
      <c r="SMX778" s="39"/>
      <c r="SMY778" s="39"/>
      <c r="SMZ778" s="39"/>
      <c r="SNA778" s="39"/>
      <c r="SNB778" s="39"/>
      <c r="SNC778" s="39"/>
      <c r="SND778" s="39"/>
      <c r="SNE778" s="39"/>
      <c r="SNF778" s="39"/>
      <c r="SNG778" s="39"/>
      <c r="SNH778" s="39"/>
      <c r="SNI778" s="39"/>
      <c r="SNJ778" s="39"/>
      <c r="SNK778" s="39"/>
      <c r="SNL778" s="39"/>
      <c r="SNM778" s="39"/>
      <c r="SNN778" s="39"/>
      <c r="SNO778" s="39"/>
      <c r="SNP778" s="39"/>
      <c r="SNQ778" s="39"/>
      <c r="SNR778" s="39"/>
      <c r="SNS778" s="39"/>
      <c r="SNT778" s="39"/>
      <c r="SNU778" s="39"/>
      <c r="SNV778" s="39"/>
      <c r="SNW778" s="39"/>
      <c r="SNX778" s="39"/>
      <c r="SNY778" s="39"/>
      <c r="SNZ778" s="39"/>
      <c r="SOA778" s="39"/>
      <c r="SOB778" s="39"/>
      <c r="SOC778" s="39"/>
      <c r="SOD778" s="39"/>
      <c r="SOE778" s="39"/>
      <c r="SOF778" s="39"/>
      <c r="SOG778" s="39"/>
      <c r="SOH778" s="39"/>
      <c r="SOI778" s="39"/>
      <c r="SOJ778" s="39"/>
      <c r="SOK778" s="39"/>
      <c r="SOL778" s="39"/>
      <c r="SOM778" s="39"/>
      <c r="SON778" s="39"/>
      <c r="SOO778" s="39"/>
      <c r="SOP778" s="39"/>
      <c r="SOQ778" s="39"/>
      <c r="SOR778" s="39"/>
      <c r="SOS778" s="39"/>
      <c r="SOT778" s="39"/>
      <c r="SOU778" s="39"/>
      <c r="SOV778" s="39"/>
      <c r="SOW778" s="39"/>
      <c r="SOX778" s="39"/>
      <c r="SOY778" s="39"/>
      <c r="SOZ778" s="39"/>
      <c r="SPA778" s="39"/>
      <c r="SPB778" s="39"/>
      <c r="SPC778" s="39"/>
      <c r="SPD778" s="39"/>
      <c r="SPE778" s="39"/>
      <c r="SPF778" s="39"/>
      <c r="SPG778" s="39"/>
      <c r="SPH778" s="39"/>
      <c r="SPI778" s="39"/>
      <c r="SPJ778" s="39"/>
      <c r="SPK778" s="39"/>
      <c r="SPL778" s="39"/>
      <c r="SPM778" s="39"/>
      <c r="SPN778" s="39"/>
      <c r="SPO778" s="39"/>
      <c r="SPP778" s="39"/>
      <c r="SPQ778" s="39"/>
      <c r="SPR778" s="39"/>
      <c r="SPS778" s="39"/>
      <c r="SPT778" s="39"/>
      <c r="SPU778" s="39"/>
      <c r="SPV778" s="39"/>
      <c r="SPW778" s="39"/>
      <c r="SPX778" s="39"/>
      <c r="SPY778" s="39"/>
      <c r="SPZ778" s="39"/>
      <c r="SQA778" s="39"/>
      <c r="SQB778" s="39"/>
      <c r="SQC778" s="39"/>
      <c r="SQD778" s="39"/>
      <c r="SQE778" s="39"/>
      <c r="SQF778" s="39"/>
      <c r="SQG778" s="39"/>
      <c r="SQH778" s="39"/>
      <c r="SQI778" s="39"/>
      <c r="SQJ778" s="39"/>
      <c r="SQK778" s="39"/>
      <c r="SQL778" s="39"/>
      <c r="SQM778" s="39"/>
      <c r="SQN778" s="39"/>
      <c r="SQO778" s="39"/>
      <c r="SQP778" s="39"/>
      <c r="SQQ778" s="39"/>
      <c r="SQR778" s="39"/>
      <c r="SQS778" s="39"/>
      <c r="SQT778" s="39"/>
      <c r="SQU778" s="39"/>
      <c r="SQV778" s="39"/>
      <c r="SQW778" s="39"/>
      <c r="SQX778" s="39"/>
      <c r="SQY778" s="39"/>
      <c r="SQZ778" s="39"/>
      <c r="SRA778" s="39"/>
      <c r="SRB778" s="39"/>
      <c r="SRC778" s="39"/>
      <c r="SRD778" s="39"/>
      <c r="SRE778" s="39"/>
      <c r="SRF778" s="39"/>
      <c r="SRG778" s="39"/>
      <c r="SRH778" s="39"/>
      <c r="SRI778" s="39"/>
      <c r="SRJ778" s="39"/>
      <c r="SRK778" s="39"/>
      <c r="SRL778" s="39"/>
      <c r="SRM778" s="39"/>
      <c r="SRN778" s="39"/>
      <c r="SRO778" s="39"/>
      <c r="SRP778" s="39"/>
      <c r="SRQ778" s="39"/>
      <c r="SRR778" s="39"/>
      <c r="SRS778" s="39"/>
      <c r="SRT778" s="39"/>
      <c r="SRU778" s="39"/>
      <c r="SRV778" s="39"/>
      <c r="SRW778" s="39"/>
      <c r="SRX778" s="39"/>
      <c r="SRY778" s="39"/>
      <c r="SRZ778" s="39"/>
      <c r="SSA778" s="39"/>
      <c r="SSB778" s="39"/>
      <c r="SSC778" s="39"/>
      <c r="SSD778" s="39"/>
      <c r="SSE778" s="39"/>
      <c r="SSF778" s="39"/>
      <c r="SSG778" s="39"/>
      <c r="SSH778" s="39"/>
      <c r="SSI778" s="39"/>
      <c r="SSJ778" s="39"/>
      <c r="SSK778" s="39"/>
      <c r="SSL778" s="39"/>
      <c r="SSM778" s="39"/>
      <c r="SSN778" s="39"/>
      <c r="SSO778" s="39"/>
      <c r="SSP778" s="39"/>
      <c r="SSQ778" s="39"/>
      <c r="SSR778" s="39"/>
      <c r="SSS778" s="39"/>
      <c r="SST778" s="39"/>
      <c r="SSU778" s="39"/>
      <c r="SSV778" s="39"/>
      <c r="SSW778" s="39"/>
      <c r="SSX778" s="39"/>
      <c r="SSY778" s="39"/>
      <c r="SSZ778" s="39"/>
      <c r="STA778" s="39"/>
      <c r="STB778" s="39"/>
      <c r="STC778" s="39"/>
      <c r="STD778" s="39"/>
      <c r="STE778" s="39"/>
      <c r="STF778" s="39"/>
      <c r="STG778" s="39"/>
      <c r="STH778" s="39"/>
      <c r="STI778" s="39"/>
      <c r="STJ778" s="39"/>
      <c r="STK778" s="39"/>
      <c r="STL778" s="39"/>
      <c r="STM778" s="39"/>
      <c r="STN778" s="39"/>
      <c r="STO778" s="39"/>
      <c r="STP778" s="39"/>
      <c r="STQ778" s="39"/>
      <c r="STR778" s="39"/>
      <c r="STS778" s="39"/>
      <c r="STT778" s="39"/>
      <c r="STU778" s="39"/>
      <c r="STV778" s="39"/>
      <c r="STW778" s="39"/>
      <c r="STX778" s="39"/>
      <c r="STY778" s="39"/>
      <c r="STZ778" s="39"/>
      <c r="SUA778" s="39"/>
      <c r="SUB778" s="39"/>
      <c r="SUC778" s="39"/>
      <c r="SUD778" s="39"/>
      <c r="SUE778" s="39"/>
      <c r="SUF778" s="39"/>
      <c r="SUG778" s="39"/>
      <c r="SUH778" s="39"/>
      <c r="SUI778" s="39"/>
      <c r="SUJ778" s="39"/>
      <c r="SUK778" s="39"/>
      <c r="SUL778" s="39"/>
      <c r="SUM778" s="39"/>
      <c r="SUN778" s="39"/>
      <c r="SUO778" s="39"/>
      <c r="SUP778" s="39"/>
      <c r="SUQ778" s="39"/>
      <c r="SUR778" s="39"/>
      <c r="SUS778" s="39"/>
      <c r="SUT778" s="39"/>
      <c r="SUU778" s="39"/>
      <c r="SUV778" s="39"/>
      <c r="SUW778" s="39"/>
      <c r="SUX778" s="39"/>
      <c r="SUY778" s="39"/>
      <c r="SUZ778" s="39"/>
      <c r="SVA778" s="39"/>
      <c r="SVB778" s="39"/>
      <c r="SVC778" s="39"/>
      <c r="SVD778" s="39"/>
      <c r="SVE778" s="39"/>
      <c r="SVF778" s="39"/>
      <c r="SVG778" s="39"/>
      <c r="SVH778" s="39"/>
      <c r="SVI778" s="39"/>
      <c r="SVJ778" s="39"/>
      <c r="SVK778" s="39"/>
      <c r="SVL778" s="39"/>
      <c r="SVM778" s="39"/>
      <c r="SVN778" s="39"/>
      <c r="SVO778" s="39"/>
      <c r="SVP778" s="39"/>
      <c r="SVQ778" s="39"/>
      <c r="SVR778" s="39"/>
      <c r="SVS778" s="39"/>
      <c r="SVT778" s="39"/>
      <c r="SVU778" s="39"/>
      <c r="SVV778" s="39"/>
      <c r="SVW778" s="39"/>
      <c r="SVX778" s="39"/>
      <c r="SVY778" s="39"/>
      <c r="SVZ778" s="39"/>
      <c r="SWA778" s="39"/>
      <c r="SWB778" s="39"/>
      <c r="SWC778" s="39"/>
      <c r="SWD778" s="39"/>
      <c r="SWE778" s="39"/>
      <c r="SWF778" s="39"/>
      <c r="SWG778" s="39"/>
      <c r="SWH778" s="39"/>
      <c r="SWI778" s="39"/>
      <c r="SWJ778" s="39"/>
      <c r="SWK778" s="39"/>
      <c r="SWL778" s="39"/>
      <c r="SWM778" s="39"/>
      <c r="SWN778" s="39"/>
      <c r="SWO778" s="39"/>
      <c r="SWP778" s="39"/>
      <c r="SWQ778" s="39"/>
      <c r="SWR778" s="39"/>
      <c r="SWS778" s="39"/>
      <c r="SWT778" s="39"/>
      <c r="SWU778" s="39"/>
      <c r="SWV778" s="39"/>
      <c r="SWW778" s="39"/>
      <c r="SWX778" s="39"/>
      <c r="SWY778" s="39"/>
      <c r="SWZ778" s="39"/>
      <c r="SXA778" s="39"/>
      <c r="SXB778" s="39"/>
      <c r="SXC778" s="39"/>
      <c r="SXD778" s="39"/>
      <c r="SXE778" s="39"/>
      <c r="SXF778" s="39"/>
      <c r="SXG778" s="39"/>
      <c r="SXH778" s="39"/>
      <c r="SXI778" s="39"/>
      <c r="SXJ778" s="39"/>
      <c r="SXK778" s="39"/>
      <c r="SXL778" s="39"/>
      <c r="SXM778" s="39"/>
      <c r="SXN778" s="39"/>
      <c r="SXO778" s="39"/>
      <c r="SXP778" s="39"/>
      <c r="SXQ778" s="39"/>
      <c r="SXR778" s="39"/>
      <c r="SXS778" s="39"/>
      <c r="SXT778" s="39"/>
      <c r="SXU778" s="39"/>
      <c r="SXV778" s="39"/>
      <c r="SXW778" s="39"/>
      <c r="SXX778" s="39"/>
      <c r="SXY778" s="39"/>
      <c r="SXZ778" s="39"/>
      <c r="SYA778" s="39"/>
      <c r="SYB778" s="39"/>
      <c r="SYC778" s="39"/>
      <c r="SYD778" s="39"/>
      <c r="SYE778" s="39"/>
      <c r="SYF778" s="39"/>
      <c r="SYG778" s="39"/>
      <c r="SYH778" s="39"/>
      <c r="SYI778" s="39"/>
      <c r="SYJ778" s="39"/>
      <c r="SYK778" s="39"/>
      <c r="SYL778" s="39"/>
      <c r="SYM778" s="39"/>
      <c r="SYN778" s="39"/>
      <c r="SYO778" s="39"/>
      <c r="SYP778" s="39"/>
      <c r="SYQ778" s="39"/>
      <c r="SYR778" s="39"/>
      <c r="SYS778" s="39"/>
      <c r="SYT778" s="39"/>
      <c r="SYU778" s="39"/>
      <c r="SYV778" s="39"/>
      <c r="SYW778" s="39"/>
      <c r="SYX778" s="39"/>
      <c r="SYY778" s="39"/>
      <c r="SYZ778" s="39"/>
      <c r="SZA778" s="39"/>
      <c r="SZB778" s="39"/>
      <c r="SZC778" s="39"/>
      <c r="SZD778" s="39"/>
      <c r="SZE778" s="39"/>
      <c r="SZF778" s="39"/>
      <c r="SZG778" s="39"/>
      <c r="SZH778" s="39"/>
      <c r="SZI778" s="39"/>
      <c r="SZJ778" s="39"/>
      <c r="SZK778" s="39"/>
      <c r="SZL778" s="39"/>
      <c r="SZM778" s="39"/>
      <c r="SZN778" s="39"/>
      <c r="SZO778" s="39"/>
      <c r="SZP778" s="39"/>
      <c r="SZQ778" s="39"/>
      <c r="SZR778" s="39"/>
      <c r="SZS778" s="39"/>
      <c r="SZT778" s="39"/>
      <c r="SZU778" s="39"/>
      <c r="SZV778" s="39"/>
      <c r="SZW778" s="39"/>
      <c r="SZX778" s="39"/>
      <c r="SZY778" s="39"/>
      <c r="SZZ778" s="39"/>
      <c r="TAA778" s="39"/>
      <c r="TAB778" s="39"/>
      <c r="TAC778" s="39"/>
      <c r="TAD778" s="39"/>
      <c r="TAE778" s="39"/>
      <c r="TAF778" s="39"/>
      <c r="TAG778" s="39"/>
      <c r="TAH778" s="39"/>
      <c r="TAI778" s="39"/>
      <c r="TAJ778" s="39"/>
      <c r="TAK778" s="39"/>
      <c r="TAL778" s="39"/>
      <c r="TAM778" s="39"/>
      <c r="TAN778" s="39"/>
      <c r="TAO778" s="39"/>
      <c r="TAP778" s="39"/>
      <c r="TAQ778" s="39"/>
      <c r="TAR778" s="39"/>
      <c r="TAS778" s="39"/>
      <c r="TAT778" s="39"/>
      <c r="TAU778" s="39"/>
      <c r="TAV778" s="39"/>
      <c r="TAW778" s="39"/>
      <c r="TAX778" s="39"/>
      <c r="TAY778" s="39"/>
      <c r="TAZ778" s="39"/>
      <c r="TBA778" s="39"/>
      <c r="TBB778" s="39"/>
      <c r="TBC778" s="39"/>
      <c r="TBD778" s="39"/>
      <c r="TBE778" s="39"/>
      <c r="TBF778" s="39"/>
      <c r="TBG778" s="39"/>
      <c r="TBH778" s="39"/>
      <c r="TBI778" s="39"/>
      <c r="TBJ778" s="39"/>
      <c r="TBK778" s="39"/>
      <c r="TBL778" s="39"/>
      <c r="TBM778" s="39"/>
      <c r="TBN778" s="39"/>
      <c r="TBO778" s="39"/>
      <c r="TBP778" s="39"/>
      <c r="TBQ778" s="39"/>
      <c r="TBR778" s="39"/>
      <c r="TBS778" s="39"/>
      <c r="TBT778" s="39"/>
      <c r="TBU778" s="39"/>
      <c r="TBV778" s="39"/>
      <c r="TBW778" s="39"/>
      <c r="TBX778" s="39"/>
      <c r="TBY778" s="39"/>
      <c r="TBZ778" s="39"/>
      <c r="TCA778" s="39"/>
      <c r="TCB778" s="39"/>
      <c r="TCC778" s="39"/>
      <c r="TCD778" s="39"/>
      <c r="TCE778" s="39"/>
      <c r="TCF778" s="39"/>
      <c r="TCG778" s="39"/>
      <c r="TCH778" s="39"/>
      <c r="TCI778" s="39"/>
      <c r="TCJ778" s="39"/>
      <c r="TCK778" s="39"/>
      <c r="TCL778" s="39"/>
      <c r="TCM778" s="39"/>
      <c r="TCN778" s="39"/>
      <c r="TCO778" s="39"/>
      <c r="TCP778" s="39"/>
      <c r="TCQ778" s="39"/>
      <c r="TCR778" s="39"/>
      <c r="TCS778" s="39"/>
      <c r="TCT778" s="39"/>
      <c r="TCU778" s="39"/>
      <c r="TCV778" s="39"/>
      <c r="TCW778" s="39"/>
      <c r="TCX778" s="39"/>
      <c r="TCY778" s="39"/>
      <c r="TCZ778" s="39"/>
      <c r="TDA778" s="39"/>
      <c r="TDB778" s="39"/>
      <c r="TDC778" s="39"/>
      <c r="TDD778" s="39"/>
      <c r="TDE778" s="39"/>
      <c r="TDF778" s="39"/>
      <c r="TDG778" s="39"/>
      <c r="TDH778" s="39"/>
      <c r="TDI778" s="39"/>
      <c r="TDJ778" s="39"/>
      <c r="TDK778" s="39"/>
      <c r="TDL778" s="39"/>
      <c r="TDM778" s="39"/>
      <c r="TDN778" s="39"/>
      <c r="TDO778" s="39"/>
      <c r="TDP778" s="39"/>
      <c r="TDQ778" s="39"/>
      <c r="TDR778" s="39"/>
      <c r="TDS778" s="39"/>
      <c r="TDT778" s="39"/>
      <c r="TDU778" s="39"/>
      <c r="TDV778" s="39"/>
      <c r="TDW778" s="39"/>
      <c r="TDX778" s="39"/>
      <c r="TDY778" s="39"/>
      <c r="TDZ778" s="39"/>
      <c r="TEA778" s="39"/>
      <c r="TEB778" s="39"/>
      <c r="TEC778" s="39"/>
      <c r="TED778" s="39"/>
      <c r="TEE778" s="39"/>
      <c r="TEF778" s="39"/>
      <c r="TEG778" s="39"/>
      <c r="TEH778" s="39"/>
      <c r="TEI778" s="39"/>
      <c r="TEJ778" s="39"/>
      <c r="TEK778" s="39"/>
      <c r="TEL778" s="39"/>
      <c r="TEM778" s="39"/>
      <c r="TEN778" s="39"/>
      <c r="TEO778" s="39"/>
      <c r="TEP778" s="39"/>
      <c r="TEQ778" s="39"/>
      <c r="TER778" s="39"/>
      <c r="TES778" s="39"/>
      <c r="TET778" s="39"/>
      <c r="TEU778" s="39"/>
      <c r="TEV778" s="39"/>
      <c r="TEW778" s="39"/>
      <c r="TEX778" s="39"/>
      <c r="TEY778" s="39"/>
      <c r="TEZ778" s="39"/>
      <c r="TFA778" s="39"/>
      <c r="TFB778" s="39"/>
      <c r="TFC778" s="39"/>
      <c r="TFD778" s="39"/>
      <c r="TFE778" s="39"/>
      <c r="TFF778" s="39"/>
      <c r="TFG778" s="39"/>
      <c r="TFH778" s="39"/>
      <c r="TFI778" s="39"/>
      <c r="TFJ778" s="39"/>
      <c r="TFK778" s="39"/>
      <c r="TFL778" s="39"/>
      <c r="TFM778" s="39"/>
      <c r="TFN778" s="39"/>
      <c r="TFO778" s="39"/>
      <c r="TFP778" s="39"/>
      <c r="TFQ778" s="39"/>
      <c r="TFR778" s="39"/>
      <c r="TFS778" s="39"/>
      <c r="TFT778" s="39"/>
      <c r="TFU778" s="39"/>
      <c r="TFV778" s="39"/>
      <c r="TFW778" s="39"/>
      <c r="TFX778" s="39"/>
      <c r="TFY778" s="39"/>
      <c r="TFZ778" s="39"/>
      <c r="TGA778" s="39"/>
      <c r="TGB778" s="39"/>
      <c r="TGC778" s="39"/>
      <c r="TGD778" s="39"/>
      <c r="TGE778" s="39"/>
      <c r="TGF778" s="39"/>
      <c r="TGG778" s="39"/>
      <c r="TGH778" s="39"/>
      <c r="TGI778" s="39"/>
      <c r="TGJ778" s="39"/>
      <c r="TGK778" s="39"/>
      <c r="TGL778" s="39"/>
      <c r="TGM778" s="39"/>
      <c r="TGN778" s="39"/>
      <c r="TGO778" s="39"/>
      <c r="TGP778" s="39"/>
      <c r="TGQ778" s="39"/>
      <c r="TGR778" s="39"/>
      <c r="TGS778" s="39"/>
      <c r="TGT778" s="39"/>
      <c r="TGU778" s="39"/>
      <c r="TGV778" s="39"/>
      <c r="TGW778" s="39"/>
      <c r="TGX778" s="39"/>
      <c r="TGY778" s="39"/>
      <c r="TGZ778" s="39"/>
      <c r="THA778" s="39"/>
      <c r="THB778" s="39"/>
      <c r="THC778" s="39"/>
      <c r="THD778" s="39"/>
      <c r="THE778" s="39"/>
      <c r="THF778" s="39"/>
      <c r="THG778" s="39"/>
      <c r="THH778" s="39"/>
      <c r="THI778" s="39"/>
      <c r="THJ778" s="39"/>
      <c r="THK778" s="39"/>
      <c r="THL778" s="39"/>
      <c r="THM778" s="39"/>
      <c r="THN778" s="39"/>
      <c r="THO778" s="39"/>
      <c r="THP778" s="39"/>
      <c r="THQ778" s="39"/>
      <c r="THR778" s="39"/>
      <c r="THS778" s="39"/>
      <c r="THT778" s="39"/>
      <c r="THU778" s="39"/>
      <c r="THV778" s="39"/>
      <c r="THW778" s="39"/>
      <c r="THX778" s="39"/>
      <c r="THY778" s="39"/>
      <c r="THZ778" s="39"/>
      <c r="TIA778" s="39"/>
      <c r="TIB778" s="39"/>
      <c r="TIC778" s="39"/>
      <c r="TID778" s="39"/>
      <c r="TIE778" s="39"/>
      <c r="TIF778" s="39"/>
      <c r="TIG778" s="39"/>
      <c r="TIH778" s="39"/>
      <c r="TII778" s="39"/>
      <c r="TIJ778" s="39"/>
      <c r="TIK778" s="39"/>
      <c r="TIL778" s="39"/>
      <c r="TIM778" s="39"/>
      <c r="TIN778" s="39"/>
      <c r="TIO778" s="39"/>
      <c r="TIP778" s="39"/>
      <c r="TIQ778" s="39"/>
      <c r="TIR778" s="39"/>
      <c r="TIS778" s="39"/>
      <c r="TIT778" s="39"/>
      <c r="TIU778" s="39"/>
      <c r="TIV778" s="39"/>
      <c r="TIW778" s="39"/>
      <c r="TIX778" s="39"/>
      <c r="TIY778" s="39"/>
      <c r="TIZ778" s="39"/>
      <c r="TJA778" s="39"/>
      <c r="TJB778" s="39"/>
      <c r="TJC778" s="39"/>
      <c r="TJD778" s="39"/>
      <c r="TJE778" s="39"/>
      <c r="TJF778" s="39"/>
      <c r="TJG778" s="39"/>
      <c r="TJH778" s="39"/>
      <c r="TJI778" s="39"/>
      <c r="TJJ778" s="39"/>
      <c r="TJK778" s="39"/>
      <c r="TJL778" s="39"/>
      <c r="TJM778" s="39"/>
      <c r="TJN778" s="39"/>
      <c r="TJO778" s="39"/>
      <c r="TJP778" s="39"/>
      <c r="TJQ778" s="39"/>
      <c r="TJR778" s="39"/>
      <c r="TJS778" s="39"/>
      <c r="TJT778" s="39"/>
      <c r="TJU778" s="39"/>
      <c r="TJV778" s="39"/>
      <c r="TJW778" s="39"/>
      <c r="TJX778" s="39"/>
      <c r="TJY778" s="39"/>
      <c r="TJZ778" s="39"/>
      <c r="TKA778" s="39"/>
      <c r="TKB778" s="39"/>
      <c r="TKC778" s="39"/>
      <c r="TKD778" s="39"/>
      <c r="TKE778" s="39"/>
      <c r="TKF778" s="39"/>
      <c r="TKG778" s="39"/>
      <c r="TKH778" s="39"/>
      <c r="TKI778" s="39"/>
      <c r="TKJ778" s="39"/>
      <c r="TKK778" s="39"/>
      <c r="TKL778" s="39"/>
      <c r="TKM778" s="39"/>
      <c r="TKN778" s="39"/>
      <c r="TKO778" s="39"/>
      <c r="TKP778" s="39"/>
      <c r="TKQ778" s="39"/>
      <c r="TKR778" s="39"/>
      <c r="TKS778" s="39"/>
      <c r="TKT778" s="39"/>
      <c r="TKU778" s="39"/>
      <c r="TKV778" s="39"/>
      <c r="TKW778" s="39"/>
      <c r="TKX778" s="39"/>
      <c r="TKY778" s="39"/>
      <c r="TKZ778" s="39"/>
      <c r="TLA778" s="39"/>
      <c r="TLB778" s="39"/>
      <c r="TLC778" s="39"/>
      <c r="TLD778" s="39"/>
      <c r="TLE778" s="39"/>
      <c r="TLF778" s="39"/>
      <c r="TLG778" s="39"/>
      <c r="TLH778" s="39"/>
      <c r="TLI778" s="39"/>
      <c r="TLJ778" s="39"/>
      <c r="TLK778" s="39"/>
      <c r="TLL778" s="39"/>
      <c r="TLM778" s="39"/>
      <c r="TLN778" s="39"/>
      <c r="TLO778" s="39"/>
      <c r="TLP778" s="39"/>
      <c r="TLQ778" s="39"/>
      <c r="TLR778" s="39"/>
      <c r="TLS778" s="39"/>
      <c r="TLT778" s="39"/>
      <c r="TLU778" s="39"/>
      <c r="TLV778" s="39"/>
      <c r="TLW778" s="39"/>
      <c r="TLX778" s="39"/>
      <c r="TLY778" s="39"/>
      <c r="TLZ778" s="39"/>
      <c r="TMA778" s="39"/>
      <c r="TMB778" s="39"/>
      <c r="TMC778" s="39"/>
      <c r="TMD778" s="39"/>
      <c r="TME778" s="39"/>
      <c r="TMF778" s="39"/>
      <c r="TMG778" s="39"/>
      <c r="TMH778" s="39"/>
      <c r="TMI778" s="39"/>
      <c r="TMJ778" s="39"/>
      <c r="TMK778" s="39"/>
      <c r="TML778" s="39"/>
      <c r="TMM778" s="39"/>
      <c r="TMN778" s="39"/>
      <c r="TMO778" s="39"/>
      <c r="TMP778" s="39"/>
      <c r="TMQ778" s="39"/>
      <c r="TMR778" s="39"/>
      <c r="TMS778" s="39"/>
      <c r="TMT778" s="39"/>
      <c r="TMU778" s="39"/>
      <c r="TMV778" s="39"/>
      <c r="TMW778" s="39"/>
      <c r="TMX778" s="39"/>
      <c r="TMY778" s="39"/>
      <c r="TMZ778" s="39"/>
      <c r="TNA778" s="39"/>
      <c r="TNB778" s="39"/>
      <c r="TNC778" s="39"/>
      <c r="TND778" s="39"/>
      <c r="TNE778" s="39"/>
      <c r="TNF778" s="39"/>
      <c r="TNG778" s="39"/>
      <c r="TNH778" s="39"/>
      <c r="TNI778" s="39"/>
      <c r="TNJ778" s="39"/>
      <c r="TNK778" s="39"/>
      <c r="TNL778" s="39"/>
      <c r="TNM778" s="39"/>
      <c r="TNN778" s="39"/>
      <c r="TNO778" s="39"/>
      <c r="TNP778" s="39"/>
      <c r="TNQ778" s="39"/>
      <c r="TNR778" s="39"/>
      <c r="TNS778" s="39"/>
      <c r="TNT778" s="39"/>
      <c r="TNU778" s="39"/>
      <c r="TNV778" s="39"/>
      <c r="TNW778" s="39"/>
      <c r="TNX778" s="39"/>
      <c r="TNY778" s="39"/>
      <c r="TNZ778" s="39"/>
      <c r="TOA778" s="39"/>
      <c r="TOB778" s="39"/>
      <c r="TOC778" s="39"/>
      <c r="TOD778" s="39"/>
      <c r="TOE778" s="39"/>
      <c r="TOF778" s="39"/>
      <c r="TOG778" s="39"/>
      <c r="TOH778" s="39"/>
      <c r="TOI778" s="39"/>
      <c r="TOJ778" s="39"/>
      <c r="TOK778" s="39"/>
      <c r="TOL778" s="39"/>
      <c r="TOM778" s="39"/>
      <c r="TON778" s="39"/>
      <c r="TOO778" s="39"/>
      <c r="TOP778" s="39"/>
      <c r="TOQ778" s="39"/>
      <c r="TOR778" s="39"/>
      <c r="TOS778" s="39"/>
      <c r="TOT778" s="39"/>
      <c r="TOU778" s="39"/>
      <c r="TOV778" s="39"/>
      <c r="TOW778" s="39"/>
      <c r="TOX778" s="39"/>
      <c r="TOY778" s="39"/>
      <c r="TOZ778" s="39"/>
      <c r="TPA778" s="39"/>
      <c r="TPB778" s="39"/>
      <c r="TPC778" s="39"/>
      <c r="TPD778" s="39"/>
      <c r="TPE778" s="39"/>
      <c r="TPF778" s="39"/>
      <c r="TPG778" s="39"/>
      <c r="TPH778" s="39"/>
      <c r="TPI778" s="39"/>
      <c r="TPJ778" s="39"/>
      <c r="TPK778" s="39"/>
      <c r="TPL778" s="39"/>
      <c r="TPM778" s="39"/>
      <c r="TPN778" s="39"/>
      <c r="TPO778" s="39"/>
      <c r="TPP778" s="39"/>
      <c r="TPQ778" s="39"/>
      <c r="TPR778" s="39"/>
      <c r="TPS778" s="39"/>
      <c r="TPT778" s="39"/>
      <c r="TPU778" s="39"/>
      <c r="TPV778" s="39"/>
      <c r="TPW778" s="39"/>
      <c r="TPX778" s="39"/>
      <c r="TPY778" s="39"/>
      <c r="TPZ778" s="39"/>
      <c r="TQA778" s="39"/>
      <c r="TQB778" s="39"/>
      <c r="TQC778" s="39"/>
      <c r="TQD778" s="39"/>
      <c r="TQE778" s="39"/>
      <c r="TQF778" s="39"/>
      <c r="TQG778" s="39"/>
      <c r="TQH778" s="39"/>
      <c r="TQI778" s="39"/>
      <c r="TQJ778" s="39"/>
      <c r="TQK778" s="39"/>
      <c r="TQL778" s="39"/>
      <c r="TQM778" s="39"/>
      <c r="TQN778" s="39"/>
      <c r="TQO778" s="39"/>
      <c r="TQP778" s="39"/>
      <c r="TQQ778" s="39"/>
      <c r="TQR778" s="39"/>
      <c r="TQS778" s="39"/>
      <c r="TQT778" s="39"/>
      <c r="TQU778" s="39"/>
      <c r="TQV778" s="39"/>
      <c r="TQW778" s="39"/>
      <c r="TQX778" s="39"/>
      <c r="TQY778" s="39"/>
      <c r="TQZ778" s="39"/>
      <c r="TRA778" s="39"/>
      <c r="TRB778" s="39"/>
      <c r="TRC778" s="39"/>
      <c r="TRD778" s="39"/>
      <c r="TRE778" s="39"/>
      <c r="TRF778" s="39"/>
      <c r="TRG778" s="39"/>
      <c r="TRH778" s="39"/>
      <c r="TRI778" s="39"/>
      <c r="TRJ778" s="39"/>
      <c r="TRK778" s="39"/>
      <c r="TRL778" s="39"/>
      <c r="TRM778" s="39"/>
      <c r="TRN778" s="39"/>
      <c r="TRO778" s="39"/>
      <c r="TRP778" s="39"/>
      <c r="TRQ778" s="39"/>
      <c r="TRR778" s="39"/>
      <c r="TRS778" s="39"/>
      <c r="TRT778" s="39"/>
      <c r="TRU778" s="39"/>
      <c r="TRV778" s="39"/>
      <c r="TRW778" s="39"/>
      <c r="TRX778" s="39"/>
      <c r="TRY778" s="39"/>
      <c r="TRZ778" s="39"/>
      <c r="TSA778" s="39"/>
      <c r="TSB778" s="39"/>
      <c r="TSC778" s="39"/>
      <c r="TSD778" s="39"/>
      <c r="TSE778" s="39"/>
      <c r="TSF778" s="39"/>
      <c r="TSG778" s="39"/>
      <c r="TSH778" s="39"/>
      <c r="TSI778" s="39"/>
      <c r="TSJ778" s="39"/>
      <c r="TSK778" s="39"/>
      <c r="TSL778" s="39"/>
      <c r="TSM778" s="39"/>
      <c r="TSN778" s="39"/>
      <c r="TSO778" s="39"/>
      <c r="TSP778" s="39"/>
      <c r="TSQ778" s="39"/>
      <c r="TSR778" s="39"/>
      <c r="TSS778" s="39"/>
      <c r="TST778" s="39"/>
      <c r="TSU778" s="39"/>
      <c r="TSV778" s="39"/>
      <c r="TSW778" s="39"/>
      <c r="TSX778" s="39"/>
      <c r="TSY778" s="39"/>
      <c r="TSZ778" s="39"/>
      <c r="TTA778" s="39"/>
      <c r="TTB778" s="39"/>
      <c r="TTC778" s="39"/>
      <c r="TTD778" s="39"/>
      <c r="TTE778" s="39"/>
      <c r="TTF778" s="39"/>
      <c r="TTG778" s="39"/>
      <c r="TTH778" s="39"/>
      <c r="TTI778" s="39"/>
      <c r="TTJ778" s="39"/>
      <c r="TTK778" s="39"/>
      <c r="TTL778" s="39"/>
      <c r="TTM778" s="39"/>
      <c r="TTN778" s="39"/>
      <c r="TTO778" s="39"/>
      <c r="TTP778" s="39"/>
      <c r="TTQ778" s="39"/>
      <c r="TTR778" s="39"/>
      <c r="TTS778" s="39"/>
      <c r="TTT778" s="39"/>
      <c r="TTU778" s="39"/>
      <c r="TTV778" s="39"/>
      <c r="TTW778" s="39"/>
      <c r="TTX778" s="39"/>
      <c r="TTY778" s="39"/>
      <c r="TTZ778" s="39"/>
      <c r="TUA778" s="39"/>
      <c r="TUB778" s="39"/>
      <c r="TUC778" s="39"/>
      <c r="TUD778" s="39"/>
      <c r="TUE778" s="39"/>
      <c r="TUF778" s="39"/>
      <c r="TUG778" s="39"/>
      <c r="TUH778" s="39"/>
      <c r="TUI778" s="39"/>
      <c r="TUJ778" s="39"/>
      <c r="TUK778" s="39"/>
      <c r="TUL778" s="39"/>
      <c r="TUM778" s="39"/>
      <c r="TUN778" s="39"/>
      <c r="TUO778" s="39"/>
      <c r="TUP778" s="39"/>
      <c r="TUQ778" s="39"/>
      <c r="TUR778" s="39"/>
      <c r="TUS778" s="39"/>
      <c r="TUT778" s="39"/>
      <c r="TUU778" s="39"/>
      <c r="TUV778" s="39"/>
      <c r="TUW778" s="39"/>
      <c r="TUX778" s="39"/>
      <c r="TUY778" s="39"/>
      <c r="TUZ778" s="39"/>
      <c r="TVA778" s="39"/>
      <c r="TVB778" s="39"/>
      <c r="TVC778" s="39"/>
      <c r="TVD778" s="39"/>
      <c r="TVE778" s="39"/>
      <c r="TVF778" s="39"/>
      <c r="TVG778" s="39"/>
      <c r="TVH778" s="39"/>
      <c r="TVI778" s="39"/>
      <c r="TVJ778" s="39"/>
      <c r="TVK778" s="39"/>
      <c r="TVL778" s="39"/>
      <c r="TVM778" s="39"/>
      <c r="TVN778" s="39"/>
      <c r="TVO778" s="39"/>
      <c r="TVP778" s="39"/>
      <c r="TVQ778" s="39"/>
      <c r="TVR778" s="39"/>
      <c r="TVS778" s="39"/>
      <c r="TVT778" s="39"/>
      <c r="TVU778" s="39"/>
      <c r="TVV778" s="39"/>
      <c r="TVW778" s="39"/>
      <c r="TVX778" s="39"/>
      <c r="TVY778" s="39"/>
      <c r="TVZ778" s="39"/>
      <c r="TWA778" s="39"/>
      <c r="TWB778" s="39"/>
      <c r="TWC778" s="39"/>
      <c r="TWD778" s="39"/>
      <c r="TWE778" s="39"/>
      <c r="TWF778" s="39"/>
      <c r="TWG778" s="39"/>
      <c r="TWH778" s="39"/>
      <c r="TWI778" s="39"/>
      <c r="TWJ778" s="39"/>
      <c r="TWK778" s="39"/>
      <c r="TWL778" s="39"/>
      <c r="TWM778" s="39"/>
      <c r="TWN778" s="39"/>
      <c r="TWO778" s="39"/>
      <c r="TWP778" s="39"/>
      <c r="TWQ778" s="39"/>
      <c r="TWR778" s="39"/>
      <c r="TWS778" s="39"/>
      <c r="TWT778" s="39"/>
      <c r="TWU778" s="39"/>
      <c r="TWV778" s="39"/>
      <c r="TWW778" s="39"/>
      <c r="TWX778" s="39"/>
      <c r="TWY778" s="39"/>
      <c r="TWZ778" s="39"/>
      <c r="TXA778" s="39"/>
      <c r="TXB778" s="39"/>
      <c r="TXC778" s="39"/>
      <c r="TXD778" s="39"/>
      <c r="TXE778" s="39"/>
      <c r="TXF778" s="39"/>
      <c r="TXG778" s="39"/>
      <c r="TXH778" s="39"/>
      <c r="TXI778" s="39"/>
      <c r="TXJ778" s="39"/>
      <c r="TXK778" s="39"/>
      <c r="TXL778" s="39"/>
      <c r="TXM778" s="39"/>
      <c r="TXN778" s="39"/>
      <c r="TXO778" s="39"/>
      <c r="TXP778" s="39"/>
      <c r="TXQ778" s="39"/>
      <c r="TXR778" s="39"/>
      <c r="TXS778" s="39"/>
      <c r="TXT778" s="39"/>
      <c r="TXU778" s="39"/>
      <c r="TXV778" s="39"/>
      <c r="TXW778" s="39"/>
      <c r="TXX778" s="39"/>
      <c r="TXY778" s="39"/>
      <c r="TXZ778" s="39"/>
      <c r="TYA778" s="39"/>
      <c r="TYB778" s="39"/>
      <c r="TYC778" s="39"/>
      <c r="TYD778" s="39"/>
      <c r="TYE778" s="39"/>
      <c r="TYF778" s="39"/>
      <c r="TYG778" s="39"/>
      <c r="TYH778" s="39"/>
      <c r="TYI778" s="39"/>
      <c r="TYJ778" s="39"/>
      <c r="TYK778" s="39"/>
      <c r="TYL778" s="39"/>
      <c r="TYM778" s="39"/>
      <c r="TYN778" s="39"/>
      <c r="TYO778" s="39"/>
      <c r="TYP778" s="39"/>
      <c r="TYQ778" s="39"/>
      <c r="TYR778" s="39"/>
      <c r="TYS778" s="39"/>
      <c r="TYT778" s="39"/>
      <c r="TYU778" s="39"/>
      <c r="TYV778" s="39"/>
      <c r="TYW778" s="39"/>
      <c r="TYX778" s="39"/>
      <c r="TYY778" s="39"/>
      <c r="TYZ778" s="39"/>
      <c r="TZA778" s="39"/>
      <c r="TZB778" s="39"/>
      <c r="TZC778" s="39"/>
      <c r="TZD778" s="39"/>
      <c r="TZE778" s="39"/>
      <c r="TZF778" s="39"/>
      <c r="TZG778" s="39"/>
      <c r="TZH778" s="39"/>
      <c r="TZI778" s="39"/>
      <c r="TZJ778" s="39"/>
      <c r="TZK778" s="39"/>
      <c r="TZL778" s="39"/>
      <c r="TZM778" s="39"/>
      <c r="TZN778" s="39"/>
      <c r="TZO778" s="39"/>
      <c r="TZP778" s="39"/>
      <c r="TZQ778" s="39"/>
      <c r="TZR778" s="39"/>
      <c r="TZS778" s="39"/>
      <c r="TZT778" s="39"/>
      <c r="TZU778" s="39"/>
      <c r="TZV778" s="39"/>
      <c r="TZW778" s="39"/>
      <c r="TZX778" s="39"/>
      <c r="TZY778" s="39"/>
      <c r="TZZ778" s="39"/>
      <c r="UAA778" s="39"/>
      <c r="UAB778" s="39"/>
      <c r="UAC778" s="39"/>
      <c r="UAD778" s="39"/>
      <c r="UAE778" s="39"/>
      <c r="UAF778" s="39"/>
      <c r="UAG778" s="39"/>
      <c r="UAH778" s="39"/>
      <c r="UAI778" s="39"/>
      <c r="UAJ778" s="39"/>
      <c r="UAK778" s="39"/>
      <c r="UAL778" s="39"/>
      <c r="UAM778" s="39"/>
      <c r="UAN778" s="39"/>
      <c r="UAO778" s="39"/>
      <c r="UAP778" s="39"/>
      <c r="UAQ778" s="39"/>
      <c r="UAR778" s="39"/>
      <c r="UAS778" s="39"/>
      <c r="UAT778" s="39"/>
      <c r="UAU778" s="39"/>
      <c r="UAV778" s="39"/>
      <c r="UAW778" s="39"/>
      <c r="UAX778" s="39"/>
      <c r="UAY778" s="39"/>
      <c r="UAZ778" s="39"/>
      <c r="UBA778" s="39"/>
      <c r="UBB778" s="39"/>
      <c r="UBC778" s="39"/>
      <c r="UBD778" s="39"/>
      <c r="UBE778" s="39"/>
      <c r="UBF778" s="39"/>
      <c r="UBG778" s="39"/>
      <c r="UBH778" s="39"/>
      <c r="UBI778" s="39"/>
      <c r="UBJ778" s="39"/>
      <c r="UBK778" s="39"/>
      <c r="UBL778" s="39"/>
      <c r="UBM778" s="39"/>
      <c r="UBN778" s="39"/>
      <c r="UBO778" s="39"/>
      <c r="UBP778" s="39"/>
      <c r="UBQ778" s="39"/>
      <c r="UBR778" s="39"/>
      <c r="UBS778" s="39"/>
      <c r="UBT778" s="39"/>
      <c r="UBU778" s="39"/>
      <c r="UBV778" s="39"/>
      <c r="UBW778" s="39"/>
      <c r="UBX778" s="39"/>
      <c r="UBY778" s="39"/>
      <c r="UBZ778" s="39"/>
      <c r="UCA778" s="39"/>
      <c r="UCB778" s="39"/>
      <c r="UCC778" s="39"/>
      <c r="UCD778" s="39"/>
      <c r="UCE778" s="39"/>
      <c r="UCF778" s="39"/>
      <c r="UCG778" s="39"/>
      <c r="UCH778" s="39"/>
      <c r="UCI778" s="39"/>
      <c r="UCJ778" s="39"/>
      <c r="UCK778" s="39"/>
      <c r="UCL778" s="39"/>
      <c r="UCM778" s="39"/>
      <c r="UCN778" s="39"/>
      <c r="UCO778" s="39"/>
      <c r="UCP778" s="39"/>
      <c r="UCQ778" s="39"/>
      <c r="UCR778" s="39"/>
      <c r="UCS778" s="39"/>
      <c r="UCT778" s="39"/>
      <c r="UCU778" s="39"/>
      <c r="UCV778" s="39"/>
      <c r="UCW778" s="39"/>
      <c r="UCX778" s="39"/>
      <c r="UCY778" s="39"/>
      <c r="UCZ778" s="39"/>
      <c r="UDA778" s="39"/>
      <c r="UDB778" s="39"/>
      <c r="UDC778" s="39"/>
      <c r="UDD778" s="39"/>
      <c r="UDE778" s="39"/>
      <c r="UDF778" s="39"/>
      <c r="UDG778" s="39"/>
      <c r="UDH778" s="39"/>
      <c r="UDI778" s="39"/>
      <c r="UDJ778" s="39"/>
      <c r="UDK778" s="39"/>
      <c r="UDL778" s="39"/>
      <c r="UDM778" s="39"/>
      <c r="UDN778" s="39"/>
      <c r="UDO778" s="39"/>
      <c r="UDP778" s="39"/>
      <c r="UDQ778" s="39"/>
      <c r="UDR778" s="39"/>
      <c r="UDS778" s="39"/>
      <c r="UDT778" s="39"/>
      <c r="UDU778" s="39"/>
      <c r="UDV778" s="39"/>
      <c r="UDW778" s="39"/>
      <c r="UDX778" s="39"/>
      <c r="UDY778" s="39"/>
      <c r="UDZ778" s="39"/>
      <c r="UEA778" s="39"/>
      <c r="UEB778" s="39"/>
      <c r="UEC778" s="39"/>
      <c r="UED778" s="39"/>
      <c r="UEE778" s="39"/>
      <c r="UEF778" s="39"/>
      <c r="UEG778" s="39"/>
      <c r="UEH778" s="39"/>
      <c r="UEI778" s="39"/>
      <c r="UEJ778" s="39"/>
      <c r="UEK778" s="39"/>
      <c r="UEL778" s="39"/>
      <c r="UEM778" s="39"/>
      <c r="UEN778" s="39"/>
      <c r="UEO778" s="39"/>
      <c r="UEP778" s="39"/>
      <c r="UEQ778" s="39"/>
      <c r="UER778" s="39"/>
      <c r="UES778" s="39"/>
      <c r="UET778" s="39"/>
      <c r="UEU778" s="39"/>
      <c r="UEV778" s="39"/>
      <c r="UEW778" s="39"/>
      <c r="UEX778" s="39"/>
      <c r="UEY778" s="39"/>
      <c r="UEZ778" s="39"/>
      <c r="UFA778" s="39"/>
      <c r="UFB778" s="39"/>
      <c r="UFC778" s="39"/>
      <c r="UFD778" s="39"/>
      <c r="UFE778" s="39"/>
      <c r="UFF778" s="39"/>
      <c r="UFG778" s="39"/>
      <c r="UFH778" s="39"/>
      <c r="UFI778" s="39"/>
      <c r="UFJ778" s="39"/>
      <c r="UFK778" s="39"/>
      <c r="UFL778" s="39"/>
      <c r="UFM778" s="39"/>
      <c r="UFN778" s="39"/>
      <c r="UFO778" s="39"/>
      <c r="UFP778" s="39"/>
      <c r="UFQ778" s="39"/>
      <c r="UFR778" s="39"/>
      <c r="UFS778" s="39"/>
      <c r="UFT778" s="39"/>
      <c r="UFU778" s="39"/>
      <c r="UFV778" s="39"/>
      <c r="UFW778" s="39"/>
      <c r="UFX778" s="39"/>
      <c r="UFY778" s="39"/>
      <c r="UFZ778" s="39"/>
      <c r="UGA778" s="39"/>
      <c r="UGB778" s="39"/>
      <c r="UGC778" s="39"/>
      <c r="UGD778" s="39"/>
      <c r="UGE778" s="39"/>
      <c r="UGF778" s="39"/>
      <c r="UGG778" s="39"/>
      <c r="UGH778" s="39"/>
      <c r="UGI778" s="39"/>
      <c r="UGJ778" s="39"/>
      <c r="UGK778" s="39"/>
      <c r="UGL778" s="39"/>
      <c r="UGM778" s="39"/>
      <c r="UGN778" s="39"/>
      <c r="UGO778" s="39"/>
      <c r="UGP778" s="39"/>
      <c r="UGQ778" s="39"/>
      <c r="UGR778" s="39"/>
      <c r="UGS778" s="39"/>
      <c r="UGT778" s="39"/>
      <c r="UGU778" s="39"/>
      <c r="UGV778" s="39"/>
      <c r="UGW778" s="39"/>
      <c r="UGX778" s="39"/>
      <c r="UGY778" s="39"/>
      <c r="UGZ778" s="39"/>
      <c r="UHA778" s="39"/>
      <c r="UHB778" s="39"/>
      <c r="UHC778" s="39"/>
      <c r="UHD778" s="39"/>
      <c r="UHE778" s="39"/>
      <c r="UHF778" s="39"/>
      <c r="UHG778" s="39"/>
      <c r="UHH778" s="39"/>
      <c r="UHI778" s="39"/>
      <c r="UHJ778" s="39"/>
      <c r="UHK778" s="39"/>
      <c r="UHL778" s="39"/>
      <c r="UHM778" s="39"/>
      <c r="UHN778" s="39"/>
      <c r="UHO778" s="39"/>
      <c r="UHP778" s="39"/>
      <c r="UHQ778" s="39"/>
      <c r="UHR778" s="39"/>
      <c r="UHS778" s="39"/>
      <c r="UHT778" s="39"/>
      <c r="UHU778" s="39"/>
      <c r="UHV778" s="39"/>
      <c r="UHW778" s="39"/>
      <c r="UHX778" s="39"/>
      <c r="UHY778" s="39"/>
      <c r="UHZ778" s="39"/>
      <c r="UIA778" s="39"/>
      <c r="UIB778" s="39"/>
      <c r="UIC778" s="39"/>
      <c r="UID778" s="39"/>
      <c r="UIE778" s="39"/>
      <c r="UIF778" s="39"/>
      <c r="UIG778" s="39"/>
      <c r="UIH778" s="39"/>
      <c r="UII778" s="39"/>
      <c r="UIJ778" s="39"/>
      <c r="UIK778" s="39"/>
      <c r="UIL778" s="39"/>
      <c r="UIM778" s="39"/>
      <c r="UIN778" s="39"/>
      <c r="UIO778" s="39"/>
      <c r="UIP778" s="39"/>
      <c r="UIQ778" s="39"/>
      <c r="UIR778" s="39"/>
      <c r="UIS778" s="39"/>
      <c r="UIT778" s="39"/>
      <c r="UIU778" s="39"/>
      <c r="UIV778" s="39"/>
      <c r="UIW778" s="39"/>
      <c r="UIX778" s="39"/>
      <c r="UIY778" s="39"/>
      <c r="UIZ778" s="39"/>
      <c r="UJA778" s="39"/>
      <c r="UJB778" s="39"/>
      <c r="UJC778" s="39"/>
      <c r="UJD778" s="39"/>
      <c r="UJE778" s="39"/>
      <c r="UJF778" s="39"/>
      <c r="UJG778" s="39"/>
      <c r="UJH778" s="39"/>
      <c r="UJI778" s="39"/>
      <c r="UJJ778" s="39"/>
      <c r="UJK778" s="39"/>
      <c r="UJL778" s="39"/>
      <c r="UJM778" s="39"/>
      <c r="UJN778" s="39"/>
      <c r="UJO778" s="39"/>
      <c r="UJP778" s="39"/>
      <c r="UJQ778" s="39"/>
      <c r="UJR778" s="39"/>
      <c r="UJS778" s="39"/>
      <c r="UJT778" s="39"/>
      <c r="UJU778" s="39"/>
      <c r="UJV778" s="39"/>
      <c r="UJW778" s="39"/>
      <c r="UJX778" s="39"/>
      <c r="UJY778" s="39"/>
      <c r="UJZ778" s="39"/>
      <c r="UKA778" s="39"/>
      <c r="UKB778" s="39"/>
      <c r="UKC778" s="39"/>
      <c r="UKD778" s="39"/>
      <c r="UKE778" s="39"/>
      <c r="UKF778" s="39"/>
      <c r="UKG778" s="39"/>
      <c r="UKH778" s="39"/>
      <c r="UKI778" s="39"/>
      <c r="UKJ778" s="39"/>
      <c r="UKK778" s="39"/>
      <c r="UKL778" s="39"/>
      <c r="UKM778" s="39"/>
      <c r="UKN778" s="39"/>
      <c r="UKO778" s="39"/>
      <c r="UKP778" s="39"/>
      <c r="UKQ778" s="39"/>
      <c r="UKR778" s="39"/>
      <c r="UKS778" s="39"/>
      <c r="UKT778" s="39"/>
      <c r="UKU778" s="39"/>
      <c r="UKV778" s="39"/>
      <c r="UKW778" s="39"/>
      <c r="UKX778" s="39"/>
      <c r="UKY778" s="39"/>
      <c r="UKZ778" s="39"/>
      <c r="ULA778" s="39"/>
      <c r="ULB778" s="39"/>
      <c r="ULC778" s="39"/>
      <c r="ULD778" s="39"/>
      <c r="ULE778" s="39"/>
      <c r="ULF778" s="39"/>
      <c r="ULG778" s="39"/>
      <c r="ULH778" s="39"/>
      <c r="ULI778" s="39"/>
      <c r="ULJ778" s="39"/>
      <c r="ULK778" s="39"/>
      <c r="ULL778" s="39"/>
      <c r="ULM778" s="39"/>
      <c r="ULN778" s="39"/>
      <c r="ULO778" s="39"/>
      <c r="ULP778" s="39"/>
      <c r="ULQ778" s="39"/>
      <c r="ULR778" s="39"/>
      <c r="ULS778" s="39"/>
      <c r="ULT778" s="39"/>
      <c r="ULU778" s="39"/>
      <c r="ULV778" s="39"/>
      <c r="ULW778" s="39"/>
      <c r="ULX778" s="39"/>
      <c r="ULY778" s="39"/>
      <c r="ULZ778" s="39"/>
      <c r="UMA778" s="39"/>
      <c r="UMB778" s="39"/>
      <c r="UMC778" s="39"/>
      <c r="UMD778" s="39"/>
      <c r="UME778" s="39"/>
      <c r="UMF778" s="39"/>
      <c r="UMG778" s="39"/>
      <c r="UMH778" s="39"/>
      <c r="UMI778" s="39"/>
      <c r="UMJ778" s="39"/>
      <c r="UMK778" s="39"/>
      <c r="UML778" s="39"/>
      <c r="UMM778" s="39"/>
      <c r="UMN778" s="39"/>
      <c r="UMO778" s="39"/>
      <c r="UMP778" s="39"/>
      <c r="UMQ778" s="39"/>
      <c r="UMR778" s="39"/>
      <c r="UMS778" s="39"/>
      <c r="UMT778" s="39"/>
      <c r="UMU778" s="39"/>
      <c r="UMV778" s="39"/>
      <c r="UMW778" s="39"/>
      <c r="UMX778" s="39"/>
      <c r="UMY778" s="39"/>
      <c r="UMZ778" s="39"/>
      <c r="UNA778" s="39"/>
      <c r="UNB778" s="39"/>
      <c r="UNC778" s="39"/>
      <c r="UND778" s="39"/>
      <c r="UNE778" s="39"/>
      <c r="UNF778" s="39"/>
      <c r="UNG778" s="39"/>
      <c r="UNH778" s="39"/>
      <c r="UNI778" s="39"/>
      <c r="UNJ778" s="39"/>
      <c r="UNK778" s="39"/>
      <c r="UNL778" s="39"/>
      <c r="UNM778" s="39"/>
      <c r="UNN778" s="39"/>
      <c r="UNO778" s="39"/>
      <c r="UNP778" s="39"/>
      <c r="UNQ778" s="39"/>
      <c r="UNR778" s="39"/>
      <c r="UNS778" s="39"/>
      <c r="UNT778" s="39"/>
      <c r="UNU778" s="39"/>
      <c r="UNV778" s="39"/>
      <c r="UNW778" s="39"/>
      <c r="UNX778" s="39"/>
      <c r="UNY778" s="39"/>
      <c r="UNZ778" s="39"/>
      <c r="UOA778" s="39"/>
      <c r="UOB778" s="39"/>
      <c r="UOC778" s="39"/>
      <c r="UOD778" s="39"/>
      <c r="UOE778" s="39"/>
      <c r="UOF778" s="39"/>
      <c r="UOG778" s="39"/>
      <c r="UOH778" s="39"/>
      <c r="UOI778" s="39"/>
      <c r="UOJ778" s="39"/>
      <c r="UOK778" s="39"/>
      <c r="UOL778" s="39"/>
      <c r="UOM778" s="39"/>
      <c r="UON778" s="39"/>
      <c r="UOO778" s="39"/>
      <c r="UOP778" s="39"/>
      <c r="UOQ778" s="39"/>
      <c r="UOR778" s="39"/>
      <c r="UOS778" s="39"/>
      <c r="UOT778" s="39"/>
      <c r="UOU778" s="39"/>
      <c r="UOV778" s="39"/>
      <c r="UOW778" s="39"/>
      <c r="UOX778" s="39"/>
      <c r="UOY778" s="39"/>
      <c r="UOZ778" s="39"/>
      <c r="UPA778" s="39"/>
      <c r="UPB778" s="39"/>
      <c r="UPC778" s="39"/>
      <c r="UPD778" s="39"/>
      <c r="UPE778" s="39"/>
      <c r="UPF778" s="39"/>
      <c r="UPG778" s="39"/>
      <c r="UPH778" s="39"/>
      <c r="UPI778" s="39"/>
      <c r="UPJ778" s="39"/>
      <c r="UPK778" s="39"/>
      <c r="UPL778" s="39"/>
      <c r="UPM778" s="39"/>
      <c r="UPN778" s="39"/>
      <c r="UPO778" s="39"/>
      <c r="UPP778" s="39"/>
      <c r="UPQ778" s="39"/>
      <c r="UPR778" s="39"/>
      <c r="UPS778" s="39"/>
      <c r="UPT778" s="39"/>
      <c r="UPU778" s="39"/>
      <c r="UPV778" s="39"/>
      <c r="UPW778" s="39"/>
      <c r="UPX778" s="39"/>
      <c r="UPY778" s="39"/>
      <c r="UPZ778" s="39"/>
      <c r="UQA778" s="39"/>
      <c r="UQB778" s="39"/>
      <c r="UQC778" s="39"/>
      <c r="UQD778" s="39"/>
      <c r="UQE778" s="39"/>
      <c r="UQF778" s="39"/>
      <c r="UQG778" s="39"/>
      <c r="UQH778" s="39"/>
      <c r="UQI778" s="39"/>
      <c r="UQJ778" s="39"/>
      <c r="UQK778" s="39"/>
      <c r="UQL778" s="39"/>
      <c r="UQM778" s="39"/>
      <c r="UQN778" s="39"/>
      <c r="UQO778" s="39"/>
      <c r="UQP778" s="39"/>
      <c r="UQQ778" s="39"/>
      <c r="UQR778" s="39"/>
      <c r="UQS778" s="39"/>
      <c r="UQT778" s="39"/>
      <c r="UQU778" s="39"/>
      <c r="UQV778" s="39"/>
      <c r="UQW778" s="39"/>
      <c r="UQX778" s="39"/>
      <c r="UQY778" s="39"/>
      <c r="UQZ778" s="39"/>
      <c r="URA778" s="39"/>
      <c r="URB778" s="39"/>
      <c r="URC778" s="39"/>
      <c r="URD778" s="39"/>
      <c r="URE778" s="39"/>
      <c r="URF778" s="39"/>
      <c r="URG778" s="39"/>
      <c r="URH778" s="39"/>
      <c r="URI778" s="39"/>
      <c r="URJ778" s="39"/>
      <c r="URK778" s="39"/>
      <c r="URL778" s="39"/>
      <c r="URM778" s="39"/>
      <c r="URN778" s="39"/>
      <c r="URO778" s="39"/>
      <c r="URP778" s="39"/>
      <c r="URQ778" s="39"/>
      <c r="URR778" s="39"/>
      <c r="URS778" s="39"/>
      <c r="URT778" s="39"/>
      <c r="URU778" s="39"/>
      <c r="URV778" s="39"/>
      <c r="URW778" s="39"/>
      <c r="URX778" s="39"/>
      <c r="URY778" s="39"/>
      <c r="URZ778" s="39"/>
      <c r="USA778" s="39"/>
      <c r="USB778" s="39"/>
      <c r="USC778" s="39"/>
      <c r="USD778" s="39"/>
      <c r="USE778" s="39"/>
      <c r="USF778" s="39"/>
      <c r="USG778" s="39"/>
      <c r="USH778" s="39"/>
      <c r="USI778" s="39"/>
      <c r="USJ778" s="39"/>
      <c r="USK778" s="39"/>
      <c r="USL778" s="39"/>
      <c r="USM778" s="39"/>
      <c r="USN778" s="39"/>
      <c r="USO778" s="39"/>
      <c r="USP778" s="39"/>
      <c r="USQ778" s="39"/>
      <c r="USR778" s="39"/>
      <c r="USS778" s="39"/>
      <c r="UST778" s="39"/>
      <c r="USU778" s="39"/>
      <c r="USV778" s="39"/>
      <c r="USW778" s="39"/>
      <c r="USX778" s="39"/>
      <c r="USY778" s="39"/>
      <c r="USZ778" s="39"/>
      <c r="UTA778" s="39"/>
      <c r="UTB778" s="39"/>
      <c r="UTC778" s="39"/>
      <c r="UTD778" s="39"/>
      <c r="UTE778" s="39"/>
      <c r="UTF778" s="39"/>
      <c r="UTG778" s="39"/>
      <c r="UTH778" s="39"/>
      <c r="UTI778" s="39"/>
      <c r="UTJ778" s="39"/>
      <c r="UTK778" s="39"/>
      <c r="UTL778" s="39"/>
      <c r="UTM778" s="39"/>
      <c r="UTN778" s="39"/>
      <c r="UTO778" s="39"/>
      <c r="UTP778" s="39"/>
      <c r="UTQ778" s="39"/>
      <c r="UTR778" s="39"/>
      <c r="UTS778" s="39"/>
      <c r="UTT778" s="39"/>
      <c r="UTU778" s="39"/>
      <c r="UTV778" s="39"/>
      <c r="UTW778" s="39"/>
      <c r="UTX778" s="39"/>
      <c r="UTY778" s="39"/>
      <c r="UTZ778" s="39"/>
      <c r="UUA778" s="39"/>
      <c r="UUB778" s="39"/>
      <c r="UUC778" s="39"/>
      <c r="UUD778" s="39"/>
      <c r="UUE778" s="39"/>
      <c r="UUF778" s="39"/>
      <c r="UUG778" s="39"/>
      <c r="UUH778" s="39"/>
      <c r="UUI778" s="39"/>
      <c r="UUJ778" s="39"/>
      <c r="UUK778" s="39"/>
      <c r="UUL778" s="39"/>
      <c r="UUM778" s="39"/>
      <c r="UUN778" s="39"/>
      <c r="UUO778" s="39"/>
      <c r="UUP778" s="39"/>
      <c r="UUQ778" s="39"/>
      <c r="UUR778" s="39"/>
      <c r="UUS778" s="39"/>
      <c r="UUT778" s="39"/>
      <c r="UUU778" s="39"/>
      <c r="UUV778" s="39"/>
      <c r="UUW778" s="39"/>
      <c r="UUX778" s="39"/>
      <c r="UUY778" s="39"/>
      <c r="UUZ778" s="39"/>
      <c r="UVA778" s="39"/>
      <c r="UVB778" s="39"/>
      <c r="UVC778" s="39"/>
      <c r="UVD778" s="39"/>
      <c r="UVE778" s="39"/>
      <c r="UVF778" s="39"/>
      <c r="UVG778" s="39"/>
      <c r="UVH778" s="39"/>
      <c r="UVI778" s="39"/>
      <c r="UVJ778" s="39"/>
      <c r="UVK778" s="39"/>
      <c r="UVL778" s="39"/>
      <c r="UVM778" s="39"/>
      <c r="UVN778" s="39"/>
      <c r="UVO778" s="39"/>
      <c r="UVP778" s="39"/>
      <c r="UVQ778" s="39"/>
      <c r="UVR778" s="39"/>
      <c r="UVS778" s="39"/>
      <c r="UVT778" s="39"/>
      <c r="UVU778" s="39"/>
      <c r="UVV778" s="39"/>
      <c r="UVW778" s="39"/>
      <c r="UVX778" s="39"/>
      <c r="UVY778" s="39"/>
      <c r="UVZ778" s="39"/>
      <c r="UWA778" s="39"/>
      <c r="UWB778" s="39"/>
      <c r="UWC778" s="39"/>
      <c r="UWD778" s="39"/>
      <c r="UWE778" s="39"/>
      <c r="UWF778" s="39"/>
      <c r="UWG778" s="39"/>
      <c r="UWH778" s="39"/>
      <c r="UWI778" s="39"/>
      <c r="UWJ778" s="39"/>
      <c r="UWK778" s="39"/>
      <c r="UWL778" s="39"/>
      <c r="UWM778" s="39"/>
      <c r="UWN778" s="39"/>
      <c r="UWO778" s="39"/>
      <c r="UWP778" s="39"/>
      <c r="UWQ778" s="39"/>
      <c r="UWR778" s="39"/>
      <c r="UWS778" s="39"/>
      <c r="UWT778" s="39"/>
      <c r="UWU778" s="39"/>
      <c r="UWV778" s="39"/>
      <c r="UWW778" s="39"/>
      <c r="UWX778" s="39"/>
      <c r="UWY778" s="39"/>
      <c r="UWZ778" s="39"/>
      <c r="UXA778" s="39"/>
      <c r="UXB778" s="39"/>
      <c r="UXC778" s="39"/>
      <c r="UXD778" s="39"/>
      <c r="UXE778" s="39"/>
      <c r="UXF778" s="39"/>
      <c r="UXG778" s="39"/>
      <c r="UXH778" s="39"/>
      <c r="UXI778" s="39"/>
      <c r="UXJ778" s="39"/>
      <c r="UXK778" s="39"/>
      <c r="UXL778" s="39"/>
      <c r="UXM778" s="39"/>
      <c r="UXN778" s="39"/>
      <c r="UXO778" s="39"/>
      <c r="UXP778" s="39"/>
      <c r="UXQ778" s="39"/>
      <c r="UXR778" s="39"/>
      <c r="UXS778" s="39"/>
      <c r="UXT778" s="39"/>
      <c r="UXU778" s="39"/>
      <c r="UXV778" s="39"/>
      <c r="UXW778" s="39"/>
      <c r="UXX778" s="39"/>
      <c r="UXY778" s="39"/>
      <c r="UXZ778" s="39"/>
      <c r="UYA778" s="39"/>
      <c r="UYB778" s="39"/>
      <c r="UYC778" s="39"/>
      <c r="UYD778" s="39"/>
      <c r="UYE778" s="39"/>
      <c r="UYF778" s="39"/>
      <c r="UYG778" s="39"/>
      <c r="UYH778" s="39"/>
      <c r="UYI778" s="39"/>
      <c r="UYJ778" s="39"/>
      <c r="UYK778" s="39"/>
      <c r="UYL778" s="39"/>
      <c r="UYM778" s="39"/>
      <c r="UYN778" s="39"/>
      <c r="UYO778" s="39"/>
      <c r="UYP778" s="39"/>
      <c r="UYQ778" s="39"/>
      <c r="UYR778" s="39"/>
      <c r="UYS778" s="39"/>
      <c r="UYT778" s="39"/>
      <c r="UYU778" s="39"/>
      <c r="UYV778" s="39"/>
      <c r="UYW778" s="39"/>
      <c r="UYX778" s="39"/>
      <c r="UYY778" s="39"/>
      <c r="UYZ778" s="39"/>
      <c r="UZA778" s="39"/>
      <c r="UZB778" s="39"/>
      <c r="UZC778" s="39"/>
      <c r="UZD778" s="39"/>
      <c r="UZE778" s="39"/>
      <c r="UZF778" s="39"/>
      <c r="UZG778" s="39"/>
      <c r="UZH778" s="39"/>
      <c r="UZI778" s="39"/>
      <c r="UZJ778" s="39"/>
      <c r="UZK778" s="39"/>
      <c r="UZL778" s="39"/>
      <c r="UZM778" s="39"/>
      <c r="UZN778" s="39"/>
      <c r="UZO778" s="39"/>
      <c r="UZP778" s="39"/>
      <c r="UZQ778" s="39"/>
      <c r="UZR778" s="39"/>
      <c r="UZS778" s="39"/>
      <c r="UZT778" s="39"/>
      <c r="UZU778" s="39"/>
      <c r="UZV778" s="39"/>
      <c r="UZW778" s="39"/>
      <c r="UZX778" s="39"/>
      <c r="UZY778" s="39"/>
      <c r="UZZ778" s="39"/>
      <c r="VAA778" s="39"/>
      <c r="VAB778" s="39"/>
      <c r="VAC778" s="39"/>
      <c r="VAD778" s="39"/>
      <c r="VAE778" s="39"/>
      <c r="VAF778" s="39"/>
      <c r="VAG778" s="39"/>
      <c r="VAH778" s="39"/>
      <c r="VAI778" s="39"/>
      <c r="VAJ778" s="39"/>
      <c r="VAK778" s="39"/>
      <c r="VAL778" s="39"/>
      <c r="VAM778" s="39"/>
      <c r="VAN778" s="39"/>
      <c r="VAO778" s="39"/>
      <c r="VAP778" s="39"/>
      <c r="VAQ778" s="39"/>
      <c r="VAR778" s="39"/>
      <c r="VAS778" s="39"/>
      <c r="VAT778" s="39"/>
      <c r="VAU778" s="39"/>
      <c r="VAV778" s="39"/>
      <c r="VAW778" s="39"/>
      <c r="VAX778" s="39"/>
      <c r="VAY778" s="39"/>
      <c r="VAZ778" s="39"/>
      <c r="VBA778" s="39"/>
      <c r="VBB778" s="39"/>
      <c r="VBC778" s="39"/>
      <c r="VBD778" s="39"/>
      <c r="VBE778" s="39"/>
      <c r="VBF778" s="39"/>
      <c r="VBG778" s="39"/>
      <c r="VBH778" s="39"/>
      <c r="VBI778" s="39"/>
      <c r="VBJ778" s="39"/>
      <c r="VBK778" s="39"/>
      <c r="VBL778" s="39"/>
      <c r="VBM778" s="39"/>
      <c r="VBN778" s="39"/>
      <c r="VBO778" s="39"/>
      <c r="VBP778" s="39"/>
      <c r="VBQ778" s="39"/>
      <c r="VBR778" s="39"/>
      <c r="VBS778" s="39"/>
      <c r="VBT778" s="39"/>
      <c r="VBU778" s="39"/>
      <c r="VBV778" s="39"/>
      <c r="VBW778" s="39"/>
      <c r="VBX778" s="39"/>
      <c r="VBY778" s="39"/>
      <c r="VBZ778" s="39"/>
      <c r="VCA778" s="39"/>
      <c r="VCB778" s="39"/>
      <c r="VCC778" s="39"/>
      <c r="VCD778" s="39"/>
      <c r="VCE778" s="39"/>
      <c r="VCF778" s="39"/>
      <c r="VCG778" s="39"/>
      <c r="VCH778" s="39"/>
      <c r="VCI778" s="39"/>
      <c r="VCJ778" s="39"/>
      <c r="VCK778" s="39"/>
      <c r="VCL778" s="39"/>
      <c r="VCM778" s="39"/>
      <c r="VCN778" s="39"/>
      <c r="VCO778" s="39"/>
      <c r="VCP778" s="39"/>
      <c r="VCQ778" s="39"/>
      <c r="VCR778" s="39"/>
      <c r="VCS778" s="39"/>
      <c r="VCT778" s="39"/>
      <c r="VCU778" s="39"/>
      <c r="VCV778" s="39"/>
      <c r="VCW778" s="39"/>
      <c r="VCX778" s="39"/>
      <c r="VCY778" s="39"/>
      <c r="VCZ778" s="39"/>
      <c r="VDA778" s="39"/>
      <c r="VDB778" s="39"/>
      <c r="VDC778" s="39"/>
      <c r="VDD778" s="39"/>
      <c r="VDE778" s="39"/>
      <c r="VDF778" s="39"/>
      <c r="VDG778" s="39"/>
      <c r="VDH778" s="39"/>
      <c r="VDI778" s="39"/>
      <c r="VDJ778" s="39"/>
      <c r="VDK778" s="39"/>
      <c r="VDL778" s="39"/>
      <c r="VDM778" s="39"/>
      <c r="VDN778" s="39"/>
      <c r="VDO778" s="39"/>
      <c r="VDP778" s="39"/>
      <c r="VDQ778" s="39"/>
      <c r="VDR778" s="39"/>
      <c r="VDS778" s="39"/>
      <c r="VDT778" s="39"/>
      <c r="VDU778" s="39"/>
      <c r="VDV778" s="39"/>
      <c r="VDW778" s="39"/>
      <c r="VDX778" s="39"/>
      <c r="VDY778" s="39"/>
      <c r="VDZ778" s="39"/>
      <c r="VEA778" s="39"/>
      <c r="VEB778" s="39"/>
      <c r="VEC778" s="39"/>
      <c r="VED778" s="39"/>
      <c r="VEE778" s="39"/>
      <c r="VEF778" s="39"/>
      <c r="VEG778" s="39"/>
      <c r="VEH778" s="39"/>
      <c r="VEI778" s="39"/>
      <c r="VEJ778" s="39"/>
      <c r="VEK778" s="39"/>
      <c r="VEL778" s="39"/>
      <c r="VEM778" s="39"/>
      <c r="VEN778" s="39"/>
      <c r="VEO778" s="39"/>
      <c r="VEP778" s="39"/>
      <c r="VEQ778" s="39"/>
      <c r="VER778" s="39"/>
      <c r="VES778" s="39"/>
      <c r="VET778" s="39"/>
      <c r="VEU778" s="39"/>
      <c r="VEV778" s="39"/>
      <c r="VEW778" s="39"/>
      <c r="VEX778" s="39"/>
      <c r="VEY778" s="39"/>
      <c r="VEZ778" s="39"/>
      <c r="VFA778" s="39"/>
      <c r="VFB778" s="39"/>
      <c r="VFC778" s="39"/>
      <c r="VFD778" s="39"/>
      <c r="VFE778" s="39"/>
      <c r="VFF778" s="39"/>
      <c r="VFG778" s="39"/>
      <c r="VFH778" s="39"/>
      <c r="VFI778" s="39"/>
      <c r="VFJ778" s="39"/>
      <c r="VFK778" s="39"/>
      <c r="VFL778" s="39"/>
      <c r="VFM778" s="39"/>
      <c r="VFN778" s="39"/>
      <c r="VFO778" s="39"/>
      <c r="VFP778" s="39"/>
      <c r="VFQ778" s="39"/>
      <c r="VFR778" s="39"/>
      <c r="VFS778" s="39"/>
      <c r="VFT778" s="39"/>
      <c r="VFU778" s="39"/>
      <c r="VFV778" s="39"/>
      <c r="VFW778" s="39"/>
      <c r="VFX778" s="39"/>
      <c r="VFY778" s="39"/>
      <c r="VFZ778" s="39"/>
      <c r="VGA778" s="39"/>
      <c r="VGB778" s="39"/>
      <c r="VGC778" s="39"/>
      <c r="VGD778" s="39"/>
      <c r="VGE778" s="39"/>
      <c r="VGF778" s="39"/>
      <c r="VGG778" s="39"/>
      <c r="VGH778" s="39"/>
      <c r="VGI778" s="39"/>
      <c r="VGJ778" s="39"/>
      <c r="VGK778" s="39"/>
      <c r="VGL778" s="39"/>
      <c r="VGM778" s="39"/>
      <c r="VGN778" s="39"/>
      <c r="VGO778" s="39"/>
      <c r="VGP778" s="39"/>
      <c r="VGQ778" s="39"/>
      <c r="VGR778" s="39"/>
      <c r="VGS778" s="39"/>
      <c r="VGT778" s="39"/>
      <c r="VGU778" s="39"/>
      <c r="VGV778" s="39"/>
      <c r="VGW778" s="39"/>
      <c r="VGX778" s="39"/>
      <c r="VGY778" s="39"/>
      <c r="VGZ778" s="39"/>
      <c r="VHA778" s="39"/>
      <c r="VHB778" s="39"/>
      <c r="VHC778" s="39"/>
      <c r="VHD778" s="39"/>
      <c r="VHE778" s="39"/>
      <c r="VHF778" s="39"/>
      <c r="VHG778" s="39"/>
      <c r="VHH778" s="39"/>
      <c r="VHI778" s="39"/>
      <c r="VHJ778" s="39"/>
      <c r="VHK778" s="39"/>
      <c r="VHL778" s="39"/>
      <c r="VHM778" s="39"/>
      <c r="VHN778" s="39"/>
      <c r="VHO778" s="39"/>
      <c r="VHP778" s="39"/>
      <c r="VHQ778" s="39"/>
      <c r="VHR778" s="39"/>
      <c r="VHS778" s="39"/>
      <c r="VHT778" s="39"/>
      <c r="VHU778" s="39"/>
      <c r="VHV778" s="39"/>
      <c r="VHW778" s="39"/>
      <c r="VHX778" s="39"/>
      <c r="VHY778" s="39"/>
      <c r="VHZ778" s="39"/>
      <c r="VIA778" s="39"/>
      <c r="VIB778" s="39"/>
      <c r="VIC778" s="39"/>
      <c r="VID778" s="39"/>
      <c r="VIE778" s="39"/>
      <c r="VIF778" s="39"/>
      <c r="VIG778" s="39"/>
      <c r="VIH778" s="39"/>
      <c r="VII778" s="39"/>
      <c r="VIJ778" s="39"/>
      <c r="VIK778" s="39"/>
      <c r="VIL778" s="39"/>
      <c r="VIM778" s="39"/>
      <c r="VIN778" s="39"/>
      <c r="VIO778" s="39"/>
      <c r="VIP778" s="39"/>
      <c r="VIQ778" s="39"/>
      <c r="VIR778" s="39"/>
      <c r="VIS778" s="39"/>
      <c r="VIT778" s="39"/>
      <c r="VIU778" s="39"/>
      <c r="VIV778" s="39"/>
      <c r="VIW778" s="39"/>
      <c r="VIX778" s="39"/>
      <c r="VIY778" s="39"/>
      <c r="VIZ778" s="39"/>
      <c r="VJA778" s="39"/>
      <c r="VJB778" s="39"/>
      <c r="VJC778" s="39"/>
      <c r="VJD778" s="39"/>
      <c r="VJE778" s="39"/>
      <c r="VJF778" s="39"/>
      <c r="VJG778" s="39"/>
      <c r="VJH778" s="39"/>
      <c r="VJI778" s="39"/>
      <c r="VJJ778" s="39"/>
      <c r="VJK778" s="39"/>
      <c r="VJL778" s="39"/>
      <c r="VJM778" s="39"/>
      <c r="VJN778" s="39"/>
      <c r="VJO778" s="39"/>
      <c r="VJP778" s="39"/>
      <c r="VJQ778" s="39"/>
      <c r="VJR778" s="39"/>
      <c r="VJS778" s="39"/>
      <c r="VJT778" s="39"/>
      <c r="VJU778" s="39"/>
      <c r="VJV778" s="39"/>
      <c r="VJW778" s="39"/>
      <c r="VJX778" s="39"/>
      <c r="VJY778" s="39"/>
      <c r="VJZ778" s="39"/>
      <c r="VKA778" s="39"/>
      <c r="VKB778" s="39"/>
      <c r="VKC778" s="39"/>
      <c r="VKD778" s="39"/>
      <c r="VKE778" s="39"/>
      <c r="VKF778" s="39"/>
      <c r="VKG778" s="39"/>
      <c r="VKH778" s="39"/>
      <c r="VKI778" s="39"/>
      <c r="VKJ778" s="39"/>
      <c r="VKK778" s="39"/>
      <c r="VKL778" s="39"/>
      <c r="VKM778" s="39"/>
      <c r="VKN778" s="39"/>
      <c r="VKO778" s="39"/>
      <c r="VKP778" s="39"/>
      <c r="VKQ778" s="39"/>
      <c r="VKR778" s="39"/>
      <c r="VKS778" s="39"/>
      <c r="VKT778" s="39"/>
      <c r="VKU778" s="39"/>
      <c r="VKV778" s="39"/>
      <c r="VKW778" s="39"/>
      <c r="VKX778" s="39"/>
      <c r="VKY778" s="39"/>
      <c r="VKZ778" s="39"/>
      <c r="VLA778" s="39"/>
      <c r="VLB778" s="39"/>
      <c r="VLC778" s="39"/>
      <c r="VLD778" s="39"/>
      <c r="VLE778" s="39"/>
      <c r="VLF778" s="39"/>
      <c r="VLG778" s="39"/>
      <c r="VLH778" s="39"/>
      <c r="VLI778" s="39"/>
      <c r="VLJ778" s="39"/>
      <c r="VLK778" s="39"/>
      <c r="VLL778" s="39"/>
      <c r="VLM778" s="39"/>
      <c r="VLN778" s="39"/>
      <c r="VLO778" s="39"/>
      <c r="VLP778" s="39"/>
      <c r="VLQ778" s="39"/>
      <c r="VLR778" s="39"/>
      <c r="VLS778" s="39"/>
      <c r="VLT778" s="39"/>
      <c r="VLU778" s="39"/>
      <c r="VLV778" s="39"/>
      <c r="VLW778" s="39"/>
      <c r="VLX778" s="39"/>
      <c r="VLY778" s="39"/>
      <c r="VLZ778" s="39"/>
      <c r="VMA778" s="39"/>
      <c r="VMB778" s="39"/>
      <c r="VMC778" s="39"/>
      <c r="VMD778" s="39"/>
      <c r="VME778" s="39"/>
      <c r="VMF778" s="39"/>
      <c r="VMG778" s="39"/>
      <c r="VMH778" s="39"/>
      <c r="VMI778" s="39"/>
      <c r="VMJ778" s="39"/>
      <c r="VMK778" s="39"/>
      <c r="VML778" s="39"/>
      <c r="VMM778" s="39"/>
      <c r="VMN778" s="39"/>
      <c r="VMO778" s="39"/>
      <c r="VMP778" s="39"/>
      <c r="VMQ778" s="39"/>
      <c r="VMR778" s="39"/>
      <c r="VMS778" s="39"/>
      <c r="VMT778" s="39"/>
      <c r="VMU778" s="39"/>
      <c r="VMV778" s="39"/>
      <c r="VMW778" s="39"/>
      <c r="VMX778" s="39"/>
      <c r="VMY778" s="39"/>
      <c r="VMZ778" s="39"/>
      <c r="VNA778" s="39"/>
      <c r="VNB778" s="39"/>
      <c r="VNC778" s="39"/>
      <c r="VND778" s="39"/>
      <c r="VNE778" s="39"/>
      <c r="VNF778" s="39"/>
      <c r="VNG778" s="39"/>
      <c r="VNH778" s="39"/>
      <c r="VNI778" s="39"/>
      <c r="VNJ778" s="39"/>
      <c r="VNK778" s="39"/>
      <c r="VNL778" s="39"/>
      <c r="VNM778" s="39"/>
      <c r="VNN778" s="39"/>
      <c r="VNO778" s="39"/>
      <c r="VNP778" s="39"/>
      <c r="VNQ778" s="39"/>
      <c r="VNR778" s="39"/>
      <c r="VNS778" s="39"/>
      <c r="VNT778" s="39"/>
      <c r="VNU778" s="39"/>
      <c r="VNV778" s="39"/>
      <c r="VNW778" s="39"/>
      <c r="VNX778" s="39"/>
      <c r="VNY778" s="39"/>
      <c r="VNZ778" s="39"/>
      <c r="VOA778" s="39"/>
      <c r="VOB778" s="39"/>
      <c r="VOC778" s="39"/>
      <c r="VOD778" s="39"/>
      <c r="VOE778" s="39"/>
      <c r="VOF778" s="39"/>
      <c r="VOG778" s="39"/>
      <c r="VOH778" s="39"/>
      <c r="VOI778" s="39"/>
      <c r="VOJ778" s="39"/>
      <c r="VOK778" s="39"/>
      <c r="VOL778" s="39"/>
      <c r="VOM778" s="39"/>
      <c r="VON778" s="39"/>
      <c r="VOO778" s="39"/>
      <c r="VOP778" s="39"/>
      <c r="VOQ778" s="39"/>
      <c r="VOR778" s="39"/>
      <c r="VOS778" s="39"/>
      <c r="VOT778" s="39"/>
      <c r="VOU778" s="39"/>
      <c r="VOV778" s="39"/>
      <c r="VOW778" s="39"/>
      <c r="VOX778" s="39"/>
      <c r="VOY778" s="39"/>
      <c r="VOZ778" s="39"/>
      <c r="VPA778" s="39"/>
      <c r="VPB778" s="39"/>
      <c r="VPC778" s="39"/>
      <c r="VPD778" s="39"/>
      <c r="VPE778" s="39"/>
      <c r="VPF778" s="39"/>
      <c r="VPG778" s="39"/>
      <c r="VPH778" s="39"/>
      <c r="VPI778" s="39"/>
      <c r="VPJ778" s="39"/>
      <c r="VPK778" s="39"/>
      <c r="VPL778" s="39"/>
      <c r="VPM778" s="39"/>
      <c r="VPN778" s="39"/>
      <c r="VPO778" s="39"/>
      <c r="VPP778" s="39"/>
      <c r="VPQ778" s="39"/>
      <c r="VPR778" s="39"/>
      <c r="VPS778" s="39"/>
      <c r="VPT778" s="39"/>
      <c r="VPU778" s="39"/>
      <c r="VPV778" s="39"/>
      <c r="VPW778" s="39"/>
      <c r="VPX778" s="39"/>
      <c r="VPY778" s="39"/>
      <c r="VPZ778" s="39"/>
      <c r="VQA778" s="39"/>
      <c r="VQB778" s="39"/>
      <c r="VQC778" s="39"/>
      <c r="VQD778" s="39"/>
      <c r="VQE778" s="39"/>
      <c r="VQF778" s="39"/>
      <c r="VQG778" s="39"/>
      <c r="VQH778" s="39"/>
      <c r="VQI778" s="39"/>
      <c r="VQJ778" s="39"/>
      <c r="VQK778" s="39"/>
      <c r="VQL778" s="39"/>
      <c r="VQM778" s="39"/>
      <c r="VQN778" s="39"/>
      <c r="VQO778" s="39"/>
      <c r="VQP778" s="39"/>
      <c r="VQQ778" s="39"/>
      <c r="VQR778" s="39"/>
      <c r="VQS778" s="39"/>
      <c r="VQT778" s="39"/>
      <c r="VQU778" s="39"/>
      <c r="VQV778" s="39"/>
      <c r="VQW778" s="39"/>
      <c r="VQX778" s="39"/>
      <c r="VQY778" s="39"/>
      <c r="VQZ778" s="39"/>
      <c r="VRA778" s="39"/>
      <c r="VRB778" s="39"/>
      <c r="VRC778" s="39"/>
      <c r="VRD778" s="39"/>
      <c r="VRE778" s="39"/>
      <c r="VRF778" s="39"/>
      <c r="VRG778" s="39"/>
      <c r="VRH778" s="39"/>
      <c r="VRI778" s="39"/>
      <c r="VRJ778" s="39"/>
      <c r="VRK778" s="39"/>
      <c r="VRL778" s="39"/>
      <c r="VRM778" s="39"/>
      <c r="VRN778" s="39"/>
      <c r="VRO778" s="39"/>
      <c r="VRP778" s="39"/>
      <c r="VRQ778" s="39"/>
      <c r="VRR778" s="39"/>
      <c r="VRS778" s="39"/>
      <c r="VRT778" s="39"/>
      <c r="VRU778" s="39"/>
      <c r="VRV778" s="39"/>
      <c r="VRW778" s="39"/>
      <c r="VRX778" s="39"/>
      <c r="VRY778" s="39"/>
      <c r="VRZ778" s="39"/>
      <c r="VSA778" s="39"/>
      <c r="VSB778" s="39"/>
      <c r="VSC778" s="39"/>
      <c r="VSD778" s="39"/>
      <c r="VSE778" s="39"/>
      <c r="VSF778" s="39"/>
      <c r="VSG778" s="39"/>
      <c r="VSH778" s="39"/>
      <c r="VSI778" s="39"/>
      <c r="VSJ778" s="39"/>
      <c r="VSK778" s="39"/>
      <c r="VSL778" s="39"/>
      <c r="VSM778" s="39"/>
      <c r="VSN778" s="39"/>
      <c r="VSO778" s="39"/>
      <c r="VSP778" s="39"/>
      <c r="VSQ778" s="39"/>
      <c r="VSR778" s="39"/>
      <c r="VSS778" s="39"/>
      <c r="VST778" s="39"/>
      <c r="VSU778" s="39"/>
      <c r="VSV778" s="39"/>
      <c r="VSW778" s="39"/>
      <c r="VSX778" s="39"/>
      <c r="VSY778" s="39"/>
      <c r="VSZ778" s="39"/>
      <c r="VTA778" s="39"/>
      <c r="VTB778" s="39"/>
      <c r="VTC778" s="39"/>
      <c r="VTD778" s="39"/>
      <c r="VTE778" s="39"/>
      <c r="VTF778" s="39"/>
      <c r="VTG778" s="39"/>
      <c r="VTH778" s="39"/>
      <c r="VTI778" s="39"/>
      <c r="VTJ778" s="39"/>
      <c r="VTK778" s="39"/>
      <c r="VTL778" s="39"/>
      <c r="VTM778" s="39"/>
      <c r="VTN778" s="39"/>
      <c r="VTO778" s="39"/>
      <c r="VTP778" s="39"/>
      <c r="VTQ778" s="39"/>
      <c r="VTR778" s="39"/>
      <c r="VTS778" s="39"/>
      <c r="VTT778" s="39"/>
      <c r="VTU778" s="39"/>
      <c r="VTV778" s="39"/>
      <c r="VTW778" s="39"/>
      <c r="VTX778" s="39"/>
      <c r="VTY778" s="39"/>
      <c r="VTZ778" s="39"/>
      <c r="VUA778" s="39"/>
      <c r="VUB778" s="39"/>
      <c r="VUC778" s="39"/>
      <c r="VUD778" s="39"/>
      <c r="VUE778" s="39"/>
      <c r="VUF778" s="39"/>
      <c r="VUG778" s="39"/>
      <c r="VUH778" s="39"/>
      <c r="VUI778" s="39"/>
      <c r="VUJ778" s="39"/>
      <c r="VUK778" s="39"/>
      <c r="VUL778" s="39"/>
      <c r="VUM778" s="39"/>
      <c r="VUN778" s="39"/>
      <c r="VUO778" s="39"/>
      <c r="VUP778" s="39"/>
      <c r="VUQ778" s="39"/>
      <c r="VUR778" s="39"/>
      <c r="VUS778" s="39"/>
      <c r="VUT778" s="39"/>
      <c r="VUU778" s="39"/>
      <c r="VUV778" s="39"/>
      <c r="VUW778" s="39"/>
      <c r="VUX778" s="39"/>
      <c r="VUY778" s="39"/>
      <c r="VUZ778" s="39"/>
      <c r="VVA778" s="39"/>
      <c r="VVB778" s="39"/>
      <c r="VVC778" s="39"/>
      <c r="VVD778" s="39"/>
      <c r="VVE778" s="39"/>
      <c r="VVF778" s="39"/>
      <c r="VVG778" s="39"/>
      <c r="VVH778" s="39"/>
      <c r="VVI778" s="39"/>
      <c r="VVJ778" s="39"/>
      <c r="VVK778" s="39"/>
      <c r="VVL778" s="39"/>
      <c r="VVM778" s="39"/>
      <c r="VVN778" s="39"/>
      <c r="VVO778" s="39"/>
      <c r="VVP778" s="39"/>
      <c r="VVQ778" s="39"/>
      <c r="VVR778" s="39"/>
      <c r="VVS778" s="39"/>
      <c r="VVT778" s="39"/>
      <c r="VVU778" s="39"/>
      <c r="VVV778" s="39"/>
      <c r="VVW778" s="39"/>
      <c r="VVX778" s="39"/>
      <c r="VVY778" s="39"/>
      <c r="VVZ778" s="39"/>
      <c r="VWA778" s="39"/>
      <c r="VWB778" s="39"/>
      <c r="VWC778" s="39"/>
      <c r="VWD778" s="39"/>
      <c r="VWE778" s="39"/>
      <c r="VWF778" s="39"/>
      <c r="VWG778" s="39"/>
      <c r="VWH778" s="39"/>
      <c r="VWI778" s="39"/>
      <c r="VWJ778" s="39"/>
      <c r="VWK778" s="39"/>
      <c r="VWL778" s="39"/>
      <c r="VWM778" s="39"/>
      <c r="VWN778" s="39"/>
      <c r="VWO778" s="39"/>
      <c r="VWP778" s="39"/>
      <c r="VWQ778" s="39"/>
      <c r="VWR778" s="39"/>
      <c r="VWS778" s="39"/>
      <c r="VWT778" s="39"/>
      <c r="VWU778" s="39"/>
      <c r="VWV778" s="39"/>
      <c r="VWW778" s="39"/>
      <c r="VWX778" s="39"/>
      <c r="VWY778" s="39"/>
      <c r="VWZ778" s="39"/>
      <c r="VXA778" s="39"/>
      <c r="VXB778" s="39"/>
      <c r="VXC778" s="39"/>
      <c r="VXD778" s="39"/>
      <c r="VXE778" s="39"/>
      <c r="VXF778" s="39"/>
      <c r="VXG778" s="39"/>
      <c r="VXH778" s="39"/>
      <c r="VXI778" s="39"/>
      <c r="VXJ778" s="39"/>
      <c r="VXK778" s="39"/>
      <c r="VXL778" s="39"/>
      <c r="VXM778" s="39"/>
      <c r="VXN778" s="39"/>
      <c r="VXO778" s="39"/>
      <c r="VXP778" s="39"/>
      <c r="VXQ778" s="39"/>
      <c r="VXR778" s="39"/>
      <c r="VXS778" s="39"/>
      <c r="VXT778" s="39"/>
      <c r="VXU778" s="39"/>
      <c r="VXV778" s="39"/>
      <c r="VXW778" s="39"/>
      <c r="VXX778" s="39"/>
      <c r="VXY778" s="39"/>
      <c r="VXZ778" s="39"/>
      <c r="VYA778" s="39"/>
      <c r="VYB778" s="39"/>
      <c r="VYC778" s="39"/>
      <c r="VYD778" s="39"/>
      <c r="VYE778" s="39"/>
      <c r="VYF778" s="39"/>
      <c r="VYG778" s="39"/>
      <c r="VYH778" s="39"/>
      <c r="VYI778" s="39"/>
      <c r="VYJ778" s="39"/>
      <c r="VYK778" s="39"/>
      <c r="VYL778" s="39"/>
      <c r="VYM778" s="39"/>
      <c r="VYN778" s="39"/>
      <c r="VYO778" s="39"/>
      <c r="VYP778" s="39"/>
      <c r="VYQ778" s="39"/>
      <c r="VYR778" s="39"/>
      <c r="VYS778" s="39"/>
      <c r="VYT778" s="39"/>
      <c r="VYU778" s="39"/>
      <c r="VYV778" s="39"/>
      <c r="VYW778" s="39"/>
      <c r="VYX778" s="39"/>
      <c r="VYY778" s="39"/>
      <c r="VYZ778" s="39"/>
      <c r="VZA778" s="39"/>
      <c r="VZB778" s="39"/>
      <c r="VZC778" s="39"/>
      <c r="VZD778" s="39"/>
      <c r="VZE778" s="39"/>
      <c r="VZF778" s="39"/>
      <c r="VZG778" s="39"/>
      <c r="VZH778" s="39"/>
      <c r="VZI778" s="39"/>
      <c r="VZJ778" s="39"/>
      <c r="VZK778" s="39"/>
      <c r="VZL778" s="39"/>
      <c r="VZM778" s="39"/>
      <c r="VZN778" s="39"/>
      <c r="VZO778" s="39"/>
      <c r="VZP778" s="39"/>
      <c r="VZQ778" s="39"/>
      <c r="VZR778" s="39"/>
      <c r="VZS778" s="39"/>
      <c r="VZT778" s="39"/>
      <c r="VZU778" s="39"/>
      <c r="VZV778" s="39"/>
      <c r="VZW778" s="39"/>
      <c r="VZX778" s="39"/>
      <c r="VZY778" s="39"/>
      <c r="VZZ778" s="39"/>
      <c r="WAA778" s="39"/>
      <c r="WAB778" s="39"/>
      <c r="WAC778" s="39"/>
      <c r="WAD778" s="39"/>
      <c r="WAE778" s="39"/>
      <c r="WAF778" s="39"/>
      <c r="WAG778" s="39"/>
      <c r="WAH778" s="39"/>
      <c r="WAI778" s="39"/>
      <c r="WAJ778" s="39"/>
      <c r="WAK778" s="39"/>
      <c r="WAL778" s="39"/>
      <c r="WAM778" s="39"/>
      <c r="WAN778" s="39"/>
      <c r="WAO778" s="39"/>
      <c r="WAP778" s="39"/>
      <c r="WAQ778" s="39"/>
      <c r="WAR778" s="39"/>
      <c r="WAS778" s="39"/>
      <c r="WAT778" s="39"/>
      <c r="WAU778" s="39"/>
      <c r="WAV778" s="39"/>
      <c r="WAW778" s="39"/>
      <c r="WAX778" s="39"/>
      <c r="WAY778" s="39"/>
      <c r="WAZ778" s="39"/>
      <c r="WBA778" s="39"/>
      <c r="WBB778" s="39"/>
      <c r="WBC778" s="39"/>
      <c r="WBD778" s="39"/>
      <c r="WBE778" s="39"/>
      <c r="WBF778" s="39"/>
      <c r="WBG778" s="39"/>
      <c r="WBH778" s="39"/>
      <c r="WBI778" s="39"/>
      <c r="WBJ778" s="39"/>
      <c r="WBK778" s="39"/>
      <c r="WBL778" s="39"/>
      <c r="WBM778" s="39"/>
      <c r="WBN778" s="39"/>
      <c r="WBO778" s="39"/>
      <c r="WBP778" s="39"/>
      <c r="WBQ778" s="39"/>
      <c r="WBR778" s="39"/>
      <c r="WBS778" s="39"/>
      <c r="WBT778" s="39"/>
      <c r="WBU778" s="39"/>
      <c r="WBV778" s="39"/>
      <c r="WBW778" s="39"/>
      <c r="WBX778" s="39"/>
      <c r="WBY778" s="39"/>
      <c r="WBZ778" s="39"/>
      <c r="WCA778" s="39"/>
      <c r="WCB778" s="39"/>
      <c r="WCC778" s="39"/>
      <c r="WCD778" s="39"/>
      <c r="WCE778" s="39"/>
      <c r="WCF778" s="39"/>
      <c r="WCG778" s="39"/>
      <c r="WCH778" s="39"/>
      <c r="WCI778" s="39"/>
      <c r="WCJ778" s="39"/>
      <c r="WCK778" s="39"/>
      <c r="WCL778" s="39"/>
      <c r="WCM778" s="39"/>
      <c r="WCN778" s="39"/>
      <c r="WCO778" s="39"/>
      <c r="WCP778" s="39"/>
      <c r="WCQ778" s="39"/>
      <c r="WCR778" s="39"/>
      <c r="WCS778" s="39"/>
      <c r="WCT778" s="39"/>
      <c r="WCU778" s="39"/>
      <c r="WCV778" s="39"/>
      <c r="WCW778" s="39"/>
      <c r="WCX778" s="39"/>
      <c r="WCY778" s="39"/>
      <c r="WCZ778" s="39"/>
      <c r="WDA778" s="39"/>
      <c r="WDB778" s="39"/>
      <c r="WDC778" s="39"/>
      <c r="WDD778" s="39"/>
      <c r="WDE778" s="39"/>
      <c r="WDF778" s="39"/>
      <c r="WDG778" s="39"/>
      <c r="WDH778" s="39"/>
      <c r="WDI778" s="39"/>
      <c r="WDJ778" s="39"/>
      <c r="WDK778" s="39"/>
      <c r="WDL778" s="39"/>
      <c r="WDM778" s="39"/>
      <c r="WDN778" s="39"/>
      <c r="WDO778" s="39"/>
      <c r="WDP778" s="39"/>
      <c r="WDQ778" s="39"/>
      <c r="WDR778" s="39"/>
      <c r="WDS778" s="39"/>
      <c r="WDT778" s="39"/>
      <c r="WDU778" s="39"/>
      <c r="WDV778" s="39"/>
      <c r="WDW778" s="39"/>
      <c r="WDX778" s="39"/>
      <c r="WDY778" s="39"/>
      <c r="WDZ778" s="39"/>
      <c r="WEA778" s="39"/>
      <c r="WEB778" s="39"/>
      <c r="WEC778" s="39"/>
      <c r="WED778" s="39"/>
      <c r="WEE778" s="39"/>
      <c r="WEF778" s="39"/>
      <c r="WEG778" s="39"/>
      <c r="WEH778" s="39"/>
      <c r="WEI778" s="39"/>
      <c r="WEJ778" s="39"/>
      <c r="WEK778" s="39"/>
      <c r="WEL778" s="39"/>
      <c r="WEM778" s="39"/>
      <c r="WEN778" s="39"/>
      <c r="WEO778" s="39"/>
      <c r="WEP778" s="39"/>
      <c r="WEQ778" s="39"/>
      <c r="WER778" s="39"/>
      <c r="WES778" s="39"/>
      <c r="WET778" s="39"/>
      <c r="WEU778" s="39"/>
      <c r="WEV778" s="39"/>
      <c r="WEW778" s="39"/>
      <c r="WEX778" s="39"/>
      <c r="WEY778" s="39"/>
      <c r="WEZ778" s="39"/>
      <c r="WFA778" s="39"/>
      <c r="WFB778" s="39"/>
      <c r="WFC778" s="39"/>
      <c r="WFD778" s="39"/>
      <c r="WFE778" s="39"/>
      <c r="WFF778" s="39"/>
      <c r="WFG778" s="39"/>
      <c r="WFH778" s="39"/>
      <c r="WFI778" s="39"/>
      <c r="WFJ778" s="39"/>
      <c r="WFK778" s="39"/>
      <c r="WFL778" s="39"/>
      <c r="WFM778" s="39"/>
      <c r="WFN778" s="39"/>
      <c r="WFO778" s="39"/>
      <c r="WFP778" s="39"/>
      <c r="WFQ778" s="39"/>
      <c r="WFR778" s="39"/>
      <c r="WFS778" s="39"/>
      <c r="WFT778" s="39"/>
      <c r="WFU778" s="39"/>
      <c r="WFV778" s="39"/>
      <c r="WFW778" s="39"/>
      <c r="WFX778" s="39"/>
      <c r="WFY778" s="39"/>
      <c r="WFZ778" s="39"/>
      <c r="WGA778" s="39"/>
      <c r="WGB778" s="39"/>
      <c r="WGC778" s="39"/>
      <c r="WGD778" s="39"/>
      <c r="WGE778" s="39"/>
      <c r="WGF778" s="39"/>
      <c r="WGG778" s="39"/>
      <c r="WGH778" s="39"/>
      <c r="WGI778" s="39"/>
      <c r="WGJ778" s="39"/>
      <c r="WGK778" s="39"/>
      <c r="WGL778" s="39"/>
      <c r="WGM778" s="39"/>
      <c r="WGN778" s="39"/>
      <c r="WGO778" s="39"/>
      <c r="WGP778" s="39"/>
      <c r="WGQ778" s="39"/>
      <c r="WGR778" s="39"/>
      <c r="WGS778" s="39"/>
      <c r="WGT778" s="39"/>
      <c r="WGU778" s="39"/>
      <c r="WGV778" s="39"/>
      <c r="WGW778" s="39"/>
      <c r="WGX778" s="39"/>
      <c r="WGY778" s="39"/>
      <c r="WGZ778" s="39"/>
      <c r="WHA778" s="39"/>
      <c r="WHB778" s="39"/>
      <c r="WHC778" s="39"/>
      <c r="WHD778" s="39"/>
      <c r="WHE778" s="39"/>
      <c r="WHF778" s="39"/>
      <c r="WHG778" s="39"/>
      <c r="WHH778" s="39"/>
      <c r="WHI778" s="39"/>
      <c r="WHJ778" s="39"/>
      <c r="WHK778" s="39"/>
      <c r="WHL778" s="39"/>
      <c r="WHM778" s="39"/>
      <c r="WHN778" s="39"/>
      <c r="WHO778" s="39"/>
      <c r="WHP778" s="39"/>
      <c r="WHQ778" s="39"/>
      <c r="WHR778" s="39"/>
      <c r="WHS778" s="39"/>
      <c r="WHT778" s="39"/>
      <c r="WHU778" s="39"/>
      <c r="WHV778" s="39"/>
      <c r="WHW778" s="39"/>
      <c r="WHX778" s="39"/>
      <c r="WHY778" s="39"/>
      <c r="WHZ778" s="39"/>
      <c r="WIA778" s="39"/>
      <c r="WIB778" s="39"/>
      <c r="WIC778" s="39"/>
      <c r="WID778" s="39"/>
      <c r="WIE778" s="39"/>
      <c r="WIF778" s="39"/>
      <c r="WIG778" s="39"/>
      <c r="WIH778" s="39"/>
      <c r="WII778" s="39"/>
      <c r="WIJ778" s="39"/>
      <c r="WIK778" s="39"/>
      <c r="WIL778" s="39"/>
      <c r="WIM778" s="39"/>
      <c r="WIN778" s="39"/>
      <c r="WIO778" s="39"/>
      <c r="WIP778" s="39"/>
      <c r="WIQ778" s="39"/>
      <c r="WIR778" s="39"/>
      <c r="WIS778" s="39"/>
      <c r="WIT778" s="39"/>
      <c r="WIU778" s="39"/>
      <c r="WIV778" s="39"/>
      <c r="WIW778" s="39"/>
      <c r="WIX778" s="39"/>
      <c r="WIY778" s="39"/>
      <c r="WIZ778" s="39"/>
      <c r="WJA778" s="39"/>
      <c r="WJB778" s="39"/>
      <c r="WJC778" s="39"/>
      <c r="WJD778" s="39"/>
      <c r="WJE778" s="39"/>
      <c r="WJF778" s="39"/>
      <c r="WJG778" s="39"/>
      <c r="WJH778" s="39"/>
      <c r="WJI778" s="39"/>
      <c r="WJJ778" s="39"/>
      <c r="WJK778" s="39"/>
      <c r="WJL778" s="39"/>
      <c r="WJM778" s="39"/>
      <c r="WJN778" s="39"/>
      <c r="WJO778" s="39"/>
      <c r="WJP778" s="39"/>
      <c r="WJQ778" s="39"/>
      <c r="WJR778" s="39"/>
      <c r="WJS778" s="39"/>
      <c r="WJT778" s="39"/>
      <c r="WJU778" s="39"/>
      <c r="WJV778" s="39"/>
      <c r="WJW778" s="39"/>
      <c r="WJX778" s="39"/>
      <c r="WJY778" s="39"/>
      <c r="WJZ778" s="39"/>
      <c r="WKA778" s="39"/>
      <c r="WKB778" s="39"/>
      <c r="WKC778" s="39"/>
      <c r="WKD778" s="39"/>
      <c r="WKE778" s="39"/>
      <c r="WKF778" s="39"/>
      <c r="WKG778" s="39"/>
      <c r="WKH778" s="39"/>
      <c r="WKI778" s="39"/>
      <c r="WKJ778" s="39"/>
      <c r="WKK778" s="39"/>
      <c r="WKL778" s="39"/>
      <c r="WKM778" s="39"/>
      <c r="WKN778" s="39"/>
      <c r="WKO778" s="39"/>
      <c r="WKP778" s="39"/>
      <c r="WKQ778" s="39"/>
      <c r="WKR778" s="39"/>
      <c r="WKS778" s="39"/>
      <c r="WKT778" s="39"/>
      <c r="WKU778" s="39"/>
      <c r="WKV778" s="39"/>
      <c r="WKW778" s="39"/>
      <c r="WKX778" s="39"/>
      <c r="WKY778" s="39"/>
      <c r="WKZ778" s="39"/>
      <c r="WLA778" s="39"/>
      <c r="WLB778" s="39"/>
      <c r="WLC778" s="39"/>
      <c r="WLD778" s="39"/>
      <c r="WLE778" s="39"/>
      <c r="WLF778" s="39"/>
      <c r="WLG778" s="39"/>
      <c r="WLH778" s="39"/>
      <c r="WLI778" s="39"/>
      <c r="WLJ778" s="39"/>
      <c r="WLK778" s="39"/>
      <c r="WLL778" s="39"/>
      <c r="WLM778" s="39"/>
      <c r="WLN778" s="39"/>
      <c r="WLO778" s="39"/>
      <c r="WLP778" s="39"/>
      <c r="WLQ778" s="39"/>
      <c r="WLR778" s="39"/>
      <c r="WLS778" s="39"/>
      <c r="WLT778" s="39"/>
      <c r="WLU778" s="39"/>
      <c r="WLV778" s="39"/>
      <c r="WLW778" s="39"/>
      <c r="WLX778" s="39"/>
      <c r="WLY778" s="39"/>
      <c r="WLZ778" s="39"/>
      <c r="WMA778" s="39"/>
      <c r="WMB778" s="39"/>
      <c r="WMC778" s="39"/>
      <c r="WMD778" s="39"/>
      <c r="WME778" s="39"/>
      <c r="WMF778" s="39"/>
      <c r="WMG778" s="39"/>
      <c r="WMH778" s="39"/>
      <c r="WMI778" s="39"/>
      <c r="WMJ778" s="39"/>
      <c r="WMK778" s="39"/>
      <c r="WML778" s="39"/>
      <c r="WMM778" s="39"/>
      <c r="WMN778" s="39"/>
      <c r="WMO778" s="39"/>
      <c r="WMP778" s="39"/>
      <c r="WMQ778" s="39"/>
      <c r="WMR778" s="39"/>
      <c r="WMS778" s="39"/>
      <c r="WMT778" s="39"/>
      <c r="WMU778" s="39"/>
      <c r="WMV778" s="39"/>
      <c r="WMW778" s="39"/>
      <c r="WMX778" s="39"/>
      <c r="WMY778" s="39"/>
      <c r="WMZ778" s="39"/>
      <c r="WNA778" s="39"/>
      <c r="WNB778" s="39"/>
      <c r="WNC778" s="39"/>
      <c r="WND778" s="39"/>
      <c r="WNE778" s="39"/>
      <c r="WNF778" s="39"/>
      <c r="WNG778" s="39"/>
      <c r="WNH778" s="39"/>
      <c r="WNI778" s="39"/>
      <c r="WNJ778" s="39"/>
      <c r="WNK778" s="39"/>
      <c r="WNL778" s="39"/>
      <c r="WNM778" s="39"/>
      <c r="WNN778" s="39"/>
      <c r="WNO778" s="39"/>
      <c r="WNP778" s="39"/>
      <c r="WNQ778" s="39"/>
      <c r="WNR778" s="39"/>
      <c r="WNS778" s="39"/>
      <c r="WNT778" s="39"/>
      <c r="WNU778" s="39"/>
      <c r="WNV778" s="39"/>
      <c r="WNW778" s="39"/>
      <c r="WNX778" s="39"/>
      <c r="WNY778" s="39"/>
      <c r="WNZ778" s="39"/>
      <c r="WOA778" s="39"/>
      <c r="WOB778" s="39"/>
      <c r="WOC778" s="39"/>
      <c r="WOD778" s="39"/>
      <c r="WOE778" s="39"/>
      <c r="WOF778" s="39"/>
      <c r="WOG778" s="39"/>
      <c r="WOH778" s="39"/>
      <c r="WOI778" s="39"/>
      <c r="WOJ778" s="39"/>
      <c r="WOK778" s="39"/>
      <c r="WOL778" s="39"/>
      <c r="WOM778" s="39"/>
      <c r="WON778" s="39"/>
      <c r="WOO778" s="39"/>
      <c r="WOP778" s="39"/>
      <c r="WOQ778" s="39"/>
      <c r="WOR778" s="39"/>
      <c r="WOS778" s="39"/>
      <c r="WOT778" s="39"/>
      <c r="WOU778" s="39"/>
      <c r="WOV778" s="39"/>
      <c r="WOW778" s="39"/>
      <c r="WOX778" s="39"/>
      <c r="WOY778" s="39"/>
      <c r="WOZ778" s="39"/>
      <c r="WPA778" s="39"/>
      <c r="WPB778" s="39"/>
      <c r="WPC778" s="39"/>
      <c r="WPD778" s="39"/>
      <c r="WPE778" s="39"/>
      <c r="WPF778" s="39"/>
      <c r="WPG778" s="39"/>
      <c r="WPH778" s="39"/>
      <c r="WPI778" s="39"/>
      <c r="WPJ778" s="39"/>
      <c r="WPK778" s="39"/>
      <c r="WPL778" s="39"/>
      <c r="WPM778" s="39"/>
      <c r="WPN778" s="39"/>
      <c r="WPO778" s="39"/>
      <c r="WPP778" s="39"/>
      <c r="WPQ778" s="39"/>
      <c r="WPR778" s="39"/>
      <c r="WPS778" s="39"/>
      <c r="WPT778" s="39"/>
      <c r="WPU778" s="39"/>
      <c r="WPV778" s="39"/>
      <c r="WPW778" s="39"/>
      <c r="WPX778" s="39"/>
      <c r="WPY778" s="39"/>
      <c r="WPZ778" s="39"/>
      <c r="WQA778" s="39"/>
      <c r="WQB778" s="39"/>
      <c r="WQC778" s="39"/>
      <c r="WQD778" s="39"/>
      <c r="WQE778" s="39"/>
      <c r="WQF778" s="39"/>
      <c r="WQG778" s="39"/>
      <c r="WQH778" s="39"/>
      <c r="WQI778" s="39"/>
      <c r="WQJ778" s="39"/>
      <c r="WQK778" s="39"/>
      <c r="WQL778" s="39"/>
      <c r="WQM778" s="39"/>
      <c r="WQN778" s="39"/>
      <c r="WQO778" s="39"/>
      <c r="WQP778" s="39"/>
      <c r="WQQ778" s="39"/>
      <c r="WQR778" s="39"/>
      <c r="WQS778" s="39"/>
      <c r="WQT778" s="39"/>
      <c r="WQU778" s="39"/>
      <c r="WQV778" s="39"/>
      <c r="WQW778" s="39"/>
      <c r="WQX778" s="39"/>
      <c r="WQY778" s="39"/>
      <c r="WQZ778" s="39"/>
      <c r="WRA778" s="39"/>
      <c r="WRB778" s="39"/>
      <c r="WRC778" s="39"/>
      <c r="WRD778" s="39"/>
      <c r="WRE778" s="39"/>
      <c r="WRF778" s="39"/>
      <c r="WRG778" s="39"/>
      <c r="WRH778" s="39"/>
      <c r="WRI778" s="39"/>
      <c r="WRJ778" s="39"/>
      <c r="WRK778" s="39"/>
      <c r="WRL778" s="39"/>
      <c r="WRM778" s="39"/>
      <c r="WRN778" s="39"/>
      <c r="WRO778" s="39"/>
      <c r="WRP778" s="39"/>
      <c r="WRQ778" s="39"/>
      <c r="WRR778" s="39"/>
      <c r="WRS778" s="39"/>
      <c r="WRT778" s="39"/>
      <c r="WRU778" s="39"/>
      <c r="WRV778" s="39"/>
      <c r="WRW778" s="39"/>
      <c r="WRX778" s="39"/>
      <c r="WRY778" s="39"/>
      <c r="WRZ778" s="39"/>
      <c r="WSA778" s="39"/>
      <c r="WSB778" s="39"/>
      <c r="WSC778" s="39"/>
      <c r="WSD778" s="39"/>
      <c r="WSE778" s="39"/>
      <c r="WSF778" s="39"/>
      <c r="WSG778" s="39"/>
      <c r="WSH778" s="39"/>
      <c r="WSI778" s="39"/>
      <c r="WSJ778" s="39"/>
      <c r="WSK778" s="39"/>
      <c r="WSL778" s="39"/>
      <c r="WSM778" s="39"/>
      <c r="WSN778" s="39"/>
      <c r="WSO778" s="39"/>
      <c r="WSP778" s="39"/>
      <c r="WSQ778" s="39"/>
      <c r="WSR778" s="39"/>
      <c r="WSS778" s="39"/>
      <c r="WST778" s="39"/>
      <c r="WSU778" s="39"/>
      <c r="WSV778" s="39"/>
      <c r="WSW778" s="39"/>
      <c r="WSX778" s="39"/>
      <c r="WSY778" s="39"/>
      <c r="WSZ778" s="39"/>
      <c r="WTA778" s="39"/>
      <c r="WTB778" s="39"/>
      <c r="WTC778" s="39"/>
      <c r="WTD778" s="39"/>
      <c r="WTE778" s="39"/>
      <c r="WTF778" s="39"/>
      <c r="WTG778" s="39"/>
      <c r="WTH778" s="39"/>
      <c r="WTI778" s="39"/>
      <c r="WTJ778" s="39"/>
      <c r="WTK778" s="39"/>
      <c r="WTL778" s="39"/>
      <c r="WTM778" s="39"/>
      <c r="WTN778" s="39"/>
      <c r="WTO778" s="39"/>
      <c r="WTP778" s="39"/>
      <c r="WTQ778" s="39"/>
      <c r="WTR778" s="39"/>
      <c r="WTS778" s="39"/>
      <c r="WTT778" s="39"/>
      <c r="WTU778" s="39"/>
      <c r="WTV778" s="39"/>
      <c r="WTW778" s="39"/>
      <c r="WTX778" s="39"/>
      <c r="WTY778" s="39"/>
      <c r="WTZ778" s="39"/>
      <c r="WUA778" s="39"/>
      <c r="WUB778" s="39"/>
      <c r="WUC778" s="39"/>
      <c r="WUD778" s="39"/>
      <c r="WUE778" s="39"/>
      <c r="WUF778" s="39"/>
      <c r="WUG778" s="39"/>
      <c r="WUH778" s="39"/>
      <c r="WUI778" s="39"/>
      <c r="WUJ778" s="39"/>
      <c r="WUK778" s="39"/>
      <c r="WUL778" s="39"/>
      <c r="WUM778" s="39"/>
      <c r="WUN778" s="39"/>
      <c r="WUO778" s="39"/>
      <c r="WUP778" s="39"/>
      <c r="WUQ778" s="39"/>
      <c r="WUR778" s="39"/>
      <c r="WUS778" s="39"/>
      <c r="WUT778" s="39"/>
      <c r="WUU778" s="39"/>
      <c r="WUV778" s="39"/>
      <c r="WUW778" s="39"/>
      <c r="WUX778" s="39"/>
      <c r="WUY778" s="39"/>
      <c r="WUZ778" s="39"/>
      <c r="WVA778" s="39"/>
      <c r="WVB778" s="39"/>
      <c r="WVC778" s="39"/>
      <c r="WVD778" s="39"/>
      <c r="WVE778" s="39"/>
      <c r="WVF778" s="39"/>
      <c r="WVG778" s="39"/>
      <c r="WVH778" s="39"/>
      <c r="WVI778" s="39"/>
      <c r="WVJ778" s="39"/>
      <c r="WVK778" s="39"/>
      <c r="WVL778" s="39"/>
      <c r="WVM778" s="39"/>
      <c r="WVN778" s="39"/>
      <c r="WVO778" s="39"/>
      <c r="WVP778" s="39"/>
      <c r="WVQ778" s="39"/>
      <c r="WVR778" s="39"/>
      <c r="WVS778" s="39"/>
      <c r="WVT778" s="39"/>
      <c r="WVU778" s="39"/>
      <c r="WVV778" s="39"/>
      <c r="WVW778" s="39"/>
      <c r="WVX778" s="39"/>
      <c r="WVY778" s="39"/>
      <c r="WVZ778" s="39"/>
      <c r="WWA778" s="39"/>
      <c r="WWB778" s="39"/>
      <c r="WWC778" s="39"/>
      <c r="WWD778" s="39"/>
      <c r="WWE778" s="39"/>
      <c r="WWF778" s="39"/>
      <c r="WWG778" s="39"/>
      <c r="WWH778" s="39"/>
      <c r="WWI778" s="39"/>
      <c r="WWJ778" s="39"/>
      <c r="WWK778" s="39"/>
      <c r="WWL778" s="39"/>
      <c r="WWM778" s="39"/>
      <c r="WWN778" s="39"/>
      <c r="WWO778" s="39"/>
      <c r="WWP778" s="39"/>
      <c r="WWQ778" s="39"/>
      <c r="WWR778" s="39"/>
      <c r="WWS778" s="39"/>
      <c r="WWT778" s="39"/>
      <c r="WWU778" s="39"/>
      <c r="WWV778" s="39"/>
      <c r="WWW778" s="39"/>
      <c r="WWX778" s="39"/>
      <c r="WWY778" s="39"/>
      <c r="WWZ778" s="39"/>
      <c r="WXA778" s="39"/>
      <c r="WXB778" s="39"/>
      <c r="WXC778" s="39"/>
      <c r="WXD778" s="39"/>
      <c r="WXE778" s="39"/>
      <c r="WXF778" s="39"/>
      <c r="WXG778" s="39"/>
      <c r="WXH778" s="39"/>
      <c r="WXI778" s="39"/>
      <c r="WXJ778" s="39"/>
      <c r="WXK778" s="39"/>
      <c r="WXL778" s="39"/>
      <c r="WXM778" s="39"/>
      <c r="WXN778" s="39"/>
      <c r="WXO778" s="39"/>
      <c r="WXP778" s="39"/>
      <c r="WXQ778" s="39"/>
      <c r="WXR778" s="39"/>
      <c r="WXS778" s="39"/>
      <c r="WXT778" s="39"/>
      <c r="WXU778" s="39"/>
      <c r="WXV778" s="39"/>
      <c r="WXW778" s="39"/>
      <c r="WXX778" s="39"/>
      <c r="WXY778" s="39"/>
      <c r="WXZ778" s="39"/>
      <c r="WYA778" s="39"/>
      <c r="WYB778" s="39"/>
      <c r="WYC778" s="39"/>
      <c r="WYD778" s="39"/>
      <c r="WYE778" s="39"/>
      <c r="WYF778" s="39"/>
      <c r="WYG778" s="39"/>
      <c r="WYH778" s="39"/>
      <c r="WYI778" s="39"/>
      <c r="WYJ778" s="39"/>
      <c r="WYK778" s="39"/>
      <c r="WYL778" s="39"/>
      <c r="WYM778" s="39"/>
      <c r="WYN778" s="39"/>
      <c r="WYO778" s="39"/>
      <c r="WYP778" s="39"/>
      <c r="WYQ778" s="39"/>
      <c r="WYR778" s="39"/>
      <c r="WYS778" s="39"/>
      <c r="WYT778" s="39"/>
      <c r="WYU778" s="39"/>
      <c r="WYV778" s="39"/>
      <c r="WYW778" s="39"/>
      <c r="WYX778" s="39"/>
      <c r="WYY778" s="39"/>
      <c r="WYZ778" s="39"/>
      <c r="WZA778" s="39"/>
      <c r="WZB778" s="39"/>
      <c r="WZC778" s="39"/>
      <c r="WZD778" s="39"/>
      <c r="WZE778" s="39"/>
      <c r="WZF778" s="39"/>
      <c r="WZG778" s="39"/>
      <c r="WZH778" s="39"/>
      <c r="WZI778" s="39"/>
      <c r="WZJ778" s="39"/>
      <c r="WZK778" s="39"/>
      <c r="WZL778" s="39"/>
      <c r="WZM778" s="39"/>
      <c r="WZN778" s="39"/>
      <c r="WZO778" s="39"/>
      <c r="WZP778" s="39"/>
      <c r="WZQ778" s="39"/>
      <c r="WZR778" s="39"/>
      <c r="WZS778" s="39"/>
      <c r="WZT778" s="39"/>
      <c r="WZU778" s="39"/>
      <c r="WZV778" s="39"/>
      <c r="WZW778" s="39"/>
      <c r="WZX778" s="39"/>
      <c r="WZY778" s="39"/>
      <c r="WZZ778" s="39"/>
      <c r="XAA778" s="39"/>
      <c r="XAB778" s="39"/>
      <c r="XAC778" s="39"/>
      <c r="XAD778" s="39"/>
      <c r="XAE778" s="39"/>
      <c r="XAF778" s="39"/>
      <c r="XAG778" s="39"/>
      <c r="XAH778" s="39"/>
      <c r="XAI778" s="39"/>
      <c r="XAJ778" s="39"/>
      <c r="XAK778" s="39"/>
      <c r="XAL778" s="39"/>
      <c r="XAM778" s="39"/>
      <c r="XAN778" s="39"/>
      <c r="XAO778" s="39"/>
      <c r="XAP778" s="39"/>
      <c r="XAQ778" s="39"/>
      <c r="XAR778" s="39"/>
      <c r="XAS778" s="39"/>
      <c r="XAT778" s="39"/>
      <c r="XAU778" s="39"/>
      <c r="XAV778" s="39"/>
      <c r="XAW778" s="39"/>
      <c r="XAX778" s="39"/>
      <c r="XAY778" s="39"/>
      <c r="XAZ778" s="39"/>
      <c r="XBA778" s="39"/>
      <c r="XBB778" s="39"/>
      <c r="XBC778" s="39"/>
      <c r="XBD778" s="39"/>
      <c r="XBE778" s="39"/>
      <c r="XBF778" s="39"/>
      <c r="XBG778" s="39"/>
      <c r="XBH778" s="39"/>
      <c r="XBI778" s="39"/>
      <c r="XBJ778" s="39"/>
      <c r="XBK778" s="39"/>
      <c r="XBL778" s="39"/>
      <c r="XBM778" s="39"/>
      <c r="XBN778" s="39"/>
      <c r="XBO778" s="39"/>
      <c r="XBP778" s="39"/>
      <c r="XBQ778" s="39"/>
      <c r="XBR778" s="39"/>
      <c r="XBS778" s="39"/>
      <c r="XBT778" s="39"/>
      <c r="XBU778" s="39"/>
      <c r="XBV778" s="39"/>
      <c r="XBW778" s="39"/>
      <c r="XBX778" s="39"/>
      <c r="XBY778" s="39"/>
      <c r="XBZ778" s="39"/>
      <c r="XCA778" s="39"/>
      <c r="XCB778" s="39"/>
      <c r="XCC778" s="39"/>
      <c r="XCD778" s="39"/>
      <c r="XCE778" s="39"/>
      <c r="XCF778" s="39"/>
      <c r="XCG778" s="39"/>
      <c r="XCH778" s="39"/>
      <c r="XCI778" s="39"/>
      <c r="XCJ778" s="39"/>
      <c r="XCK778" s="39"/>
      <c r="XCL778" s="39"/>
      <c r="XCM778" s="39"/>
      <c r="XCN778" s="39"/>
      <c r="XCO778" s="142"/>
      <c r="XCP778" s="142"/>
    </row>
    <row r="779" spans="1:16318" ht="31.5" customHeight="1" x14ac:dyDescent="0.25">
      <c r="A779" s="79" t="s">
        <v>259</v>
      </c>
      <c r="B779" s="73" t="s">
        <v>260</v>
      </c>
      <c r="C779" s="159"/>
      <c r="D779" s="127">
        <f>D780+D788+D792+D799+D784+D803+D807</f>
        <v>324829</v>
      </c>
      <c r="E779" s="127">
        <f>E780+E788+E792+E799+E784+E803+E807</f>
        <v>324692.86230999994</v>
      </c>
      <c r="F779" s="279">
        <f t="shared" ref="F779:F830" si="209">E779/D779*100</f>
        <v>99.958089428591649</v>
      </c>
      <c r="G779" s="305">
        <f>324829-D779</f>
        <v>0</v>
      </c>
    </row>
    <row r="780" spans="1:16318" ht="31.5" customHeight="1" x14ac:dyDescent="0.25">
      <c r="A780" s="87" t="s">
        <v>119</v>
      </c>
      <c r="B780" s="65" t="s">
        <v>261</v>
      </c>
      <c r="C780" s="173"/>
      <c r="D780" s="130">
        <f>D781</f>
        <v>22030</v>
      </c>
      <c r="E780" s="130">
        <f t="shared" ref="E780:E782" si="210">E781</f>
        <v>21967.70174</v>
      </c>
      <c r="F780" s="279">
        <f t="shared" si="209"/>
        <v>99.717211711302767</v>
      </c>
    </row>
    <row r="781" spans="1:16318" ht="31.5" customHeight="1" x14ac:dyDescent="0.25">
      <c r="A781" s="69" t="s">
        <v>18</v>
      </c>
      <c r="B781" s="50" t="s">
        <v>261</v>
      </c>
      <c r="C781" s="132">
        <v>600</v>
      </c>
      <c r="D781" s="100">
        <f>D782</f>
        <v>22030</v>
      </c>
      <c r="E781" s="100">
        <f t="shared" si="210"/>
        <v>21967.70174</v>
      </c>
      <c r="F781" s="279">
        <f t="shared" si="209"/>
        <v>99.717211711302767</v>
      </c>
    </row>
    <row r="782" spans="1:16318" ht="15.75" customHeight="1" x14ac:dyDescent="0.25">
      <c r="A782" s="69" t="s">
        <v>120</v>
      </c>
      <c r="B782" s="50" t="s">
        <v>261</v>
      </c>
      <c r="C782" s="132" t="s">
        <v>21</v>
      </c>
      <c r="D782" s="100">
        <f>D783</f>
        <v>22030</v>
      </c>
      <c r="E782" s="100">
        <f t="shared" si="210"/>
        <v>21967.70174</v>
      </c>
      <c r="F782" s="279">
        <f t="shared" si="209"/>
        <v>99.717211711302767</v>
      </c>
    </row>
    <row r="783" spans="1:16318" ht="15.75" hidden="1" customHeight="1" x14ac:dyDescent="0.25">
      <c r="A783" s="69" t="s">
        <v>77</v>
      </c>
      <c r="B783" s="50" t="s">
        <v>261</v>
      </c>
      <c r="C783" s="132" t="s">
        <v>78</v>
      </c>
      <c r="D783" s="100">
        <f>14346-717+7874+8019-5900+3395-34+350-2508-3395+600</f>
        <v>22030</v>
      </c>
      <c r="E783" s="100">
        <v>21967.70174</v>
      </c>
      <c r="F783" s="279">
        <f t="shared" si="209"/>
        <v>99.717211711302767</v>
      </c>
    </row>
    <row r="784" spans="1:16318" ht="31.5" customHeight="1" x14ac:dyDescent="0.2">
      <c r="A784" s="61" t="s">
        <v>829</v>
      </c>
      <c r="B784" s="65" t="s">
        <v>830</v>
      </c>
      <c r="C784" s="158"/>
      <c r="D784" s="63">
        <f t="shared" ref="D784:E786" si="211">D785</f>
        <v>132</v>
      </c>
      <c r="E784" s="63">
        <f t="shared" si="211"/>
        <v>131.44720000000001</v>
      </c>
      <c r="F784" s="279">
        <f t="shared" si="209"/>
        <v>99.581212121212133</v>
      </c>
    </row>
    <row r="785" spans="1:6" ht="31.5" customHeight="1" x14ac:dyDescent="0.2">
      <c r="A785" s="76" t="s">
        <v>305</v>
      </c>
      <c r="B785" s="54" t="s">
        <v>830</v>
      </c>
      <c r="C785" s="155" t="s">
        <v>35</v>
      </c>
      <c r="D785" s="59">
        <f t="shared" si="211"/>
        <v>132</v>
      </c>
      <c r="E785" s="59">
        <f t="shared" si="211"/>
        <v>131.44720000000001</v>
      </c>
      <c r="F785" s="279">
        <f t="shared" si="209"/>
        <v>99.581212121212133</v>
      </c>
    </row>
    <row r="786" spans="1:6" ht="15.75" customHeight="1" x14ac:dyDescent="0.2">
      <c r="A786" s="76" t="s">
        <v>34</v>
      </c>
      <c r="B786" s="54" t="s">
        <v>830</v>
      </c>
      <c r="C786" s="155" t="s">
        <v>134</v>
      </c>
      <c r="D786" s="59">
        <f t="shared" si="211"/>
        <v>132</v>
      </c>
      <c r="E786" s="59">
        <f t="shared" si="211"/>
        <v>131.44720000000001</v>
      </c>
      <c r="F786" s="279">
        <f t="shared" si="209"/>
        <v>99.581212121212133</v>
      </c>
    </row>
    <row r="787" spans="1:6" ht="31.5" hidden="1" customHeight="1" x14ac:dyDescent="0.2">
      <c r="A787" s="76" t="s">
        <v>87</v>
      </c>
      <c r="B787" s="54" t="s">
        <v>830</v>
      </c>
      <c r="C787" s="155" t="s">
        <v>88</v>
      </c>
      <c r="D787" s="59">
        <f>65348-25000+67-10470-29878+65</f>
        <v>132</v>
      </c>
      <c r="E787" s="100">
        <v>131.44720000000001</v>
      </c>
      <c r="F787" s="279">
        <f t="shared" si="209"/>
        <v>99.581212121212133</v>
      </c>
    </row>
    <row r="788" spans="1:6" ht="15.75" customHeight="1" x14ac:dyDescent="0.25">
      <c r="A788" s="87" t="s">
        <v>454</v>
      </c>
      <c r="B788" s="65" t="s">
        <v>418</v>
      </c>
      <c r="C788" s="158"/>
      <c r="D788" s="130">
        <f>D789</f>
        <v>282865</v>
      </c>
      <c r="E788" s="130">
        <f t="shared" ref="E788:E790" si="212">E789</f>
        <v>282863.79496999999</v>
      </c>
      <c r="F788" s="279">
        <f t="shared" si="209"/>
        <v>99.999573991126496</v>
      </c>
    </row>
    <row r="789" spans="1:6" ht="31.5" customHeight="1" x14ac:dyDescent="0.25">
      <c r="A789" s="69" t="s">
        <v>305</v>
      </c>
      <c r="B789" s="50" t="s">
        <v>418</v>
      </c>
      <c r="C789" s="132" t="s">
        <v>35</v>
      </c>
      <c r="D789" s="100">
        <f>D790</f>
        <v>282865</v>
      </c>
      <c r="E789" s="100">
        <f t="shared" si="212"/>
        <v>282863.79496999999</v>
      </c>
      <c r="F789" s="279">
        <f t="shared" si="209"/>
        <v>99.999573991126496</v>
      </c>
    </row>
    <row r="790" spans="1:6" ht="15.75" customHeight="1" x14ac:dyDescent="0.25">
      <c r="A790" s="69" t="s">
        <v>34</v>
      </c>
      <c r="B790" s="50" t="s">
        <v>418</v>
      </c>
      <c r="C790" s="132" t="s">
        <v>134</v>
      </c>
      <c r="D790" s="100">
        <f>D791</f>
        <v>282865</v>
      </c>
      <c r="E790" s="100">
        <f t="shared" si="212"/>
        <v>282863.79496999999</v>
      </c>
      <c r="F790" s="279">
        <f t="shared" si="209"/>
        <v>99.999573991126496</v>
      </c>
    </row>
    <row r="791" spans="1:6" ht="31.5" hidden="1" customHeight="1" x14ac:dyDescent="0.25">
      <c r="A791" s="69" t="s">
        <v>87</v>
      </c>
      <c r="B791" s="50" t="s">
        <v>418</v>
      </c>
      <c r="C791" s="132" t="s">
        <v>88</v>
      </c>
      <c r="D791" s="100">
        <f>146000+142799+25476-31410</f>
        <v>282865</v>
      </c>
      <c r="E791" s="100">
        <v>282863.79496999999</v>
      </c>
      <c r="F791" s="279">
        <f t="shared" si="209"/>
        <v>99.999573991126496</v>
      </c>
    </row>
    <row r="792" spans="1:6" s="142" customFormat="1" ht="31.5" customHeight="1" x14ac:dyDescent="0.25">
      <c r="A792" s="87" t="s">
        <v>514</v>
      </c>
      <c r="B792" s="65" t="s">
        <v>515</v>
      </c>
      <c r="C792" s="158"/>
      <c r="D792" s="130">
        <f>D796+D793</f>
        <v>7970</v>
      </c>
      <c r="E792" s="130">
        <f>E796</f>
        <v>7919.9643599999999</v>
      </c>
      <c r="F792" s="279">
        <f t="shared" si="209"/>
        <v>99.37220025094102</v>
      </c>
    </row>
    <row r="793" spans="1:6" s="142" customFormat="1" ht="31.5" customHeight="1" x14ac:dyDescent="0.2">
      <c r="A793" s="52" t="s">
        <v>903</v>
      </c>
      <c r="B793" s="65" t="s">
        <v>515</v>
      </c>
      <c r="C793" s="158" t="s">
        <v>15</v>
      </c>
      <c r="D793" s="66">
        <f t="shared" ref="D793:E794" si="213">D794</f>
        <v>50</v>
      </c>
      <c r="E793" s="66">
        <f t="shared" si="213"/>
        <v>0</v>
      </c>
      <c r="F793" s="279">
        <f t="shared" si="209"/>
        <v>0</v>
      </c>
    </row>
    <row r="794" spans="1:6" s="142" customFormat="1" ht="31.5" customHeight="1" x14ac:dyDescent="0.2">
      <c r="A794" s="52" t="s">
        <v>17</v>
      </c>
      <c r="B794" s="65" t="s">
        <v>515</v>
      </c>
      <c r="C794" s="158" t="s">
        <v>16</v>
      </c>
      <c r="D794" s="66">
        <f t="shared" si="213"/>
        <v>50</v>
      </c>
      <c r="E794" s="66">
        <f t="shared" si="213"/>
        <v>0</v>
      </c>
      <c r="F794" s="279">
        <f t="shared" si="209"/>
        <v>0</v>
      </c>
    </row>
    <row r="795" spans="1:6" s="142" customFormat="1" ht="31.5" hidden="1" customHeight="1" x14ac:dyDescent="0.2">
      <c r="A795" s="52" t="s">
        <v>559</v>
      </c>
      <c r="B795" s="65" t="s">
        <v>515</v>
      </c>
      <c r="C795" s="158" t="s">
        <v>70</v>
      </c>
      <c r="D795" s="66">
        <v>50</v>
      </c>
      <c r="E795" s="130">
        <v>0</v>
      </c>
      <c r="F795" s="279">
        <f t="shared" si="209"/>
        <v>0</v>
      </c>
    </row>
    <row r="796" spans="1:6" s="142" customFormat="1" ht="31.5" customHeight="1" x14ac:dyDescent="0.25">
      <c r="A796" s="69" t="s">
        <v>18</v>
      </c>
      <c r="B796" s="65" t="s">
        <v>515</v>
      </c>
      <c r="C796" s="132">
        <v>600</v>
      </c>
      <c r="D796" s="100">
        <f>D797</f>
        <v>7920</v>
      </c>
      <c r="E796" s="100">
        <f t="shared" ref="E796:E797" si="214">E797</f>
        <v>7919.9643599999999</v>
      </c>
      <c r="F796" s="279">
        <f t="shared" si="209"/>
        <v>99.999549999999999</v>
      </c>
    </row>
    <row r="797" spans="1:6" s="142" customFormat="1" ht="15.75" customHeight="1" x14ac:dyDescent="0.25">
      <c r="A797" s="69" t="s">
        <v>120</v>
      </c>
      <c r="B797" s="65" t="s">
        <v>515</v>
      </c>
      <c r="C797" s="132" t="s">
        <v>21</v>
      </c>
      <c r="D797" s="100">
        <f>D798</f>
        <v>7920</v>
      </c>
      <c r="E797" s="100">
        <f t="shared" si="214"/>
        <v>7919.9643599999999</v>
      </c>
      <c r="F797" s="279">
        <f t="shared" si="209"/>
        <v>99.999549999999999</v>
      </c>
    </row>
    <row r="798" spans="1:6" s="142" customFormat="1" ht="15.75" hidden="1" customHeight="1" x14ac:dyDescent="0.25">
      <c r="A798" s="69" t="s">
        <v>77</v>
      </c>
      <c r="B798" s="65" t="s">
        <v>515</v>
      </c>
      <c r="C798" s="132" t="s">
        <v>78</v>
      </c>
      <c r="D798" s="100">
        <f>7000-5000+6000-80</f>
        <v>7920</v>
      </c>
      <c r="E798" s="100">
        <v>7919.9643599999999</v>
      </c>
      <c r="F798" s="279">
        <f t="shared" si="209"/>
        <v>99.999549999999999</v>
      </c>
    </row>
    <row r="799" spans="1:6" ht="31.5" customHeight="1" x14ac:dyDescent="0.25">
      <c r="A799" s="87" t="s">
        <v>516</v>
      </c>
      <c r="B799" s="65" t="s">
        <v>517</v>
      </c>
      <c r="C799" s="158"/>
      <c r="D799" s="130">
        <f>D800</f>
        <v>2493</v>
      </c>
      <c r="E799" s="130">
        <f t="shared" ref="E799:E801" si="215">E800</f>
        <v>2485.4998399999999</v>
      </c>
      <c r="F799" s="279">
        <f t="shared" si="209"/>
        <v>99.699151223425588</v>
      </c>
    </row>
    <row r="800" spans="1:6" ht="31.5" customHeight="1" x14ac:dyDescent="0.25">
      <c r="A800" s="69" t="s">
        <v>18</v>
      </c>
      <c r="B800" s="50" t="s">
        <v>517</v>
      </c>
      <c r="C800" s="132">
        <v>600</v>
      </c>
      <c r="D800" s="100">
        <f>D801</f>
        <v>2493</v>
      </c>
      <c r="E800" s="100">
        <f t="shared" si="215"/>
        <v>2485.4998399999999</v>
      </c>
      <c r="F800" s="279">
        <f t="shared" si="209"/>
        <v>99.699151223425588</v>
      </c>
    </row>
    <row r="801" spans="1:7" ht="15.75" customHeight="1" x14ac:dyDescent="0.25">
      <c r="A801" s="69" t="s">
        <v>120</v>
      </c>
      <c r="B801" s="50" t="s">
        <v>517</v>
      </c>
      <c r="C801" s="132" t="s">
        <v>21</v>
      </c>
      <c r="D801" s="100">
        <f>D802</f>
        <v>2493</v>
      </c>
      <c r="E801" s="100">
        <f t="shared" si="215"/>
        <v>2485.4998399999999</v>
      </c>
      <c r="F801" s="279">
        <f t="shared" si="209"/>
        <v>99.699151223425588</v>
      </c>
    </row>
    <row r="802" spans="1:7" ht="15.75" hidden="1" customHeight="1" x14ac:dyDescent="0.25">
      <c r="A802" s="69" t="s">
        <v>77</v>
      </c>
      <c r="B802" s="50" t="s">
        <v>517</v>
      </c>
      <c r="C802" s="132" t="s">
        <v>78</v>
      </c>
      <c r="D802" s="100">
        <f>4193+2300-129-3-3868</f>
        <v>2493</v>
      </c>
      <c r="E802" s="100">
        <v>2485.4998399999999</v>
      </c>
      <c r="F802" s="279">
        <f t="shared" si="209"/>
        <v>99.699151223425588</v>
      </c>
    </row>
    <row r="803" spans="1:7" ht="31.5" customHeight="1" x14ac:dyDescent="0.2">
      <c r="A803" s="61" t="s">
        <v>847</v>
      </c>
      <c r="B803" s="50" t="s">
        <v>848</v>
      </c>
      <c r="C803" s="132"/>
      <c r="D803" s="100">
        <f>D804</f>
        <v>2139</v>
      </c>
      <c r="E803" s="100">
        <f t="shared" ref="E803:E805" si="216">E804</f>
        <v>2138.99944</v>
      </c>
      <c r="F803" s="279">
        <f t="shared" si="209"/>
        <v>99.99997381954185</v>
      </c>
    </row>
    <row r="804" spans="1:7" ht="31.5" customHeight="1" x14ac:dyDescent="0.2">
      <c r="A804" s="52" t="s">
        <v>439</v>
      </c>
      <c r="B804" s="50" t="s">
        <v>848</v>
      </c>
      <c r="C804" s="132" t="s">
        <v>15</v>
      </c>
      <c r="D804" s="100">
        <f>D805</f>
        <v>2139</v>
      </c>
      <c r="E804" s="100">
        <f t="shared" si="216"/>
        <v>2138.99944</v>
      </c>
      <c r="F804" s="279">
        <f t="shared" si="209"/>
        <v>99.99997381954185</v>
      </c>
    </row>
    <row r="805" spans="1:7" ht="31.5" customHeight="1" x14ac:dyDescent="0.25">
      <c r="A805" s="69" t="s">
        <v>17</v>
      </c>
      <c r="B805" s="50" t="s">
        <v>848</v>
      </c>
      <c r="C805" s="132" t="s">
        <v>16</v>
      </c>
      <c r="D805" s="100">
        <f>D806</f>
        <v>2139</v>
      </c>
      <c r="E805" s="100">
        <f t="shared" si="216"/>
        <v>2138.99944</v>
      </c>
      <c r="F805" s="279">
        <f t="shared" si="209"/>
        <v>99.99997381954185</v>
      </c>
    </row>
    <row r="806" spans="1:7" ht="15.75" hidden="1" customHeight="1" x14ac:dyDescent="0.25">
      <c r="A806" s="69" t="s">
        <v>559</v>
      </c>
      <c r="B806" s="50" t="s">
        <v>848</v>
      </c>
      <c r="C806" s="132" t="s">
        <v>70</v>
      </c>
      <c r="D806" s="100">
        <f>25000-67-2616-20178</f>
        <v>2139</v>
      </c>
      <c r="E806" s="100">
        <v>2138.99944</v>
      </c>
      <c r="F806" s="279">
        <f t="shared" si="209"/>
        <v>99.99997381954185</v>
      </c>
    </row>
    <row r="807" spans="1:7" ht="15.75" customHeight="1" x14ac:dyDescent="0.2">
      <c r="A807" s="61" t="s">
        <v>1054</v>
      </c>
      <c r="B807" s="50" t="s">
        <v>1055</v>
      </c>
      <c r="C807" s="132"/>
      <c r="D807" s="77">
        <f>D808</f>
        <v>7200</v>
      </c>
      <c r="E807" s="59">
        <f t="shared" ref="E807:E809" si="217">E808</f>
        <v>7185.4547599999996</v>
      </c>
      <c r="F807" s="279">
        <f t="shared" si="209"/>
        <v>99.797982777777776</v>
      </c>
    </row>
    <row r="808" spans="1:7" ht="31.5" customHeight="1" x14ac:dyDescent="0.2">
      <c r="A808" s="52" t="s">
        <v>18</v>
      </c>
      <c r="B808" s="50" t="s">
        <v>1055</v>
      </c>
      <c r="C808" s="132">
        <v>600</v>
      </c>
      <c r="D808" s="77">
        <f>D809</f>
        <v>7200</v>
      </c>
      <c r="E808" s="59">
        <f t="shared" si="217"/>
        <v>7185.4547599999996</v>
      </c>
      <c r="F808" s="279">
        <f t="shared" si="209"/>
        <v>99.797982777777776</v>
      </c>
    </row>
    <row r="809" spans="1:7" ht="15.75" customHeight="1" x14ac:dyDescent="0.2">
      <c r="A809" s="52" t="s">
        <v>120</v>
      </c>
      <c r="B809" s="50" t="s">
        <v>1055</v>
      </c>
      <c r="C809" s="132" t="s">
        <v>21</v>
      </c>
      <c r="D809" s="77">
        <f>D810</f>
        <v>7200</v>
      </c>
      <c r="E809" s="59">
        <f t="shared" si="217"/>
        <v>7185.4547599999996</v>
      </c>
      <c r="F809" s="279">
        <f t="shared" si="209"/>
        <v>99.797982777777776</v>
      </c>
    </row>
    <row r="810" spans="1:7" ht="15.75" hidden="1" customHeight="1" x14ac:dyDescent="0.2">
      <c r="A810" s="52" t="s">
        <v>77</v>
      </c>
      <c r="B810" s="50" t="s">
        <v>1055</v>
      </c>
      <c r="C810" s="132" t="s">
        <v>78</v>
      </c>
      <c r="D810" s="77">
        <v>7200</v>
      </c>
      <c r="E810" s="100">
        <v>7185.4547599999996</v>
      </c>
      <c r="F810" s="279">
        <f t="shared" si="209"/>
        <v>99.797982777777776</v>
      </c>
    </row>
    <row r="811" spans="1:7" ht="31.5" customHeight="1" x14ac:dyDescent="0.25">
      <c r="A811" s="79" t="s">
        <v>262</v>
      </c>
      <c r="B811" s="73" t="s">
        <v>263</v>
      </c>
      <c r="C811" s="159"/>
      <c r="D811" s="127">
        <f>D812+D837+D821+D825+D829+D833</f>
        <v>284314</v>
      </c>
      <c r="E811" s="127">
        <f>E812+E837+E821+E825+E829+E833</f>
        <v>284099.73787000001</v>
      </c>
      <c r="F811" s="279">
        <f t="shared" si="209"/>
        <v>99.924638909796911</v>
      </c>
      <c r="G811" s="305">
        <f>284314-D811</f>
        <v>0</v>
      </c>
    </row>
    <row r="812" spans="1:7" ht="31.5" customHeight="1" x14ac:dyDescent="0.25">
      <c r="A812" s="87" t="s">
        <v>419</v>
      </c>
      <c r="B812" s="65" t="s">
        <v>264</v>
      </c>
      <c r="C812" s="158"/>
      <c r="D812" s="130">
        <f>D813+D816</f>
        <v>12679</v>
      </c>
      <c r="E812" s="130">
        <f t="shared" ref="E812" si="218">E813+E816</f>
        <v>12651.60313</v>
      </c>
      <c r="F812" s="279">
        <f t="shared" si="209"/>
        <v>99.783919315403423</v>
      </c>
    </row>
    <row r="813" spans="1:7" ht="31.5" customHeight="1" x14ac:dyDescent="0.2">
      <c r="A813" s="52" t="s">
        <v>439</v>
      </c>
      <c r="B813" s="50" t="s">
        <v>264</v>
      </c>
      <c r="C813" s="132" t="s">
        <v>15</v>
      </c>
      <c r="D813" s="100">
        <f>D814</f>
        <v>1995</v>
      </c>
      <c r="E813" s="100">
        <f t="shared" ref="E813:E814" si="219">E814</f>
        <v>1980.05</v>
      </c>
      <c r="F813" s="279">
        <f t="shared" si="209"/>
        <v>99.250626566416031</v>
      </c>
    </row>
    <row r="814" spans="1:7" ht="31.5" customHeight="1" x14ac:dyDescent="0.25">
      <c r="A814" s="69" t="s">
        <v>17</v>
      </c>
      <c r="B814" s="50" t="s">
        <v>264</v>
      </c>
      <c r="C814" s="132" t="s">
        <v>16</v>
      </c>
      <c r="D814" s="100">
        <f>D815</f>
        <v>1995</v>
      </c>
      <c r="E814" s="100">
        <f t="shared" si="219"/>
        <v>1980.05</v>
      </c>
      <c r="F814" s="279">
        <f t="shared" si="209"/>
        <v>99.250626566416031</v>
      </c>
    </row>
    <row r="815" spans="1:7" ht="15.75" hidden="1" customHeight="1" x14ac:dyDescent="0.25">
      <c r="A815" s="69" t="s">
        <v>559</v>
      </c>
      <c r="B815" s="50" t="s">
        <v>264</v>
      </c>
      <c r="C815" s="132" t="s">
        <v>70</v>
      </c>
      <c r="D815" s="100">
        <f>600+1000+800-400-5</f>
        <v>1995</v>
      </c>
      <c r="E815" s="100">
        <v>1980.05</v>
      </c>
      <c r="F815" s="279">
        <f t="shared" si="209"/>
        <v>99.250626566416031</v>
      </c>
    </row>
    <row r="816" spans="1:7" ht="31.5" customHeight="1" x14ac:dyDescent="0.25">
      <c r="A816" s="69" t="s">
        <v>18</v>
      </c>
      <c r="B816" s="50" t="s">
        <v>264</v>
      </c>
      <c r="C816" s="132" t="s">
        <v>20</v>
      </c>
      <c r="D816" s="100">
        <f>D819+D817</f>
        <v>10684</v>
      </c>
      <c r="E816" s="100">
        <f t="shared" ref="E816" si="220">E819+E817</f>
        <v>10671.55313</v>
      </c>
      <c r="F816" s="279">
        <f t="shared" si="209"/>
        <v>99.883499906402093</v>
      </c>
    </row>
    <row r="817" spans="1:6" ht="15.75" customHeight="1" x14ac:dyDescent="0.2">
      <c r="A817" s="124" t="s">
        <v>24</v>
      </c>
      <c r="B817" s="50" t="s">
        <v>264</v>
      </c>
      <c r="C817" s="50" t="s">
        <v>25</v>
      </c>
      <c r="D817" s="100">
        <f>D818</f>
        <v>400</v>
      </c>
      <c r="E817" s="100">
        <f t="shared" ref="E817" si="221">E818</f>
        <v>399.99990000000003</v>
      </c>
      <c r="F817" s="279">
        <f t="shared" si="209"/>
        <v>99.999975000000006</v>
      </c>
    </row>
    <row r="818" spans="1:6" ht="15.75" hidden="1" customHeight="1" x14ac:dyDescent="0.2">
      <c r="A818" s="124" t="s">
        <v>75</v>
      </c>
      <c r="B818" s="50" t="s">
        <v>264</v>
      </c>
      <c r="C818" s="50" t="s">
        <v>76</v>
      </c>
      <c r="D818" s="100">
        <v>400</v>
      </c>
      <c r="E818" s="100">
        <v>399.99990000000003</v>
      </c>
      <c r="F818" s="279">
        <f t="shared" si="209"/>
        <v>99.999975000000006</v>
      </c>
    </row>
    <row r="819" spans="1:6" ht="15.75" customHeight="1" x14ac:dyDescent="0.25">
      <c r="A819" s="69" t="s">
        <v>19</v>
      </c>
      <c r="B819" s="50" t="s">
        <v>264</v>
      </c>
      <c r="C819" s="132" t="s">
        <v>21</v>
      </c>
      <c r="D819" s="100">
        <f>D820</f>
        <v>10284</v>
      </c>
      <c r="E819" s="100">
        <f t="shared" ref="E819" si="222">E820</f>
        <v>10271.55323</v>
      </c>
      <c r="F819" s="279">
        <f t="shared" si="209"/>
        <v>99.878969564371829</v>
      </c>
    </row>
    <row r="820" spans="1:6" ht="15.75" hidden="1" customHeight="1" x14ac:dyDescent="0.25">
      <c r="A820" s="69" t="s">
        <v>77</v>
      </c>
      <c r="B820" s="50" t="s">
        <v>264</v>
      </c>
      <c r="C820" s="132" t="s">
        <v>78</v>
      </c>
      <c r="D820" s="100">
        <f>8896+90+9501-8203</f>
        <v>10284</v>
      </c>
      <c r="E820" s="100">
        <v>10271.55323</v>
      </c>
      <c r="F820" s="279">
        <f t="shared" si="209"/>
        <v>99.878969564371829</v>
      </c>
    </row>
    <row r="821" spans="1:6" s="160" customFormat="1" ht="31.5" customHeight="1" x14ac:dyDescent="0.25">
      <c r="A821" s="87" t="s">
        <v>617</v>
      </c>
      <c r="B821" s="65" t="s">
        <v>618</v>
      </c>
      <c r="C821" s="158"/>
      <c r="D821" s="130">
        <f>D822</f>
        <v>1440</v>
      </c>
      <c r="E821" s="130">
        <f t="shared" ref="E821:E823" si="223">E822</f>
        <v>1440</v>
      </c>
      <c r="F821" s="279">
        <f t="shared" si="209"/>
        <v>100</v>
      </c>
    </row>
    <row r="822" spans="1:6" ht="31.5" customHeight="1" x14ac:dyDescent="0.25">
      <c r="A822" s="69" t="s">
        <v>18</v>
      </c>
      <c r="B822" s="50" t="s">
        <v>618</v>
      </c>
      <c r="C822" s="132" t="s">
        <v>20</v>
      </c>
      <c r="D822" s="100">
        <f>D823</f>
        <v>1440</v>
      </c>
      <c r="E822" s="100">
        <f t="shared" si="223"/>
        <v>1440</v>
      </c>
      <c r="F822" s="279">
        <f t="shared" si="209"/>
        <v>100</v>
      </c>
    </row>
    <row r="823" spans="1:6" ht="31.5" customHeight="1" x14ac:dyDescent="0.25">
      <c r="A823" s="69" t="s">
        <v>27</v>
      </c>
      <c r="B823" s="50" t="s">
        <v>618</v>
      </c>
      <c r="C823" s="132" t="s">
        <v>0</v>
      </c>
      <c r="D823" s="100">
        <f>D824</f>
        <v>1440</v>
      </c>
      <c r="E823" s="100">
        <f t="shared" si="223"/>
        <v>1440</v>
      </c>
      <c r="F823" s="279">
        <f t="shared" si="209"/>
        <v>100</v>
      </c>
    </row>
    <row r="824" spans="1:6" ht="31.5" hidden="1" customHeight="1" x14ac:dyDescent="0.25">
      <c r="A824" s="57" t="s">
        <v>676</v>
      </c>
      <c r="B824" s="50" t="s">
        <v>618</v>
      </c>
      <c r="C824" s="132" t="s">
        <v>482</v>
      </c>
      <c r="D824" s="100">
        <v>1440</v>
      </c>
      <c r="E824" s="100">
        <v>1440</v>
      </c>
      <c r="F824" s="279">
        <f t="shared" si="209"/>
        <v>100</v>
      </c>
    </row>
    <row r="825" spans="1:6" ht="31.5" customHeight="1" x14ac:dyDescent="0.2">
      <c r="A825" s="61" t="s">
        <v>806</v>
      </c>
      <c r="B825" s="65" t="s">
        <v>807</v>
      </c>
      <c r="C825" s="158"/>
      <c r="D825" s="175">
        <f t="shared" ref="D825:D827" si="224">D826</f>
        <v>2477</v>
      </c>
      <c r="E825" s="100">
        <f>E826</f>
        <v>2321.6687400000001</v>
      </c>
      <c r="F825" s="279">
        <f t="shared" si="209"/>
        <v>93.729056923698025</v>
      </c>
    </row>
    <row r="826" spans="1:6" ht="31.5" customHeight="1" x14ac:dyDescent="0.2">
      <c r="A826" s="76" t="s">
        <v>18</v>
      </c>
      <c r="B826" s="50" t="s">
        <v>807</v>
      </c>
      <c r="C826" s="155">
        <v>600</v>
      </c>
      <c r="D826" s="176">
        <f t="shared" si="224"/>
        <v>2477</v>
      </c>
      <c r="E826" s="100">
        <f>E827</f>
        <v>2321.6687400000001</v>
      </c>
      <c r="F826" s="279">
        <f t="shared" si="209"/>
        <v>93.729056923698025</v>
      </c>
    </row>
    <row r="827" spans="1:6" ht="15.75" customHeight="1" x14ac:dyDescent="0.2">
      <c r="A827" s="76" t="s">
        <v>120</v>
      </c>
      <c r="B827" s="50" t="s">
        <v>807</v>
      </c>
      <c r="C827" s="155" t="s">
        <v>21</v>
      </c>
      <c r="D827" s="176">
        <f t="shared" si="224"/>
        <v>2477</v>
      </c>
      <c r="E827" s="100">
        <f>E828</f>
        <v>2321.6687400000001</v>
      </c>
      <c r="F827" s="279">
        <f t="shared" si="209"/>
        <v>93.729056923698025</v>
      </c>
    </row>
    <row r="828" spans="1:6" ht="15.75" hidden="1" customHeight="1" x14ac:dyDescent="0.2">
      <c r="A828" s="76" t="s">
        <v>77</v>
      </c>
      <c r="B828" s="50" t="s">
        <v>807</v>
      </c>
      <c r="C828" s="155" t="s">
        <v>78</v>
      </c>
      <c r="D828" s="176">
        <f>500+3390-1323-90</f>
        <v>2477</v>
      </c>
      <c r="E828" s="100">
        <v>2321.6687400000001</v>
      </c>
      <c r="F828" s="279">
        <f t="shared" si="209"/>
        <v>93.729056923698025</v>
      </c>
    </row>
    <row r="829" spans="1:6" ht="31.5" customHeight="1" x14ac:dyDescent="0.2">
      <c r="A829" s="61" t="s">
        <v>963</v>
      </c>
      <c r="B829" s="65" t="s">
        <v>988</v>
      </c>
      <c r="C829" s="132"/>
      <c r="D829" s="75">
        <f>D830</f>
        <v>628</v>
      </c>
      <c r="E829" s="63">
        <f t="shared" ref="E829:E831" si="225">E830</f>
        <v>628</v>
      </c>
      <c r="F829" s="279">
        <f t="shared" si="209"/>
        <v>100</v>
      </c>
    </row>
    <row r="830" spans="1:6" ht="31.5" customHeight="1" x14ac:dyDescent="0.2">
      <c r="A830" s="52" t="s">
        <v>18</v>
      </c>
      <c r="B830" s="50" t="s">
        <v>988</v>
      </c>
      <c r="C830" s="132" t="s">
        <v>20</v>
      </c>
      <c r="D830" s="77">
        <f>D831</f>
        <v>628</v>
      </c>
      <c r="E830" s="59">
        <f t="shared" si="225"/>
        <v>628</v>
      </c>
      <c r="F830" s="279">
        <f t="shared" si="209"/>
        <v>100</v>
      </c>
    </row>
    <row r="831" spans="1:6" ht="31.5" customHeight="1" x14ac:dyDescent="0.2">
      <c r="A831" s="52" t="s">
        <v>27</v>
      </c>
      <c r="B831" s="50" t="s">
        <v>988</v>
      </c>
      <c r="C831" s="132" t="s">
        <v>0</v>
      </c>
      <c r="D831" s="77">
        <f>D832</f>
        <v>628</v>
      </c>
      <c r="E831" s="59">
        <f t="shared" si="225"/>
        <v>628</v>
      </c>
      <c r="F831" s="279">
        <f t="shared" ref="F831:F883" si="226">E831/D831*100</f>
        <v>100</v>
      </c>
    </row>
    <row r="832" spans="1:6" ht="31.5" hidden="1" customHeight="1" x14ac:dyDescent="0.2">
      <c r="A832" s="52" t="s">
        <v>964</v>
      </c>
      <c r="B832" s="50" t="s">
        <v>988</v>
      </c>
      <c r="C832" s="132" t="s">
        <v>482</v>
      </c>
      <c r="D832" s="77">
        <v>628</v>
      </c>
      <c r="E832" s="100">
        <v>628</v>
      </c>
      <c r="F832" s="279">
        <f t="shared" si="226"/>
        <v>100</v>
      </c>
    </row>
    <row r="833" spans="1:7" ht="15.75" customHeight="1" x14ac:dyDescent="0.2">
      <c r="A833" s="61" t="s">
        <v>1050</v>
      </c>
      <c r="B833" s="50" t="s">
        <v>1049</v>
      </c>
      <c r="C833" s="132"/>
      <c r="D833" s="77">
        <f>D834</f>
        <v>114</v>
      </c>
      <c r="E833" s="59">
        <f t="shared" ref="E833:E835" si="227">E834</f>
        <v>82.465999999999994</v>
      </c>
      <c r="F833" s="279">
        <f t="shared" si="226"/>
        <v>72.338596491228074</v>
      </c>
    </row>
    <row r="834" spans="1:7" ht="31.5" customHeight="1" x14ac:dyDescent="0.2">
      <c r="A834" s="76" t="s">
        <v>18</v>
      </c>
      <c r="B834" s="50" t="s">
        <v>1049</v>
      </c>
      <c r="C834" s="155">
        <v>600</v>
      </c>
      <c r="D834" s="77">
        <f>D835</f>
        <v>114</v>
      </c>
      <c r="E834" s="59">
        <f t="shared" si="227"/>
        <v>82.465999999999994</v>
      </c>
      <c r="F834" s="279">
        <f t="shared" si="226"/>
        <v>72.338596491228074</v>
      </c>
    </row>
    <row r="835" spans="1:7" ht="15.75" customHeight="1" x14ac:dyDescent="0.2">
      <c r="A835" s="76" t="s">
        <v>120</v>
      </c>
      <c r="B835" s="50" t="s">
        <v>1049</v>
      </c>
      <c r="C835" s="155" t="s">
        <v>21</v>
      </c>
      <c r="D835" s="77">
        <f>D836</f>
        <v>114</v>
      </c>
      <c r="E835" s="59">
        <f t="shared" si="227"/>
        <v>82.465999999999994</v>
      </c>
      <c r="F835" s="279">
        <f t="shared" si="226"/>
        <v>72.338596491228074</v>
      </c>
    </row>
    <row r="836" spans="1:7" ht="15.75" hidden="1" customHeight="1" x14ac:dyDescent="0.2">
      <c r="A836" s="76" t="s">
        <v>77</v>
      </c>
      <c r="B836" s="50" t="s">
        <v>1049</v>
      </c>
      <c r="C836" s="155" t="s">
        <v>78</v>
      </c>
      <c r="D836" s="77">
        <v>114</v>
      </c>
      <c r="E836" s="100">
        <v>82.465999999999994</v>
      </c>
      <c r="F836" s="279">
        <f t="shared" si="226"/>
        <v>72.338596491228074</v>
      </c>
    </row>
    <row r="837" spans="1:7" ht="31.5" customHeight="1" x14ac:dyDescent="0.25">
      <c r="A837" s="87" t="s">
        <v>296</v>
      </c>
      <c r="B837" s="65" t="s">
        <v>265</v>
      </c>
      <c r="C837" s="158"/>
      <c r="D837" s="130">
        <f>D838</f>
        <v>266976</v>
      </c>
      <c r="E837" s="130">
        <f t="shared" ref="E837" si="228">E838</f>
        <v>266976</v>
      </c>
      <c r="F837" s="279">
        <f t="shared" si="226"/>
        <v>100</v>
      </c>
    </row>
    <row r="838" spans="1:7" ht="31.5" customHeight="1" x14ac:dyDescent="0.25">
      <c r="A838" s="69" t="s">
        <v>18</v>
      </c>
      <c r="B838" s="50" t="s">
        <v>265</v>
      </c>
      <c r="C838" s="132" t="s">
        <v>20</v>
      </c>
      <c r="D838" s="100">
        <f>D839+D841</f>
        <v>266976</v>
      </c>
      <c r="E838" s="100">
        <f t="shared" ref="E838" si="229">E839+E841</f>
        <v>266976</v>
      </c>
      <c r="F838" s="279">
        <f t="shared" si="226"/>
        <v>100</v>
      </c>
    </row>
    <row r="839" spans="1:7" ht="15.75" customHeight="1" x14ac:dyDescent="0.25">
      <c r="A839" s="69" t="s">
        <v>24</v>
      </c>
      <c r="B839" s="50" t="s">
        <v>265</v>
      </c>
      <c r="C839" s="132" t="s">
        <v>25</v>
      </c>
      <c r="D839" s="100">
        <f>D840</f>
        <v>18909</v>
      </c>
      <c r="E839" s="100">
        <f t="shared" ref="E839" si="230">E840</f>
        <v>18909</v>
      </c>
      <c r="F839" s="279">
        <f t="shared" si="226"/>
        <v>100</v>
      </c>
    </row>
    <row r="840" spans="1:7" ht="47.25" hidden="1" customHeight="1" x14ac:dyDescent="0.25">
      <c r="A840" s="69" t="s">
        <v>91</v>
      </c>
      <c r="B840" s="50" t="s">
        <v>265</v>
      </c>
      <c r="C840" s="132" t="s">
        <v>92</v>
      </c>
      <c r="D840" s="100">
        <f>19907-998</f>
        <v>18909</v>
      </c>
      <c r="E840" s="100">
        <v>18909</v>
      </c>
      <c r="F840" s="279">
        <f t="shared" si="226"/>
        <v>100</v>
      </c>
    </row>
    <row r="841" spans="1:7" ht="15.75" customHeight="1" x14ac:dyDescent="0.25">
      <c r="A841" s="69" t="s">
        <v>19</v>
      </c>
      <c r="B841" s="50" t="s">
        <v>265</v>
      </c>
      <c r="C841" s="132" t="s">
        <v>21</v>
      </c>
      <c r="D841" s="100">
        <f>D842</f>
        <v>248067</v>
      </c>
      <c r="E841" s="100">
        <f t="shared" ref="E841" si="231">E842</f>
        <v>248067</v>
      </c>
      <c r="F841" s="279">
        <f t="shared" si="226"/>
        <v>100</v>
      </c>
    </row>
    <row r="842" spans="1:7" ht="47.25" hidden="1" customHeight="1" x14ac:dyDescent="0.2">
      <c r="A842" s="90" t="s">
        <v>303</v>
      </c>
      <c r="B842" s="50" t="s">
        <v>265</v>
      </c>
      <c r="C842" s="132" t="s">
        <v>95</v>
      </c>
      <c r="D842" s="100">
        <f>192919+34000-4658-1500+33975+2900-6000+8232-795-3349-3569-4088</f>
        <v>248067</v>
      </c>
      <c r="E842" s="100">
        <v>248067</v>
      </c>
      <c r="F842" s="279">
        <f t="shared" si="226"/>
        <v>100</v>
      </c>
    </row>
    <row r="843" spans="1:7" ht="47.25" customHeight="1" x14ac:dyDescent="0.25">
      <c r="A843" s="79" t="s">
        <v>266</v>
      </c>
      <c r="B843" s="73" t="s">
        <v>267</v>
      </c>
      <c r="C843" s="159"/>
      <c r="D843" s="127">
        <f>D844</f>
        <v>2300</v>
      </c>
      <c r="E843" s="127">
        <f t="shared" ref="E843:E844" si="232">E844</f>
        <v>2112.0127299999999</v>
      </c>
      <c r="F843" s="279">
        <f t="shared" si="226"/>
        <v>91.826640434782604</v>
      </c>
      <c r="G843" s="305">
        <f>2300-D843</f>
        <v>0</v>
      </c>
    </row>
    <row r="844" spans="1:7" ht="31.5" customHeight="1" x14ac:dyDescent="0.25">
      <c r="A844" s="87" t="s">
        <v>268</v>
      </c>
      <c r="B844" s="65" t="s">
        <v>269</v>
      </c>
      <c r="C844" s="158"/>
      <c r="D844" s="130">
        <f>D845</f>
        <v>2300</v>
      </c>
      <c r="E844" s="130">
        <f t="shared" si="232"/>
        <v>2112.0127299999999</v>
      </c>
      <c r="F844" s="279">
        <f t="shared" si="226"/>
        <v>91.826640434782604</v>
      </c>
    </row>
    <row r="845" spans="1:7" ht="31.5" customHeight="1" x14ac:dyDescent="0.25">
      <c r="A845" s="69" t="s">
        <v>18</v>
      </c>
      <c r="B845" s="50" t="s">
        <v>269</v>
      </c>
      <c r="C845" s="132" t="s">
        <v>20</v>
      </c>
      <c r="D845" s="100">
        <f>D846+D848</f>
        <v>2300</v>
      </c>
      <c r="E845" s="100">
        <f t="shared" ref="E845" si="233">E846+E848</f>
        <v>2112.0127299999999</v>
      </c>
      <c r="F845" s="279">
        <f t="shared" si="226"/>
        <v>91.826640434782604</v>
      </c>
    </row>
    <row r="846" spans="1:7" ht="15.75" customHeight="1" x14ac:dyDescent="0.25">
      <c r="A846" s="69" t="s">
        <v>19</v>
      </c>
      <c r="B846" s="50" t="s">
        <v>269</v>
      </c>
      <c r="C846" s="132" t="s">
        <v>21</v>
      </c>
      <c r="D846" s="100">
        <f>D847</f>
        <v>300</v>
      </c>
      <c r="E846" s="100">
        <f t="shared" ref="E846" si="234">E847</f>
        <v>200</v>
      </c>
      <c r="F846" s="279">
        <f t="shared" si="226"/>
        <v>66.666666666666657</v>
      </c>
    </row>
    <row r="847" spans="1:7" ht="15.75" hidden="1" customHeight="1" x14ac:dyDescent="0.25">
      <c r="A847" s="69" t="s">
        <v>77</v>
      </c>
      <c r="B847" s="50" t="s">
        <v>269</v>
      </c>
      <c r="C847" s="132" t="s">
        <v>78</v>
      </c>
      <c r="D847" s="100">
        <v>300</v>
      </c>
      <c r="E847" s="100">
        <v>200</v>
      </c>
      <c r="F847" s="279">
        <f t="shared" si="226"/>
        <v>66.666666666666657</v>
      </c>
    </row>
    <row r="848" spans="1:7" ht="31.5" customHeight="1" x14ac:dyDescent="0.25">
      <c r="A848" s="69" t="s">
        <v>27</v>
      </c>
      <c r="B848" s="50" t="s">
        <v>269</v>
      </c>
      <c r="C848" s="132" t="s">
        <v>0</v>
      </c>
      <c r="D848" s="100">
        <f>D849</f>
        <v>2000</v>
      </c>
      <c r="E848" s="100">
        <f t="shared" ref="E848" si="235">E849</f>
        <v>1912.0127299999999</v>
      </c>
      <c r="F848" s="279">
        <f t="shared" si="226"/>
        <v>95.600636499999993</v>
      </c>
    </row>
    <row r="849" spans="1:7" ht="31.5" hidden="1" customHeight="1" x14ac:dyDescent="0.25">
      <c r="A849" s="57" t="s">
        <v>676</v>
      </c>
      <c r="B849" s="50" t="s">
        <v>269</v>
      </c>
      <c r="C849" s="132" t="s">
        <v>482</v>
      </c>
      <c r="D849" s="100">
        <v>2000</v>
      </c>
      <c r="E849" s="100">
        <v>1912.0127299999999</v>
      </c>
      <c r="F849" s="279">
        <f t="shared" si="226"/>
        <v>95.600636499999993</v>
      </c>
    </row>
    <row r="850" spans="1:7" ht="31.5" customHeight="1" x14ac:dyDescent="0.25">
      <c r="A850" s="79" t="s">
        <v>270</v>
      </c>
      <c r="B850" s="73" t="s">
        <v>271</v>
      </c>
      <c r="C850" s="159"/>
      <c r="D850" s="127">
        <f>D851+D864+D871</f>
        <v>78963</v>
      </c>
      <c r="E850" s="127">
        <f>E851+E864+E871</f>
        <v>78508.192980000007</v>
      </c>
      <c r="F850" s="279">
        <f t="shared" si="226"/>
        <v>99.424025151020118</v>
      </c>
      <c r="G850" s="305">
        <f>78963-D850</f>
        <v>0</v>
      </c>
    </row>
    <row r="851" spans="1:7" ht="47.25" customHeight="1" x14ac:dyDescent="0.25">
      <c r="A851" s="87" t="s">
        <v>272</v>
      </c>
      <c r="B851" s="65" t="s">
        <v>273</v>
      </c>
      <c r="C851" s="158"/>
      <c r="D851" s="130">
        <f>D852+D857+D855</f>
        <v>44315</v>
      </c>
      <c r="E851" s="130">
        <f t="shared" ref="E851" si="236">E852+E857+E855</f>
        <v>43914.852980000003</v>
      </c>
      <c r="F851" s="279">
        <f t="shared" si="226"/>
        <v>99.097039332054621</v>
      </c>
    </row>
    <row r="852" spans="1:7" ht="31.5" customHeight="1" x14ac:dyDescent="0.2">
      <c r="A852" s="52" t="s">
        <v>439</v>
      </c>
      <c r="B852" s="50" t="s">
        <v>273</v>
      </c>
      <c r="C852" s="50" t="s">
        <v>15</v>
      </c>
      <c r="D852" s="130">
        <f>D853</f>
        <v>3</v>
      </c>
      <c r="E852" s="130">
        <f t="shared" ref="E852:E853" si="237">E853</f>
        <v>1.6652100000000001</v>
      </c>
      <c r="F852" s="279">
        <f t="shared" si="226"/>
        <v>55.507000000000005</v>
      </c>
    </row>
    <row r="853" spans="1:7" ht="31.5" customHeight="1" x14ac:dyDescent="0.25">
      <c r="A853" s="69" t="s">
        <v>17</v>
      </c>
      <c r="B853" s="50" t="s">
        <v>273</v>
      </c>
      <c r="C853" s="50" t="s">
        <v>16</v>
      </c>
      <c r="D853" s="130">
        <f>D854</f>
        <v>3</v>
      </c>
      <c r="E853" s="130">
        <f t="shared" si="237"/>
        <v>1.6652100000000001</v>
      </c>
      <c r="F853" s="279">
        <f t="shared" si="226"/>
        <v>55.507000000000005</v>
      </c>
    </row>
    <row r="854" spans="1:7" ht="15.75" hidden="1" customHeight="1" x14ac:dyDescent="0.25">
      <c r="A854" s="69" t="s">
        <v>559</v>
      </c>
      <c r="B854" s="50" t="s">
        <v>273</v>
      </c>
      <c r="C854" s="64" t="s">
        <v>70</v>
      </c>
      <c r="D854" s="100">
        <f>420-417</f>
        <v>3</v>
      </c>
      <c r="E854" s="100">
        <v>1.6652100000000001</v>
      </c>
      <c r="F854" s="279">
        <f t="shared" si="226"/>
        <v>55.507000000000005</v>
      </c>
    </row>
    <row r="855" spans="1:7" ht="15.75" customHeight="1" x14ac:dyDescent="0.2">
      <c r="A855" s="52" t="s">
        <v>22</v>
      </c>
      <c r="B855" s="50" t="s">
        <v>273</v>
      </c>
      <c r="C855" s="64" t="s">
        <v>23</v>
      </c>
      <c r="D855" s="100">
        <f>D856</f>
        <v>417</v>
      </c>
      <c r="E855" s="100">
        <f t="shared" ref="E855" si="238">E856</f>
        <v>382.8</v>
      </c>
      <c r="F855" s="279">
        <f t="shared" si="226"/>
        <v>91.798561151079141</v>
      </c>
    </row>
    <row r="856" spans="1:7" ht="15.75" customHeight="1" x14ac:dyDescent="0.2">
      <c r="A856" s="52" t="s">
        <v>456</v>
      </c>
      <c r="B856" s="50" t="s">
        <v>273</v>
      </c>
      <c r="C856" s="64" t="s">
        <v>455</v>
      </c>
      <c r="D856" s="100">
        <v>417</v>
      </c>
      <c r="E856" s="100">
        <v>382.8</v>
      </c>
      <c r="F856" s="279">
        <f t="shared" si="226"/>
        <v>91.798561151079141</v>
      </c>
    </row>
    <row r="857" spans="1:7" ht="31.5" customHeight="1" x14ac:dyDescent="0.25">
      <c r="A857" s="69" t="s">
        <v>18</v>
      </c>
      <c r="B857" s="50" t="s">
        <v>273</v>
      </c>
      <c r="C857" s="132" t="s">
        <v>20</v>
      </c>
      <c r="D857" s="100">
        <f>D858+D860</f>
        <v>43895</v>
      </c>
      <c r="E857" s="100">
        <f t="shared" ref="E857" si="239">E858+E860</f>
        <v>43530.387770000001</v>
      </c>
      <c r="F857" s="279">
        <f t="shared" si="226"/>
        <v>99.169353616585028</v>
      </c>
    </row>
    <row r="858" spans="1:7" ht="15.75" customHeight="1" x14ac:dyDescent="0.25">
      <c r="A858" s="69" t="s">
        <v>19</v>
      </c>
      <c r="B858" s="50" t="s">
        <v>273</v>
      </c>
      <c r="C858" s="132" t="s">
        <v>21</v>
      </c>
      <c r="D858" s="100">
        <f>D859</f>
        <v>1630</v>
      </c>
      <c r="E858" s="100">
        <f t="shared" ref="E858" si="240">E859</f>
        <v>1595.0329999999999</v>
      </c>
      <c r="F858" s="279">
        <f t="shared" si="226"/>
        <v>97.854785276073613</v>
      </c>
    </row>
    <row r="859" spans="1:7" ht="15.75" hidden="1" customHeight="1" x14ac:dyDescent="0.25">
      <c r="A859" s="69" t="s">
        <v>77</v>
      </c>
      <c r="B859" s="50" t="s">
        <v>273</v>
      </c>
      <c r="C859" s="132" t="s">
        <v>78</v>
      </c>
      <c r="D859" s="100">
        <f>1500-628+758</f>
        <v>1630</v>
      </c>
      <c r="E859" s="100">
        <v>1595.0329999999999</v>
      </c>
      <c r="F859" s="279">
        <f t="shared" si="226"/>
        <v>97.854785276073613</v>
      </c>
    </row>
    <row r="860" spans="1:7" ht="31.5" customHeight="1" x14ac:dyDescent="0.25">
      <c r="A860" s="69" t="s">
        <v>27</v>
      </c>
      <c r="B860" s="50" t="s">
        <v>273</v>
      </c>
      <c r="C860" s="132" t="s">
        <v>0</v>
      </c>
      <c r="D860" s="100">
        <f>D862+D861</f>
        <v>42265</v>
      </c>
      <c r="E860" s="100">
        <f>E862+E861</f>
        <v>41935.354769999998</v>
      </c>
      <c r="F860" s="279">
        <f t="shared" si="226"/>
        <v>99.220051508340234</v>
      </c>
    </row>
    <row r="861" spans="1:7" ht="31.5" hidden="1" customHeight="1" x14ac:dyDescent="0.2">
      <c r="A861" s="90" t="s">
        <v>905</v>
      </c>
      <c r="B861" s="50" t="s">
        <v>273</v>
      </c>
      <c r="C861" s="132" t="s">
        <v>481</v>
      </c>
      <c r="D861" s="100">
        <v>312.70699999999999</v>
      </c>
      <c r="E861" s="100">
        <v>286.04617999999999</v>
      </c>
      <c r="F861" s="279">
        <f t="shared" si="226"/>
        <v>91.474185099789892</v>
      </c>
    </row>
    <row r="862" spans="1:7" ht="31.5" hidden="1" customHeight="1" x14ac:dyDescent="0.25">
      <c r="A862" s="57" t="s">
        <v>676</v>
      </c>
      <c r="B862" s="50" t="s">
        <v>273</v>
      </c>
      <c r="C862" s="132" t="s">
        <v>482</v>
      </c>
      <c r="D862" s="100">
        <v>41952.292999999998</v>
      </c>
      <c r="E862" s="100">
        <v>41649.308590000001</v>
      </c>
      <c r="F862" s="279">
        <f t="shared" si="226"/>
        <v>99.277788200992973</v>
      </c>
    </row>
    <row r="863" spans="1:7" ht="15.75" customHeight="1" x14ac:dyDescent="0.2">
      <c r="A863" s="61" t="s">
        <v>906</v>
      </c>
      <c r="B863" s="50" t="s">
        <v>908</v>
      </c>
      <c r="C863" s="132"/>
      <c r="D863" s="59">
        <f>D864</f>
        <v>9648</v>
      </c>
      <c r="E863" s="59">
        <f t="shared" ref="E863:E869" si="241">E864</f>
        <v>9593.34</v>
      </c>
      <c r="F863" s="279">
        <f t="shared" si="226"/>
        <v>99.433457711442784</v>
      </c>
    </row>
    <row r="864" spans="1:7" ht="31.5" customHeight="1" x14ac:dyDescent="0.2">
      <c r="A864" s="124" t="s">
        <v>18</v>
      </c>
      <c r="B864" s="50" t="s">
        <v>908</v>
      </c>
      <c r="C864" s="132" t="s">
        <v>20</v>
      </c>
      <c r="D864" s="59">
        <f>D869+D867+D865</f>
        <v>9648</v>
      </c>
      <c r="E864" s="59">
        <f t="shared" ref="E864" si="242">E869+E867+E865</f>
        <v>9593.34</v>
      </c>
      <c r="F864" s="279">
        <f t="shared" si="226"/>
        <v>99.433457711442784</v>
      </c>
    </row>
    <row r="865" spans="1:6" ht="15.75" customHeight="1" x14ac:dyDescent="0.25">
      <c r="A865" s="69" t="s">
        <v>24</v>
      </c>
      <c r="B865" s="50" t="s">
        <v>908</v>
      </c>
      <c r="C865" s="50" t="s">
        <v>25</v>
      </c>
      <c r="D865" s="59">
        <f>D866</f>
        <v>285</v>
      </c>
      <c r="E865" s="59">
        <f t="shared" ref="E865" si="243">E866</f>
        <v>284.11</v>
      </c>
      <c r="F865" s="279">
        <f t="shared" si="226"/>
        <v>99.687719298245611</v>
      </c>
    </row>
    <row r="866" spans="1:6" ht="15.75" hidden="1" customHeight="1" x14ac:dyDescent="0.25">
      <c r="A866" s="69" t="s">
        <v>75</v>
      </c>
      <c r="B866" s="50" t="s">
        <v>908</v>
      </c>
      <c r="C866" s="50" t="s">
        <v>76</v>
      </c>
      <c r="D866" s="59">
        <v>285</v>
      </c>
      <c r="E866" s="59">
        <v>284.11</v>
      </c>
      <c r="F866" s="279">
        <f t="shared" si="226"/>
        <v>99.687719298245611</v>
      </c>
    </row>
    <row r="867" spans="1:6" ht="15.75" customHeight="1" x14ac:dyDescent="0.25">
      <c r="A867" s="69" t="s">
        <v>19</v>
      </c>
      <c r="B867" s="50" t="s">
        <v>908</v>
      </c>
      <c r="C867" s="132" t="s">
        <v>21</v>
      </c>
      <c r="D867" s="59">
        <f>D868</f>
        <v>145</v>
      </c>
      <c r="E867" s="59">
        <f t="shared" ref="E867" si="244">E868</f>
        <v>145</v>
      </c>
      <c r="F867" s="279">
        <f t="shared" si="226"/>
        <v>100</v>
      </c>
    </row>
    <row r="868" spans="1:6" ht="15.75" hidden="1" customHeight="1" x14ac:dyDescent="0.25">
      <c r="A868" s="69" t="s">
        <v>77</v>
      </c>
      <c r="B868" s="50" t="s">
        <v>908</v>
      </c>
      <c r="C868" s="132" t="s">
        <v>78</v>
      </c>
      <c r="D868" s="59">
        <v>145</v>
      </c>
      <c r="E868" s="59">
        <v>145</v>
      </c>
      <c r="F868" s="279">
        <f t="shared" si="226"/>
        <v>100</v>
      </c>
    </row>
    <row r="869" spans="1:6" ht="31.5" customHeight="1" x14ac:dyDescent="0.2">
      <c r="A869" s="124" t="s">
        <v>27</v>
      </c>
      <c r="B869" s="50" t="s">
        <v>908</v>
      </c>
      <c r="C869" s="132" t="s">
        <v>0</v>
      </c>
      <c r="D869" s="59">
        <f>D870</f>
        <v>9218</v>
      </c>
      <c r="E869" s="59">
        <f t="shared" si="241"/>
        <v>9164.23</v>
      </c>
      <c r="F869" s="279">
        <f t="shared" si="226"/>
        <v>99.41668474723366</v>
      </c>
    </row>
    <row r="870" spans="1:6" ht="31.5" hidden="1" customHeight="1" x14ac:dyDescent="0.2">
      <c r="A870" s="52" t="s">
        <v>907</v>
      </c>
      <c r="B870" s="50" t="s">
        <v>908</v>
      </c>
      <c r="C870" s="132" t="s">
        <v>482</v>
      </c>
      <c r="D870" s="59">
        <f>9570-1400+253+795</f>
        <v>9218</v>
      </c>
      <c r="E870" s="59">
        <v>9164.23</v>
      </c>
      <c r="F870" s="279">
        <f t="shared" si="226"/>
        <v>99.41668474723366</v>
      </c>
    </row>
    <row r="871" spans="1:6" ht="31.5" customHeight="1" x14ac:dyDescent="0.2">
      <c r="A871" s="61" t="s">
        <v>955</v>
      </c>
      <c r="B871" s="65" t="s">
        <v>956</v>
      </c>
      <c r="C871" s="132"/>
      <c r="D871" s="75">
        <f>D872</f>
        <v>25000</v>
      </c>
      <c r="E871" s="63">
        <f t="shared" ref="E871:E873" si="245">E872</f>
        <v>25000</v>
      </c>
      <c r="F871" s="279">
        <f t="shared" si="226"/>
        <v>100</v>
      </c>
    </row>
    <row r="872" spans="1:6" ht="31.5" customHeight="1" x14ac:dyDescent="0.2">
      <c r="A872" s="124" t="s">
        <v>18</v>
      </c>
      <c r="B872" s="50" t="s">
        <v>956</v>
      </c>
      <c r="C872" s="132" t="s">
        <v>20</v>
      </c>
      <c r="D872" s="59">
        <f>D873</f>
        <v>25000</v>
      </c>
      <c r="E872" s="59">
        <f t="shared" si="245"/>
        <v>25000</v>
      </c>
      <c r="F872" s="279">
        <f t="shared" si="226"/>
        <v>100</v>
      </c>
    </row>
    <row r="873" spans="1:6" ht="31.5" customHeight="1" x14ac:dyDescent="0.2">
      <c r="A873" s="124" t="s">
        <v>27</v>
      </c>
      <c r="B873" s="50" t="s">
        <v>956</v>
      </c>
      <c r="C873" s="132" t="s">
        <v>0</v>
      </c>
      <c r="D873" s="59">
        <f>D874</f>
        <v>25000</v>
      </c>
      <c r="E873" s="59">
        <f t="shared" si="245"/>
        <v>25000</v>
      </c>
      <c r="F873" s="279">
        <f t="shared" si="226"/>
        <v>100</v>
      </c>
    </row>
    <row r="874" spans="1:6" ht="31.5" hidden="1" customHeight="1" x14ac:dyDescent="0.2">
      <c r="A874" s="52" t="s">
        <v>907</v>
      </c>
      <c r="B874" s="50" t="s">
        <v>956</v>
      </c>
      <c r="C874" s="132" t="s">
        <v>482</v>
      </c>
      <c r="D874" s="59">
        <v>25000</v>
      </c>
      <c r="E874" s="59">
        <v>25000</v>
      </c>
      <c r="F874" s="279">
        <f t="shared" si="226"/>
        <v>100</v>
      </c>
    </row>
    <row r="875" spans="1:6" ht="15.75" customHeight="1" x14ac:dyDescent="0.25">
      <c r="A875" s="79" t="s">
        <v>420</v>
      </c>
      <c r="B875" s="73" t="s">
        <v>421</v>
      </c>
      <c r="C875" s="159"/>
      <c r="D875" s="127">
        <f>D876+D880+D884</f>
        <v>97361</v>
      </c>
      <c r="E875" s="127">
        <f t="shared" ref="E875" si="246">E876+E880+E884</f>
        <v>97306.195160000003</v>
      </c>
      <c r="F875" s="279">
        <f t="shared" si="226"/>
        <v>99.943709657871224</v>
      </c>
    </row>
    <row r="876" spans="1:6" ht="15.75" customHeight="1" x14ac:dyDescent="0.25">
      <c r="A876" s="87" t="s">
        <v>1030</v>
      </c>
      <c r="B876" s="65" t="s">
        <v>422</v>
      </c>
      <c r="C876" s="65"/>
      <c r="D876" s="130">
        <f>D877</f>
        <v>93306</v>
      </c>
      <c r="E876" s="130">
        <f t="shared" ref="E876:E878" si="247">E877</f>
        <v>93252.826809999999</v>
      </c>
      <c r="F876" s="279">
        <f t="shared" si="226"/>
        <v>99.943012035667593</v>
      </c>
    </row>
    <row r="877" spans="1:6" ht="31.5" customHeight="1" x14ac:dyDescent="0.25">
      <c r="A877" s="69" t="s">
        <v>18</v>
      </c>
      <c r="B877" s="50" t="s">
        <v>422</v>
      </c>
      <c r="C877" s="50" t="s">
        <v>20</v>
      </c>
      <c r="D877" s="100">
        <f>D878</f>
        <v>93306</v>
      </c>
      <c r="E877" s="100">
        <f t="shared" si="247"/>
        <v>93252.826809999999</v>
      </c>
      <c r="F877" s="279">
        <f t="shared" si="226"/>
        <v>99.943012035667593</v>
      </c>
    </row>
    <row r="878" spans="1:6" ht="15.75" customHeight="1" x14ac:dyDescent="0.25">
      <c r="A878" s="69" t="s">
        <v>24</v>
      </c>
      <c r="B878" s="50" t="s">
        <v>422</v>
      </c>
      <c r="C878" s="50" t="s">
        <v>25</v>
      </c>
      <c r="D878" s="100">
        <f>D879</f>
        <v>93306</v>
      </c>
      <c r="E878" s="100">
        <f t="shared" si="247"/>
        <v>93252.826809999999</v>
      </c>
      <c r="F878" s="279">
        <f t="shared" si="226"/>
        <v>99.943012035667593</v>
      </c>
    </row>
    <row r="879" spans="1:6" ht="47.25" hidden="1" customHeight="1" x14ac:dyDescent="0.25">
      <c r="A879" s="69" t="s">
        <v>91</v>
      </c>
      <c r="B879" s="50" t="s">
        <v>422</v>
      </c>
      <c r="C879" s="50" t="s">
        <v>92</v>
      </c>
      <c r="D879" s="100">
        <f>95960-2654</f>
        <v>93306</v>
      </c>
      <c r="E879" s="100">
        <v>93252.826809999999</v>
      </c>
      <c r="F879" s="279">
        <f t="shared" si="226"/>
        <v>99.943012035667593</v>
      </c>
    </row>
    <row r="880" spans="1:6" ht="15.75" customHeight="1" x14ac:dyDescent="0.25">
      <c r="A880" s="87" t="s">
        <v>1031</v>
      </c>
      <c r="B880" s="65" t="s">
        <v>423</v>
      </c>
      <c r="C880" s="65"/>
      <c r="D880" s="130">
        <f>D881</f>
        <v>38</v>
      </c>
      <c r="E880" s="130">
        <f t="shared" ref="E880:E882" si="248">E881</f>
        <v>36.456000000000003</v>
      </c>
      <c r="F880" s="279">
        <f t="shared" si="226"/>
        <v>95.936842105263167</v>
      </c>
    </row>
    <row r="881" spans="1:6" ht="31.5" customHeight="1" x14ac:dyDescent="0.25">
      <c r="A881" s="69" t="s">
        <v>18</v>
      </c>
      <c r="B881" s="50" t="s">
        <v>423</v>
      </c>
      <c r="C881" s="50" t="s">
        <v>20</v>
      </c>
      <c r="D881" s="100">
        <f>D882</f>
        <v>38</v>
      </c>
      <c r="E881" s="100">
        <f t="shared" si="248"/>
        <v>36.456000000000003</v>
      </c>
      <c r="F881" s="279">
        <f t="shared" si="226"/>
        <v>95.936842105263167</v>
      </c>
    </row>
    <row r="882" spans="1:6" ht="15.75" customHeight="1" x14ac:dyDescent="0.25">
      <c r="A882" s="69" t="s">
        <v>24</v>
      </c>
      <c r="B882" s="50" t="s">
        <v>423</v>
      </c>
      <c r="C882" s="50" t="s">
        <v>25</v>
      </c>
      <c r="D882" s="100">
        <f>D883</f>
        <v>38</v>
      </c>
      <c r="E882" s="100">
        <f t="shared" si="248"/>
        <v>36.456000000000003</v>
      </c>
      <c r="F882" s="279">
        <f t="shared" si="226"/>
        <v>95.936842105263167</v>
      </c>
    </row>
    <row r="883" spans="1:6" ht="15.75" hidden="1" customHeight="1" x14ac:dyDescent="0.25">
      <c r="A883" s="69" t="s">
        <v>75</v>
      </c>
      <c r="B883" s="50" t="s">
        <v>423</v>
      </c>
      <c r="C883" s="50" t="s">
        <v>76</v>
      </c>
      <c r="D883" s="100">
        <f>29+19-10</f>
        <v>38</v>
      </c>
      <c r="E883" s="100">
        <v>36.456000000000003</v>
      </c>
      <c r="F883" s="279">
        <f t="shared" si="226"/>
        <v>95.936842105263167</v>
      </c>
    </row>
    <row r="884" spans="1:6" s="160" customFormat="1" ht="31.5" customHeight="1" x14ac:dyDescent="0.2">
      <c r="A884" s="139" t="s">
        <v>1032</v>
      </c>
      <c r="B884" s="65" t="s">
        <v>1007</v>
      </c>
      <c r="C884" s="65"/>
      <c r="D884" s="130">
        <f>D885</f>
        <v>4017</v>
      </c>
      <c r="E884" s="130">
        <f t="shared" ref="E884:E886" si="249">E885</f>
        <v>4016.9123500000001</v>
      </c>
      <c r="F884" s="279">
        <f t="shared" ref="F884:F943" si="250">E884/D884*100</f>
        <v>99.997818023400555</v>
      </c>
    </row>
    <row r="885" spans="1:6" ht="31.5" customHeight="1" x14ac:dyDescent="0.25">
      <c r="A885" s="69" t="s">
        <v>18</v>
      </c>
      <c r="B885" s="50" t="s">
        <v>1007</v>
      </c>
      <c r="C885" s="50" t="s">
        <v>20</v>
      </c>
      <c r="D885" s="100">
        <f>D886</f>
        <v>4017</v>
      </c>
      <c r="E885" s="100">
        <f t="shared" si="249"/>
        <v>4016.9123500000001</v>
      </c>
      <c r="F885" s="279">
        <f t="shared" si="250"/>
        <v>99.997818023400555</v>
      </c>
    </row>
    <row r="886" spans="1:6" ht="15.75" customHeight="1" x14ac:dyDescent="0.25">
      <c r="A886" s="69" t="s">
        <v>24</v>
      </c>
      <c r="B886" s="50" t="s">
        <v>1007</v>
      </c>
      <c r="C886" s="50" t="s">
        <v>25</v>
      </c>
      <c r="D886" s="100">
        <f>D887</f>
        <v>4017</v>
      </c>
      <c r="E886" s="100">
        <f t="shared" si="249"/>
        <v>4016.9123500000001</v>
      </c>
      <c r="F886" s="279">
        <f t="shared" si="250"/>
        <v>99.997818023400555</v>
      </c>
    </row>
    <row r="887" spans="1:6" ht="15.75" hidden="1" customHeight="1" x14ac:dyDescent="0.25">
      <c r="A887" s="69" t="s">
        <v>75</v>
      </c>
      <c r="B887" s="50" t="s">
        <v>1007</v>
      </c>
      <c r="C887" s="50" t="s">
        <v>76</v>
      </c>
      <c r="D887" s="100">
        <v>4017</v>
      </c>
      <c r="E887" s="100">
        <v>4016.9123500000001</v>
      </c>
      <c r="F887" s="279">
        <f t="shared" si="250"/>
        <v>99.997818023400555</v>
      </c>
    </row>
    <row r="888" spans="1:6" ht="15.75" customHeight="1" x14ac:dyDescent="0.2">
      <c r="A888" s="72" t="s">
        <v>957</v>
      </c>
      <c r="B888" s="73" t="s">
        <v>959</v>
      </c>
      <c r="C888" s="50"/>
      <c r="D888" s="138">
        <f>D889+D893</f>
        <v>46698.82</v>
      </c>
      <c r="E888" s="138">
        <f>E889+E893</f>
        <v>33975.058919999996</v>
      </c>
      <c r="F888" s="279">
        <f t="shared" si="250"/>
        <v>72.753570475656545</v>
      </c>
    </row>
    <row r="889" spans="1:6" ht="31.5" customHeight="1" x14ac:dyDescent="0.2">
      <c r="A889" s="61" t="s">
        <v>958</v>
      </c>
      <c r="B889" s="65" t="s">
        <v>960</v>
      </c>
      <c r="C889" s="50"/>
      <c r="D889" s="77">
        <f>D890</f>
        <v>8719.6200000000008</v>
      </c>
      <c r="E889" s="59">
        <f t="shared" ref="E889:E891" si="251">E890</f>
        <v>8719.61</v>
      </c>
      <c r="F889" s="279">
        <f t="shared" si="250"/>
        <v>99.999885316103217</v>
      </c>
    </row>
    <row r="890" spans="1:6" ht="31.5" customHeight="1" x14ac:dyDescent="0.2">
      <c r="A890" s="124" t="s">
        <v>18</v>
      </c>
      <c r="B890" s="50" t="s">
        <v>960</v>
      </c>
      <c r="C890" s="132" t="s">
        <v>20</v>
      </c>
      <c r="D890" s="77">
        <f>D891</f>
        <v>8719.6200000000008</v>
      </c>
      <c r="E890" s="59">
        <f t="shared" si="251"/>
        <v>8719.61</v>
      </c>
      <c r="F890" s="279">
        <f t="shared" si="250"/>
        <v>99.999885316103217</v>
      </c>
    </row>
    <row r="891" spans="1:6" ht="15.75" customHeight="1" x14ac:dyDescent="0.2">
      <c r="A891" s="124" t="s">
        <v>24</v>
      </c>
      <c r="B891" s="50" t="s">
        <v>960</v>
      </c>
      <c r="C891" s="50" t="s">
        <v>25</v>
      </c>
      <c r="D891" s="77">
        <f>D892</f>
        <v>8719.6200000000008</v>
      </c>
      <c r="E891" s="59">
        <f t="shared" si="251"/>
        <v>8719.61</v>
      </c>
      <c r="F891" s="279">
        <f t="shared" si="250"/>
        <v>99.999885316103217</v>
      </c>
    </row>
    <row r="892" spans="1:6" ht="15.75" hidden="1" customHeight="1" x14ac:dyDescent="0.2">
      <c r="A892" s="124" t="s">
        <v>75</v>
      </c>
      <c r="B892" s="50" t="s">
        <v>960</v>
      </c>
      <c r="C892" s="132" t="s">
        <v>76</v>
      </c>
      <c r="D892" s="77">
        <f>4041.53+1347.19+3330.89+0.01</f>
        <v>8719.6200000000008</v>
      </c>
      <c r="E892" s="127">
        <v>8719.61</v>
      </c>
      <c r="F892" s="279">
        <f t="shared" si="250"/>
        <v>99.999885316103217</v>
      </c>
    </row>
    <row r="893" spans="1:6" ht="31.5" customHeight="1" x14ac:dyDescent="0.2">
      <c r="A893" s="61" t="s">
        <v>961</v>
      </c>
      <c r="B893" s="65" t="s">
        <v>962</v>
      </c>
      <c r="C893" s="50"/>
      <c r="D893" s="75">
        <f>D894</f>
        <v>37979.199999999997</v>
      </c>
      <c r="E893" s="63">
        <f t="shared" ref="E893:E895" si="252">E894</f>
        <v>25255.448919999999</v>
      </c>
      <c r="F893" s="279">
        <f t="shared" si="250"/>
        <v>66.498106647849355</v>
      </c>
    </row>
    <row r="894" spans="1:6" ht="31.5" customHeight="1" x14ac:dyDescent="0.2">
      <c r="A894" s="52" t="s">
        <v>305</v>
      </c>
      <c r="B894" s="50" t="s">
        <v>962</v>
      </c>
      <c r="C894" s="132" t="s">
        <v>35</v>
      </c>
      <c r="D894" s="77">
        <f>D895</f>
        <v>37979.199999999997</v>
      </c>
      <c r="E894" s="59">
        <f t="shared" si="252"/>
        <v>25255.448919999999</v>
      </c>
      <c r="F894" s="279">
        <f t="shared" si="250"/>
        <v>66.498106647849355</v>
      </c>
    </row>
    <row r="895" spans="1:6" ht="15.75" customHeight="1" x14ac:dyDescent="0.2">
      <c r="A895" s="52" t="s">
        <v>34</v>
      </c>
      <c r="B895" s="50" t="s">
        <v>962</v>
      </c>
      <c r="C895" s="132" t="s">
        <v>134</v>
      </c>
      <c r="D895" s="77">
        <f>D896</f>
        <v>37979.199999999997</v>
      </c>
      <c r="E895" s="59">
        <f t="shared" si="252"/>
        <v>25255.448919999999</v>
      </c>
      <c r="F895" s="279">
        <f t="shared" si="250"/>
        <v>66.498106647849355</v>
      </c>
    </row>
    <row r="896" spans="1:6" ht="31.5" hidden="1" customHeight="1" x14ac:dyDescent="0.2">
      <c r="A896" s="52" t="s">
        <v>87</v>
      </c>
      <c r="B896" s="50" t="s">
        <v>962</v>
      </c>
      <c r="C896" s="132" t="s">
        <v>88</v>
      </c>
      <c r="D896" s="77">
        <f>31699.2+10470-4190</f>
        <v>37979.199999999997</v>
      </c>
      <c r="E896" s="127">
        <v>25255.448919999999</v>
      </c>
      <c r="F896" s="279">
        <f t="shared" si="250"/>
        <v>66.498106647849355</v>
      </c>
    </row>
    <row r="897" spans="1:8" ht="33" customHeight="1" x14ac:dyDescent="0.25">
      <c r="A897" s="177" t="s">
        <v>925</v>
      </c>
      <c r="B897" s="36" t="s">
        <v>186</v>
      </c>
      <c r="C897" s="178"/>
      <c r="D897" s="179">
        <f>D898+D949</f>
        <v>93790</v>
      </c>
      <c r="E897" s="179">
        <f>E898+E949</f>
        <v>92859.156040000002</v>
      </c>
      <c r="F897" s="279">
        <f t="shared" si="250"/>
        <v>99.007523232754025</v>
      </c>
      <c r="G897" s="305">
        <f>93790-D897</f>
        <v>0</v>
      </c>
      <c r="H897" s="305">
        <f>92859.15604-E897</f>
        <v>0</v>
      </c>
    </row>
    <row r="898" spans="1:8" ht="15.75" customHeight="1" x14ac:dyDescent="0.25">
      <c r="A898" s="40" t="s">
        <v>52</v>
      </c>
      <c r="B898" s="41" t="s">
        <v>187</v>
      </c>
      <c r="C898" s="42"/>
      <c r="D898" s="127">
        <f>D899+D911</f>
        <v>38665</v>
      </c>
      <c r="E898" s="127">
        <f>E899+E911</f>
        <v>38215.205820000003</v>
      </c>
      <c r="F898" s="279">
        <f t="shared" si="250"/>
        <v>98.836689046941686</v>
      </c>
    </row>
    <row r="899" spans="1:8" ht="31.5" customHeight="1" x14ac:dyDescent="0.25">
      <c r="A899" s="40" t="s">
        <v>297</v>
      </c>
      <c r="B899" s="41" t="s">
        <v>214</v>
      </c>
      <c r="C899" s="42"/>
      <c r="D899" s="127">
        <f>D900</f>
        <v>8006</v>
      </c>
      <c r="E899" s="127">
        <f>E900</f>
        <v>7700.5046899999998</v>
      </c>
      <c r="F899" s="279">
        <f t="shared" si="250"/>
        <v>96.184170497127155</v>
      </c>
    </row>
    <row r="900" spans="1:8" ht="31.5" customHeight="1" x14ac:dyDescent="0.25">
      <c r="A900" s="87" t="s">
        <v>444</v>
      </c>
      <c r="B900" s="65" t="s">
        <v>190</v>
      </c>
      <c r="C900" s="65"/>
      <c r="D900" s="130">
        <f>D901+D904</f>
        <v>8006</v>
      </c>
      <c r="E900" s="130">
        <f>E901+E904</f>
        <v>7700.5046899999998</v>
      </c>
      <c r="F900" s="279">
        <f t="shared" si="250"/>
        <v>96.184170497127155</v>
      </c>
    </row>
    <row r="901" spans="1:8" ht="31.5" customHeight="1" x14ac:dyDescent="0.2">
      <c r="A901" s="52" t="s">
        <v>439</v>
      </c>
      <c r="B901" s="50" t="s">
        <v>190</v>
      </c>
      <c r="C901" s="64" t="s">
        <v>15</v>
      </c>
      <c r="D901" s="100">
        <f t="shared" ref="D901:E902" si="253">D902</f>
        <v>1938</v>
      </c>
      <c r="E901" s="100">
        <f t="shared" si="253"/>
        <v>1638.3556900000001</v>
      </c>
      <c r="F901" s="279">
        <f t="shared" si="250"/>
        <v>84.53847729618164</v>
      </c>
    </row>
    <row r="902" spans="1:8" ht="31.5" customHeight="1" x14ac:dyDescent="0.25">
      <c r="A902" s="69" t="s">
        <v>17</v>
      </c>
      <c r="B902" s="50" t="s">
        <v>190</v>
      </c>
      <c r="C902" s="64" t="s">
        <v>16</v>
      </c>
      <c r="D902" s="100">
        <f t="shared" si="253"/>
        <v>1938</v>
      </c>
      <c r="E902" s="100">
        <f t="shared" si="253"/>
        <v>1638.3556900000001</v>
      </c>
      <c r="F902" s="279">
        <f t="shared" si="250"/>
        <v>84.53847729618164</v>
      </c>
    </row>
    <row r="903" spans="1:8" ht="15.75" hidden="1" customHeight="1" x14ac:dyDescent="0.25">
      <c r="A903" s="69" t="s">
        <v>559</v>
      </c>
      <c r="B903" s="50" t="s">
        <v>190</v>
      </c>
      <c r="C903" s="64" t="s">
        <v>70</v>
      </c>
      <c r="D903" s="100">
        <f>2006-68</f>
        <v>1938</v>
      </c>
      <c r="E903" s="100">
        <v>1638.3556900000001</v>
      </c>
      <c r="F903" s="279">
        <f t="shared" si="250"/>
        <v>84.53847729618164</v>
      </c>
    </row>
    <row r="904" spans="1:8" ht="31.5" customHeight="1" x14ac:dyDescent="0.25">
      <c r="A904" s="69" t="s">
        <v>18</v>
      </c>
      <c r="B904" s="50" t="s">
        <v>190</v>
      </c>
      <c r="C904" s="64" t="s">
        <v>20</v>
      </c>
      <c r="D904" s="100">
        <f>D905+D907+D909</f>
        <v>6068</v>
      </c>
      <c r="E904" s="100">
        <f>E905+E907+E909</f>
        <v>6062.1489999999994</v>
      </c>
      <c r="F904" s="279">
        <f t="shared" si="250"/>
        <v>99.903576137112708</v>
      </c>
    </row>
    <row r="905" spans="1:8" ht="15.75" customHeight="1" x14ac:dyDescent="0.25">
      <c r="A905" s="69" t="s">
        <v>24</v>
      </c>
      <c r="B905" s="50" t="s">
        <v>190</v>
      </c>
      <c r="C905" s="64" t="s">
        <v>25</v>
      </c>
      <c r="D905" s="100">
        <f>D906</f>
        <v>1820</v>
      </c>
      <c r="E905" s="100">
        <f>E906</f>
        <v>1814.1489999999999</v>
      </c>
      <c r="F905" s="279">
        <f t="shared" si="250"/>
        <v>99.678516483516475</v>
      </c>
    </row>
    <row r="906" spans="1:8" ht="15.75" hidden="1" customHeight="1" x14ac:dyDescent="0.25">
      <c r="A906" s="69" t="s">
        <v>75</v>
      </c>
      <c r="B906" s="50" t="s">
        <v>190</v>
      </c>
      <c r="C906" s="64" t="s">
        <v>76</v>
      </c>
      <c r="D906" s="100">
        <f>890+300-20+650</f>
        <v>1820</v>
      </c>
      <c r="E906" s="100">
        <v>1814.1489999999999</v>
      </c>
      <c r="F906" s="279">
        <f t="shared" si="250"/>
        <v>99.678516483516475</v>
      </c>
    </row>
    <row r="907" spans="1:8" ht="15.75" customHeight="1" x14ac:dyDescent="0.25">
      <c r="A907" s="69" t="s">
        <v>19</v>
      </c>
      <c r="B907" s="50" t="s">
        <v>190</v>
      </c>
      <c r="C907" s="64" t="s">
        <v>21</v>
      </c>
      <c r="D907" s="100">
        <f>D908</f>
        <v>716</v>
      </c>
      <c r="E907" s="100">
        <f>E908</f>
        <v>716</v>
      </c>
      <c r="F907" s="279">
        <f t="shared" si="250"/>
        <v>100</v>
      </c>
    </row>
    <row r="908" spans="1:8" ht="15.75" hidden="1" customHeight="1" x14ac:dyDescent="0.25">
      <c r="A908" s="69" t="s">
        <v>77</v>
      </c>
      <c r="B908" s="50" t="s">
        <v>190</v>
      </c>
      <c r="C908" s="64" t="s">
        <v>78</v>
      </c>
      <c r="D908" s="100">
        <f>816-100</f>
        <v>716</v>
      </c>
      <c r="E908" s="100">
        <v>716</v>
      </c>
      <c r="F908" s="279">
        <f t="shared" si="250"/>
        <v>100</v>
      </c>
    </row>
    <row r="909" spans="1:8" ht="31.5" customHeight="1" x14ac:dyDescent="0.25">
      <c r="A909" s="69" t="s">
        <v>27</v>
      </c>
      <c r="B909" s="50" t="s">
        <v>190</v>
      </c>
      <c r="C909" s="64" t="s">
        <v>0</v>
      </c>
      <c r="D909" s="100">
        <f>D910</f>
        <v>3532</v>
      </c>
      <c r="E909" s="100">
        <f>E910</f>
        <v>3532</v>
      </c>
      <c r="F909" s="279">
        <f t="shared" si="250"/>
        <v>100</v>
      </c>
    </row>
    <row r="910" spans="1:8" ht="31.5" hidden="1" customHeight="1" x14ac:dyDescent="0.25">
      <c r="A910" s="57" t="s">
        <v>676</v>
      </c>
      <c r="B910" s="50" t="s">
        <v>190</v>
      </c>
      <c r="C910" s="64" t="s">
        <v>482</v>
      </c>
      <c r="D910" s="100">
        <f>4482-300-650</f>
        <v>3532</v>
      </c>
      <c r="E910" s="100">
        <v>3532</v>
      </c>
      <c r="F910" s="279">
        <f t="shared" si="250"/>
        <v>100</v>
      </c>
    </row>
    <row r="911" spans="1:8" ht="31.5" customHeight="1" x14ac:dyDescent="0.25">
      <c r="A911" s="40" t="s">
        <v>191</v>
      </c>
      <c r="B911" s="41" t="s">
        <v>219</v>
      </c>
      <c r="C911" s="64"/>
      <c r="D911" s="127">
        <f>D912+D923+D934+D945</f>
        <v>30659</v>
      </c>
      <c r="E911" s="127">
        <f>E912+E923+E934+E945</f>
        <v>30514.701130000001</v>
      </c>
      <c r="F911" s="279">
        <f t="shared" si="250"/>
        <v>99.529342542157281</v>
      </c>
    </row>
    <row r="912" spans="1:8" ht="15.75" customHeight="1" x14ac:dyDescent="0.25">
      <c r="A912" s="87" t="s">
        <v>192</v>
      </c>
      <c r="B912" s="65" t="s">
        <v>342</v>
      </c>
      <c r="C912" s="64"/>
      <c r="D912" s="130">
        <f>D913+D916</f>
        <v>5357</v>
      </c>
      <c r="E912" s="130">
        <f>E913+E916</f>
        <v>5323.1273700000002</v>
      </c>
      <c r="F912" s="279">
        <f t="shared" si="250"/>
        <v>99.367694045174531</v>
      </c>
    </row>
    <row r="913" spans="1:6" ht="31.5" customHeight="1" x14ac:dyDescent="0.2">
      <c r="A913" s="52" t="s">
        <v>439</v>
      </c>
      <c r="B913" s="50" t="s">
        <v>342</v>
      </c>
      <c r="C913" s="64" t="s">
        <v>15</v>
      </c>
      <c r="D913" s="100">
        <f t="shared" ref="D913:E914" si="254">D914</f>
        <v>1765</v>
      </c>
      <c r="E913" s="100">
        <f t="shared" si="254"/>
        <v>1731.9253699999999</v>
      </c>
      <c r="F913" s="279">
        <f t="shared" si="250"/>
        <v>98.126083286118984</v>
      </c>
    </row>
    <row r="914" spans="1:6" ht="31.5" customHeight="1" x14ac:dyDescent="0.25">
      <c r="A914" s="69" t="s">
        <v>17</v>
      </c>
      <c r="B914" s="50" t="s">
        <v>342</v>
      </c>
      <c r="C914" s="64" t="s">
        <v>16</v>
      </c>
      <c r="D914" s="100">
        <f t="shared" si="254"/>
        <v>1765</v>
      </c>
      <c r="E914" s="100">
        <f t="shared" si="254"/>
        <v>1731.9253699999999</v>
      </c>
      <c r="F914" s="279">
        <f t="shared" si="250"/>
        <v>98.126083286118984</v>
      </c>
    </row>
    <row r="915" spans="1:6" ht="15.75" hidden="1" customHeight="1" x14ac:dyDescent="0.25">
      <c r="A915" s="69" t="s">
        <v>559</v>
      </c>
      <c r="B915" s="50" t="s">
        <v>342</v>
      </c>
      <c r="C915" s="64" t="s">
        <v>70</v>
      </c>
      <c r="D915" s="100">
        <f>2192-379-48</f>
        <v>1765</v>
      </c>
      <c r="E915" s="100">
        <v>1731.9253699999999</v>
      </c>
      <c r="F915" s="279">
        <f t="shared" si="250"/>
        <v>98.126083286118984</v>
      </c>
    </row>
    <row r="916" spans="1:6" ht="31.5" customHeight="1" x14ac:dyDescent="0.25">
      <c r="A916" s="69" t="s">
        <v>18</v>
      </c>
      <c r="B916" s="50" t="s">
        <v>342</v>
      </c>
      <c r="C916" s="64" t="s">
        <v>20</v>
      </c>
      <c r="D916" s="100">
        <f>D917+D919+D921</f>
        <v>3592</v>
      </c>
      <c r="E916" s="100">
        <f>E917+E919+E921</f>
        <v>3591.2020000000002</v>
      </c>
      <c r="F916" s="279">
        <f t="shared" si="250"/>
        <v>99.977783964365258</v>
      </c>
    </row>
    <row r="917" spans="1:6" ht="15.75" customHeight="1" x14ac:dyDescent="0.25">
      <c r="A917" s="69" t="s">
        <v>24</v>
      </c>
      <c r="B917" s="50" t="s">
        <v>342</v>
      </c>
      <c r="C917" s="64" t="s">
        <v>25</v>
      </c>
      <c r="D917" s="100">
        <f>D918</f>
        <v>490</v>
      </c>
      <c r="E917" s="100">
        <f>E918</f>
        <v>489.202</v>
      </c>
      <c r="F917" s="279">
        <f t="shared" si="250"/>
        <v>99.837142857142851</v>
      </c>
    </row>
    <row r="918" spans="1:6" ht="15.75" hidden="1" customHeight="1" x14ac:dyDescent="0.25">
      <c r="A918" s="69" t="s">
        <v>75</v>
      </c>
      <c r="B918" s="50" t="s">
        <v>342</v>
      </c>
      <c r="C918" s="64" t="s">
        <v>76</v>
      </c>
      <c r="D918" s="100">
        <f>540-50</f>
        <v>490</v>
      </c>
      <c r="E918" s="100">
        <v>489.202</v>
      </c>
      <c r="F918" s="279">
        <f t="shared" si="250"/>
        <v>99.837142857142851</v>
      </c>
    </row>
    <row r="919" spans="1:6" ht="15.75" customHeight="1" x14ac:dyDescent="0.25">
      <c r="A919" s="69" t="s">
        <v>19</v>
      </c>
      <c r="B919" s="50" t="s">
        <v>342</v>
      </c>
      <c r="C919" s="64" t="s">
        <v>21</v>
      </c>
      <c r="D919" s="100">
        <f>D920</f>
        <v>700</v>
      </c>
      <c r="E919" s="100">
        <f>E920</f>
        <v>700</v>
      </c>
      <c r="F919" s="279">
        <f t="shared" si="250"/>
        <v>100</v>
      </c>
    </row>
    <row r="920" spans="1:6" ht="15.75" hidden="1" customHeight="1" x14ac:dyDescent="0.25">
      <c r="A920" s="69" t="s">
        <v>77</v>
      </c>
      <c r="B920" s="50" t="s">
        <v>342</v>
      </c>
      <c r="C920" s="64" t="s">
        <v>78</v>
      </c>
      <c r="D920" s="100">
        <v>700</v>
      </c>
      <c r="E920" s="100">
        <v>700</v>
      </c>
      <c r="F920" s="279">
        <f t="shared" si="250"/>
        <v>100</v>
      </c>
    </row>
    <row r="921" spans="1:6" ht="31.5" customHeight="1" x14ac:dyDescent="0.25">
      <c r="A921" s="69" t="s">
        <v>27</v>
      </c>
      <c r="B921" s="50" t="s">
        <v>342</v>
      </c>
      <c r="C921" s="64" t="s">
        <v>0</v>
      </c>
      <c r="D921" s="100">
        <f>D922</f>
        <v>2402</v>
      </c>
      <c r="E921" s="100">
        <f>E922</f>
        <v>2402</v>
      </c>
      <c r="F921" s="279">
        <f t="shared" si="250"/>
        <v>100</v>
      </c>
    </row>
    <row r="922" spans="1:6" ht="31.5" hidden="1" customHeight="1" x14ac:dyDescent="0.25">
      <c r="A922" s="57" t="s">
        <v>676</v>
      </c>
      <c r="B922" s="50" t="s">
        <v>342</v>
      </c>
      <c r="C922" s="64" t="s">
        <v>482</v>
      </c>
      <c r="D922" s="100">
        <v>2402</v>
      </c>
      <c r="E922" s="100">
        <v>2402</v>
      </c>
      <c r="F922" s="279">
        <f t="shared" si="250"/>
        <v>100</v>
      </c>
    </row>
    <row r="923" spans="1:6" ht="31.5" customHeight="1" x14ac:dyDescent="0.25">
      <c r="A923" s="87" t="s">
        <v>343</v>
      </c>
      <c r="B923" s="65" t="s">
        <v>370</v>
      </c>
      <c r="C923" s="64"/>
      <c r="D923" s="130">
        <f>D924+D927</f>
        <v>1327</v>
      </c>
      <c r="E923" s="130">
        <f>E924+E927</f>
        <v>1237.99576</v>
      </c>
      <c r="F923" s="279">
        <f t="shared" si="250"/>
        <v>93.292822908816888</v>
      </c>
    </row>
    <row r="924" spans="1:6" ht="31.5" customHeight="1" x14ac:dyDescent="0.2">
      <c r="A924" s="52" t="s">
        <v>439</v>
      </c>
      <c r="B924" s="50" t="s">
        <v>370</v>
      </c>
      <c r="C924" s="50" t="s">
        <v>15</v>
      </c>
      <c r="D924" s="100">
        <f t="shared" ref="D924:E925" si="255">D925</f>
        <v>457</v>
      </c>
      <c r="E924" s="100">
        <f t="shared" si="255"/>
        <v>368.32576</v>
      </c>
      <c r="F924" s="279">
        <f t="shared" si="250"/>
        <v>80.59644638949672</v>
      </c>
    </row>
    <row r="925" spans="1:6" ht="31.5" customHeight="1" x14ac:dyDescent="0.25">
      <c r="A925" s="69" t="s">
        <v>17</v>
      </c>
      <c r="B925" s="50" t="s">
        <v>370</v>
      </c>
      <c r="C925" s="50" t="s">
        <v>16</v>
      </c>
      <c r="D925" s="100">
        <f t="shared" si="255"/>
        <v>457</v>
      </c>
      <c r="E925" s="100">
        <f t="shared" si="255"/>
        <v>368.32576</v>
      </c>
      <c r="F925" s="279">
        <f t="shared" si="250"/>
        <v>80.59644638949672</v>
      </c>
    </row>
    <row r="926" spans="1:6" ht="15.75" hidden="1" customHeight="1" x14ac:dyDescent="0.25">
      <c r="A926" s="69" t="s">
        <v>559</v>
      </c>
      <c r="B926" s="50" t="s">
        <v>370</v>
      </c>
      <c r="C926" s="64" t="s">
        <v>70</v>
      </c>
      <c r="D926" s="100">
        <f>462-5</f>
        <v>457</v>
      </c>
      <c r="E926" s="100">
        <v>368.32576</v>
      </c>
      <c r="F926" s="279">
        <f t="shared" si="250"/>
        <v>80.59644638949672</v>
      </c>
    </row>
    <row r="927" spans="1:6" ht="31.5" customHeight="1" x14ac:dyDescent="0.25">
      <c r="A927" s="69" t="s">
        <v>18</v>
      </c>
      <c r="B927" s="50" t="s">
        <v>370</v>
      </c>
      <c r="C927" s="64" t="s">
        <v>20</v>
      </c>
      <c r="D927" s="100">
        <f>D928+D930+D932</f>
        <v>870</v>
      </c>
      <c r="E927" s="100">
        <f>E928+E930+E932</f>
        <v>869.67</v>
      </c>
      <c r="F927" s="279">
        <f t="shared" si="250"/>
        <v>99.962068965517233</v>
      </c>
    </row>
    <row r="928" spans="1:6" ht="15.75" customHeight="1" x14ac:dyDescent="0.25">
      <c r="A928" s="69" t="s">
        <v>24</v>
      </c>
      <c r="B928" s="50" t="s">
        <v>370</v>
      </c>
      <c r="C928" s="64" t="s">
        <v>25</v>
      </c>
      <c r="D928" s="100">
        <f>D929</f>
        <v>150</v>
      </c>
      <c r="E928" s="100">
        <f>E929</f>
        <v>149.66999999999999</v>
      </c>
      <c r="F928" s="279">
        <f t="shared" si="250"/>
        <v>99.779999999999987</v>
      </c>
    </row>
    <row r="929" spans="1:6" ht="15.75" hidden="1" customHeight="1" x14ac:dyDescent="0.25">
      <c r="A929" s="69" t="s">
        <v>75</v>
      </c>
      <c r="B929" s="50" t="s">
        <v>370</v>
      </c>
      <c r="C929" s="64" t="s">
        <v>76</v>
      </c>
      <c r="D929" s="100">
        <v>150</v>
      </c>
      <c r="E929" s="100">
        <v>149.66999999999999</v>
      </c>
      <c r="F929" s="279">
        <f t="shared" si="250"/>
        <v>99.779999999999987</v>
      </c>
    </row>
    <row r="930" spans="1:6" ht="15.75" customHeight="1" x14ac:dyDescent="0.25">
      <c r="A930" s="69" t="s">
        <v>19</v>
      </c>
      <c r="B930" s="50" t="s">
        <v>370</v>
      </c>
      <c r="C930" s="64" t="s">
        <v>21</v>
      </c>
      <c r="D930" s="100">
        <f>D931</f>
        <v>230</v>
      </c>
      <c r="E930" s="100">
        <f>E931</f>
        <v>230</v>
      </c>
      <c r="F930" s="279">
        <f t="shared" si="250"/>
        <v>100</v>
      </c>
    </row>
    <row r="931" spans="1:6" ht="15.75" hidden="1" customHeight="1" x14ac:dyDescent="0.25">
      <c r="A931" s="69" t="s">
        <v>77</v>
      </c>
      <c r="B931" s="50" t="s">
        <v>370</v>
      </c>
      <c r="C931" s="64" t="s">
        <v>78</v>
      </c>
      <c r="D931" s="100">
        <v>230</v>
      </c>
      <c r="E931" s="100">
        <v>230</v>
      </c>
      <c r="F931" s="279">
        <f t="shared" si="250"/>
        <v>100</v>
      </c>
    </row>
    <row r="932" spans="1:6" ht="31.5" customHeight="1" x14ac:dyDescent="0.25">
      <c r="A932" s="69" t="s">
        <v>27</v>
      </c>
      <c r="B932" s="50" t="s">
        <v>370</v>
      </c>
      <c r="C932" s="64" t="s">
        <v>0</v>
      </c>
      <c r="D932" s="100">
        <f>D933</f>
        <v>490</v>
      </c>
      <c r="E932" s="100">
        <f>E933</f>
        <v>490</v>
      </c>
      <c r="F932" s="279">
        <f t="shared" si="250"/>
        <v>100</v>
      </c>
    </row>
    <row r="933" spans="1:6" ht="31.5" hidden="1" customHeight="1" x14ac:dyDescent="0.25">
      <c r="A933" s="57" t="s">
        <v>676</v>
      </c>
      <c r="B933" s="50" t="s">
        <v>370</v>
      </c>
      <c r="C933" s="64" t="s">
        <v>482</v>
      </c>
      <c r="D933" s="100">
        <v>490</v>
      </c>
      <c r="E933" s="100">
        <v>490</v>
      </c>
      <c r="F933" s="279">
        <f t="shared" si="250"/>
        <v>100</v>
      </c>
    </row>
    <row r="934" spans="1:6" ht="31.5" customHeight="1" x14ac:dyDescent="0.25">
      <c r="A934" s="87" t="s">
        <v>345</v>
      </c>
      <c r="B934" s="65" t="s">
        <v>371</v>
      </c>
      <c r="C934" s="64"/>
      <c r="D934" s="130">
        <f>D935+D938</f>
        <v>1221</v>
      </c>
      <c r="E934" s="130">
        <f>E935+E938</f>
        <v>1199.578</v>
      </c>
      <c r="F934" s="279">
        <f t="shared" si="250"/>
        <v>98.245536445536445</v>
      </c>
    </row>
    <row r="935" spans="1:6" ht="31.5" customHeight="1" x14ac:dyDescent="0.2">
      <c r="A935" s="52" t="s">
        <v>439</v>
      </c>
      <c r="B935" s="50" t="s">
        <v>371</v>
      </c>
      <c r="C935" s="64" t="s">
        <v>15</v>
      </c>
      <c r="D935" s="100">
        <f t="shared" ref="D935:E936" si="256">D936</f>
        <v>16</v>
      </c>
      <c r="E935" s="100">
        <f t="shared" si="256"/>
        <v>0</v>
      </c>
      <c r="F935" s="279">
        <f t="shared" si="250"/>
        <v>0</v>
      </c>
    </row>
    <row r="936" spans="1:6" ht="31.5" customHeight="1" x14ac:dyDescent="0.25">
      <c r="A936" s="69" t="s">
        <v>17</v>
      </c>
      <c r="B936" s="50" t="s">
        <v>371</v>
      </c>
      <c r="C936" s="64" t="s">
        <v>16</v>
      </c>
      <c r="D936" s="100">
        <f t="shared" si="256"/>
        <v>16</v>
      </c>
      <c r="E936" s="100">
        <f t="shared" si="256"/>
        <v>0</v>
      </c>
      <c r="F936" s="279">
        <f t="shared" si="250"/>
        <v>0</v>
      </c>
    </row>
    <row r="937" spans="1:6" ht="15.75" hidden="1" customHeight="1" x14ac:dyDescent="0.25">
      <c r="A937" s="69" t="s">
        <v>559</v>
      </c>
      <c r="B937" s="50" t="s">
        <v>371</v>
      </c>
      <c r="C937" s="64" t="s">
        <v>70</v>
      </c>
      <c r="D937" s="100">
        <f>83-55-12</f>
        <v>16</v>
      </c>
      <c r="E937" s="100">
        <v>0</v>
      </c>
      <c r="F937" s="279">
        <f t="shared" si="250"/>
        <v>0</v>
      </c>
    </row>
    <row r="938" spans="1:6" ht="31.5" customHeight="1" x14ac:dyDescent="0.25">
      <c r="A938" s="69" t="s">
        <v>18</v>
      </c>
      <c r="B938" s="50" t="s">
        <v>371</v>
      </c>
      <c r="C938" s="50" t="s">
        <v>20</v>
      </c>
      <c r="D938" s="100">
        <f>D939+D941+D943</f>
        <v>1205</v>
      </c>
      <c r="E938" s="100">
        <f>E939+E941+E943</f>
        <v>1199.578</v>
      </c>
      <c r="F938" s="279">
        <f t="shared" si="250"/>
        <v>99.550041493775936</v>
      </c>
    </row>
    <row r="939" spans="1:6" ht="15.75" customHeight="1" x14ac:dyDescent="0.25">
      <c r="A939" s="69" t="s">
        <v>24</v>
      </c>
      <c r="B939" s="50" t="s">
        <v>371</v>
      </c>
      <c r="C939" s="50" t="s">
        <v>25</v>
      </c>
      <c r="D939" s="100">
        <f>D940</f>
        <v>515</v>
      </c>
      <c r="E939" s="100">
        <f>E940</f>
        <v>510.57799999999997</v>
      </c>
      <c r="F939" s="279">
        <f t="shared" si="250"/>
        <v>99.141359223300967</v>
      </c>
    </row>
    <row r="940" spans="1:6" ht="15.75" hidden="1" customHeight="1" x14ac:dyDescent="0.25">
      <c r="A940" s="69" t="s">
        <v>75</v>
      </c>
      <c r="B940" s="50" t="s">
        <v>371</v>
      </c>
      <c r="C940" s="50" t="s">
        <v>76</v>
      </c>
      <c r="D940" s="100">
        <f>545-30</f>
        <v>515</v>
      </c>
      <c r="E940" s="100">
        <v>510.57799999999997</v>
      </c>
      <c r="F940" s="279">
        <f t="shared" si="250"/>
        <v>99.141359223300967</v>
      </c>
    </row>
    <row r="941" spans="1:6" ht="15.75" customHeight="1" x14ac:dyDescent="0.25">
      <c r="A941" s="69" t="s">
        <v>19</v>
      </c>
      <c r="B941" s="50" t="s">
        <v>371</v>
      </c>
      <c r="C941" s="50" t="s">
        <v>21</v>
      </c>
      <c r="D941" s="100">
        <f>D942</f>
        <v>205</v>
      </c>
      <c r="E941" s="100">
        <f>E942</f>
        <v>204</v>
      </c>
      <c r="F941" s="279">
        <f t="shared" si="250"/>
        <v>99.512195121951223</v>
      </c>
    </row>
    <row r="942" spans="1:6" ht="15.75" hidden="1" customHeight="1" x14ac:dyDescent="0.25">
      <c r="A942" s="69" t="s">
        <v>77</v>
      </c>
      <c r="B942" s="50" t="s">
        <v>371</v>
      </c>
      <c r="C942" s="50" t="s">
        <v>78</v>
      </c>
      <c r="D942" s="100">
        <v>205</v>
      </c>
      <c r="E942" s="100">
        <v>204</v>
      </c>
      <c r="F942" s="279">
        <f t="shared" si="250"/>
        <v>99.512195121951223</v>
      </c>
    </row>
    <row r="943" spans="1:6" ht="31.5" customHeight="1" x14ac:dyDescent="0.25">
      <c r="A943" s="69" t="s">
        <v>27</v>
      </c>
      <c r="B943" s="50" t="s">
        <v>371</v>
      </c>
      <c r="C943" s="50" t="s">
        <v>0</v>
      </c>
      <c r="D943" s="100">
        <f>D944</f>
        <v>485</v>
      </c>
      <c r="E943" s="100">
        <f>E944</f>
        <v>485</v>
      </c>
      <c r="F943" s="279">
        <f t="shared" si="250"/>
        <v>100</v>
      </c>
    </row>
    <row r="944" spans="1:6" ht="31.5" hidden="1" customHeight="1" x14ac:dyDescent="0.25">
      <c r="A944" s="57" t="s">
        <v>676</v>
      </c>
      <c r="B944" s="50" t="s">
        <v>371</v>
      </c>
      <c r="C944" s="50" t="s">
        <v>482</v>
      </c>
      <c r="D944" s="100">
        <v>485</v>
      </c>
      <c r="E944" s="100">
        <v>485</v>
      </c>
      <c r="F944" s="279">
        <f t="shared" ref="F944:F1004" si="257">E944/D944*100</f>
        <v>100</v>
      </c>
    </row>
    <row r="945" spans="1:6" ht="15.75" customHeight="1" x14ac:dyDescent="0.25">
      <c r="A945" s="87" t="s">
        <v>344</v>
      </c>
      <c r="B945" s="65" t="s">
        <v>372</v>
      </c>
      <c r="C945" s="64"/>
      <c r="D945" s="130">
        <f t="shared" ref="D945:E947" si="258">D946</f>
        <v>22754</v>
      </c>
      <c r="E945" s="130">
        <f t="shared" si="258"/>
        <v>22754</v>
      </c>
      <c r="F945" s="279">
        <f t="shared" si="257"/>
        <v>100</v>
      </c>
    </row>
    <row r="946" spans="1:6" ht="31.5" customHeight="1" x14ac:dyDescent="0.25">
      <c r="A946" s="69" t="s">
        <v>18</v>
      </c>
      <c r="B946" s="50" t="s">
        <v>372</v>
      </c>
      <c r="C946" s="50" t="s">
        <v>20</v>
      </c>
      <c r="D946" s="100">
        <f t="shared" si="258"/>
        <v>22754</v>
      </c>
      <c r="E946" s="100">
        <f t="shared" si="258"/>
        <v>22754</v>
      </c>
      <c r="F946" s="279">
        <f t="shared" si="257"/>
        <v>100</v>
      </c>
    </row>
    <row r="947" spans="1:6" ht="15.75" customHeight="1" x14ac:dyDescent="0.25">
      <c r="A947" s="69" t="s">
        <v>24</v>
      </c>
      <c r="B947" s="50" t="s">
        <v>372</v>
      </c>
      <c r="C947" s="50" t="s">
        <v>25</v>
      </c>
      <c r="D947" s="100">
        <f t="shared" si="258"/>
        <v>22754</v>
      </c>
      <c r="E947" s="100">
        <f t="shared" si="258"/>
        <v>22754</v>
      </c>
      <c r="F947" s="279">
        <f t="shared" si="257"/>
        <v>100</v>
      </c>
    </row>
    <row r="948" spans="1:6" ht="47.25" hidden="1" customHeight="1" x14ac:dyDescent="0.25">
      <c r="A948" s="69" t="s">
        <v>91</v>
      </c>
      <c r="B948" s="50" t="s">
        <v>372</v>
      </c>
      <c r="C948" s="50" t="s">
        <v>92</v>
      </c>
      <c r="D948" s="100">
        <f>22904-150</f>
        <v>22754</v>
      </c>
      <c r="E948" s="100">
        <v>22754</v>
      </c>
      <c r="F948" s="279">
        <f t="shared" si="257"/>
        <v>100</v>
      </c>
    </row>
    <row r="949" spans="1:6" ht="31.5" customHeight="1" x14ac:dyDescent="0.25">
      <c r="A949" s="40" t="s">
        <v>950</v>
      </c>
      <c r="B949" s="41" t="s">
        <v>188</v>
      </c>
      <c r="C949" s="64"/>
      <c r="D949" s="127">
        <f>D950</f>
        <v>55125</v>
      </c>
      <c r="E949" s="127">
        <f>E950</f>
        <v>54643.950219999999</v>
      </c>
      <c r="F949" s="279">
        <f t="shared" si="257"/>
        <v>99.127347337868471</v>
      </c>
    </row>
    <row r="950" spans="1:6" ht="31.5" customHeight="1" x14ac:dyDescent="0.25">
      <c r="A950" s="40" t="s">
        <v>195</v>
      </c>
      <c r="B950" s="41" t="s">
        <v>189</v>
      </c>
      <c r="C950" s="64"/>
      <c r="D950" s="127">
        <f>D951+D963+D967+D971</f>
        <v>55125</v>
      </c>
      <c r="E950" s="127">
        <f>E951+E963+E967+E971</f>
        <v>54643.950219999999</v>
      </c>
      <c r="F950" s="279">
        <f t="shared" si="257"/>
        <v>99.127347337868471</v>
      </c>
    </row>
    <row r="951" spans="1:6" ht="15.75" customHeight="1" x14ac:dyDescent="0.25">
      <c r="A951" s="87" t="s">
        <v>55</v>
      </c>
      <c r="B951" s="65" t="s">
        <v>193</v>
      </c>
      <c r="C951" s="64"/>
      <c r="D951" s="130">
        <f>D952+D955+D958</f>
        <v>3473</v>
      </c>
      <c r="E951" s="130">
        <f>E952+E955+E958</f>
        <v>3433.8495400000002</v>
      </c>
      <c r="F951" s="279">
        <f t="shared" si="257"/>
        <v>98.872719262885127</v>
      </c>
    </row>
    <row r="952" spans="1:6" ht="31.5" customHeight="1" x14ac:dyDescent="0.2">
      <c r="A952" s="52" t="s">
        <v>439</v>
      </c>
      <c r="B952" s="50" t="s">
        <v>193</v>
      </c>
      <c r="C952" s="132" t="s">
        <v>15</v>
      </c>
      <c r="D952" s="100">
        <f t="shared" ref="D952:E953" si="259">D953</f>
        <v>320</v>
      </c>
      <c r="E952" s="100">
        <f t="shared" si="259"/>
        <v>281.66250000000002</v>
      </c>
      <c r="F952" s="279">
        <f t="shared" si="257"/>
        <v>88.01953125</v>
      </c>
    </row>
    <row r="953" spans="1:6" ht="31.5" customHeight="1" x14ac:dyDescent="0.25">
      <c r="A953" s="69" t="s">
        <v>17</v>
      </c>
      <c r="B953" s="50" t="s">
        <v>193</v>
      </c>
      <c r="C953" s="132" t="s">
        <v>16</v>
      </c>
      <c r="D953" s="100">
        <f t="shared" si="259"/>
        <v>320</v>
      </c>
      <c r="E953" s="100">
        <f t="shared" si="259"/>
        <v>281.66250000000002</v>
      </c>
      <c r="F953" s="279">
        <f t="shared" si="257"/>
        <v>88.01953125</v>
      </c>
    </row>
    <row r="954" spans="1:6" ht="15.75" hidden="1" customHeight="1" x14ac:dyDescent="0.25">
      <c r="A954" s="69" t="s">
        <v>559</v>
      </c>
      <c r="B954" s="50" t="s">
        <v>193</v>
      </c>
      <c r="C954" s="64" t="s">
        <v>70</v>
      </c>
      <c r="D954" s="100">
        <v>320</v>
      </c>
      <c r="E954" s="100">
        <v>281.66250000000002</v>
      </c>
      <c r="F954" s="279">
        <f t="shared" si="257"/>
        <v>88.01953125</v>
      </c>
    </row>
    <row r="955" spans="1:6" ht="15.75" customHeight="1" x14ac:dyDescent="0.25">
      <c r="A955" s="69" t="s">
        <v>22</v>
      </c>
      <c r="B955" s="50" t="s">
        <v>193</v>
      </c>
      <c r="C955" s="50" t="s">
        <v>23</v>
      </c>
      <c r="D955" s="100">
        <f t="shared" ref="D955:E956" si="260">D956</f>
        <v>1318</v>
      </c>
      <c r="E955" s="100">
        <f t="shared" si="260"/>
        <v>1317.9374800000001</v>
      </c>
      <c r="F955" s="279">
        <f t="shared" si="257"/>
        <v>99.99525644916541</v>
      </c>
    </row>
    <row r="956" spans="1:6" ht="31.5" customHeight="1" x14ac:dyDescent="0.25">
      <c r="A956" s="69" t="s">
        <v>112</v>
      </c>
      <c r="B956" s="50" t="s">
        <v>193</v>
      </c>
      <c r="C956" s="50" t="s">
        <v>131</v>
      </c>
      <c r="D956" s="100">
        <f t="shared" si="260"/>
        <v>1318</v>
      </c>
      <c r="E956" s="100">
        <f t="shared" si="260"/>
        <v>1317.9374800000001</v>
      </c>
      <c r="F956" s="279">
        <f t="shared" si="257"/>
        <v>99.99525644916541</v>
      </c>
    </row>
    <row r="957" spans="1:6" ht="31.5" hidden="1" customHeight="1" x14ac:dyDescent="0.25">
      <c r="A957" s="69" t="s">
        <v>121</v>
      </c>
      <c r="B957" s="50" t="s">
        <v>193</v>
      </c>
      <c r="C957" s="50" t="s">
        <v>132</v>
      </c>
      <c r="D957" s="100">
        <f>1820-502</f>
        <v>1318</v>
      </c>
      <c r="E957" s="100">
        <v>1317.9374800000001</v>
      </c>
      <c r="F957" s="279">
        <f t="shared" si="257"/>
        <v>99.99525644916541</v>
      </c>
    </row>
    <row r="958" spans="1:6" ht="31.5" customHeight="1" x14ac:dyDescent="0.25">
      <c r="A958" s="69" t="s">
        <v>18</v>
      </c>
      <c r="B958" s="50" t="s">
        <v>193</v>
      </c>
      <c r="C958" s="50" t="s">
        <v>20</v>
      </c>
      <c r="D958" s="100">
        <f>D959+D961</f>
        <v>1835</v>
      </c>
      <c r="E958" s="100">
        <f>E959+E961</f>
        <v>1834.24956</v>
      </c>
      <c r="F958" s="279">
        <f t="shared" si="257"/>
        <v>99.959104087193467</v>
      </c>
    </row>
    <row r="959" spans="1:6" ht="15.75" customHeight="1" x14ac:dyDescent="0.25">
      <c r="A959" s="69" t="s">
        <v>24</v>
      </c>
      <c r="B959" s="50" t="s">
        <v>193</v>
      </c>
      <c r="C959" s="50" t="s">
        <v>25</v>
      </c>
      <c r="D959" s="100">
        <f>D960</f>
        <v>1235</v>
      </c>
      <c r="E959" s="100">
        <f>E960</f>
        <v>1234.24956</v>
      </c>
      <c r="F959" s="279">
        <f t="shared" si="257"/>
        <v>99.939235627530365</v>
      </c>
    </row>
    <row r="960" spans="1:6" ht="15.75" hidden="1" customHeight="1" x14ac:dyDescent="0.25">
      <c r="A960" s="69" t="s">
        <v>75</v>
      </c>
      <c r="B960" s="50" t="s">
        <v>193</v>
      </c>
      <c r="C960" s="64" t="s">
        <v>76</v>
      </c>
      <c r="D960" s="100">
        <f>28146-26911</f>
        <v>1235</v>
      </c>
      <c r="E960" s="100">
        <v>1234.24956</v>
      </c>
      <c r="F960" s="279">
        <f t="shared" si="257"/>
        <v>99.939235627530365</v>
      </c>
    </row>
    <row r="961" spans="1:6" ht="31.5" customHeight="1" x14ac:dyDescent="0.25">
      <c r="A961" s="69" t="s">
        <v>58</v>
      </c>
      <c r="B961" s="50" t="s">
        <v>193</v>
      </c>
      <c r="C961" s="50" t="s">
        <v>0</v>
      </c>
      <c r="D961" s="100">
        <f>D962</f>
        <v>600</v>
      </c>
      <c r="E961" s="100">
        <f>E962</f>
        <v>600</v>
      </c>
      <c r="F961" s="279">
        <f t="shared" si="257"/>
        <v>100</v>
      </c>
    </row>
    <row r="962" spans="1:6" ht="31.5" hidden="1" customHeight="1" x14ac:dyDescent="0.25">
      <c r="A962" s="57" t="s">
        <v>676</v>
      </c>
      <c r="B962" s="50" t="s">
        <v>193</v>
      </c>
      <c r="C962" s="50" t="s">
        <v>482</v>
      </c>
      <c r="D962" s="100">
        <v>600</v>
      </c>
      <c r="E962" s="100">
        <v>600</v>
      </c>
      <c r="F962" s="279">
        <f t="shared" si="257"/>
        <v>100</v>
      </c>
    </row>
    <row r="963" spans="1:6" ht="15.75" customHeight="1" x14ac:dyDescent="0.25">
      <c r="A963" s="87" t="s">
        <v>56</v>
      </c>
      <c r="B963" s="65" t="s">
        <v>196</v>
      </c>
      <c r="C963" s="64"/>
      <c r="D963" s="130">
        <f>D964</f>
        <v>10814</v>
      </c>
      <c r="E963" s="130">
        <f>E964</f>
        <v>10812.77577</v>
      </c>
      <c r="F963" s="279">
        <f t="shared" si="257"/>
        <v>99.988679212132425</v>
      </c>
    </row>
    <row r="964" spans="1:6" ht="31.5" customHeight="1" x14ac:dyDescent="0.25">
      <c r="A964" s="69" t="s">
        <v>18</v>
      </c>
      <c r="B964" s="50" t="s">
        <v>196</v>
      </c>
      <c r="C964" s="50" t="s">
        <v>20</v>
      </c>
      <c r="D964" s="100">
        <f>D965</f>
        <v>10814</v>
      </c>
      <c r="E964" s="100">
        <f t="shared" ref="E964" si="261">E965</f>
        <v>10812.77577</v>
      </c>
      <c r="F964" s="279">
        <f t="shared" si="257"/>
        <v>99.988679212132425</v>
      </c>
    </row>
    <row r="965" spans="1:6" ht="15.75" customHeight="1" x14ac:dyDescent="0.25">
      <c r="A965" s="69" t="s">
        <v>24</v>
      </c>
      <c r="B965" s="50" t="s">
        <v>196</v>
      </c>
      <c r="C965" s="50" t="s">
        <v>25</v>
      </c>
      <c r="D965" s="100">
        <f>D966</f>
        <v>10814</v>
      </c>
      <c r="E965" s="100">
        <f t="shared" ref="E965" si="262">E966</f>
        <v>10812.77577</v>
      </c>
      <c r="F965" s="279">
        <f t="shared" si="257"/>
        <v>99.988679212132425</v>
      </c>
    </row>
    <row r="966" spans="1:6" ht="15.75" hidden="1" customHeight="1" x14ac:dyDescent="0.25">
      <c r="A966" s="69" t="s">
        <v>75</v>
      </c>
      <c r="B966" s="50" t="s">
        <v>196</v>
      </c>
      <c r="C966" s="64" t="s">
        <v>76</v>
      </c>
      <c r="D966" s="100">
        <v>10814</v>
      </c>
      <c r="E966" s="100">
        <v>10812.77577</v>
      </c>
      <c r="F966" s="279">
        <f t="shared" si="257"/>
        <v>99.988679212132425</v>
      </c>
    </row>
    <row r="967" spans="1:6" ht="15.75" customHeight="1" x14ac:dyDescent="0.25">
      <c r="A967" s="87" t="s">
        <v>51</v>
      </c>
      <c r="B967" s="65" t="s">
        <v>194</v>
      </c>
      <c r="C967" s="64"/>
      <c r="D967" s="130">
        <f t="shared" ref="D967:E969" si="263">D968</f>
        <v>642</v>
      </c>
      <c r="E967" s="130">
        <f t="shared" si="263"/>
        <v>618.83082000000002</v>
      </c>
      <c r="F967" s="279">
        <f t="shared" si="257"/>
        <v>96.391093457943938</v>
      </c>
    </row>
    <row r="968" spans="1:6" ht="31.5" customHeight="1" x14ac:dyDescent="0.25">
      <c r="A968" s="69" t="s">
        <v>18</v>
      </c>
      <c r="B968" s="50" t="s">
        <v>194</v>
      </c>
      <c r="C968" s="64" t="s">
        <v>20</v>
      </c>
      <c r="D968" s="100">
        <f t="shared" si="263"/>
        <v>642</v>
      </c>
      <c r="E968" s="100">
        <f t="shared" si="263"/>
        <v>618.83082000000002</v>
      </c>
      <c r="F968" s="279">
        <f t="shared" si="257"/>
        <v>96.391093457943938</v>
      </c>
    </row>
    <row r="969" spans="1:6" ht="15.75" customHeight="1" x14ac:dyDescent="0.25">
      <c r="A969" s="69" t="s">
        <v>24</v>
      </c>
      <c r="B969" s="50" t="s">
        <v>194</v>
      </c>
      <c r="C969" s="64" t="s">
        <v>25</v>
      </c>
      <c r="D969" s="100">
        <f t="shared" si="263"/>
        <v>642</v>
      </c>
      <c r="E969" s="100">
        <f t="shared" si="263"/>
        <v>618.83082000000002</v>
      </c>
      <c r="F969" s="279">
        <f t="shared" si="257"/>
        <v>96.391093457943938</v>
      </c>
    </row>
    <row r="970" spans="1:6" ht="15.75" hidden="1" customHeight="1" x14ac:dyDescent="0.25">
      <c r="A970" s="69" t="s">
        <v>75</v>
      </c>
      <c r="B970" s="50" t="s">
        <v>194</v>
      </c>
      <c r="C970" s="64" t="s">
        <v>76</v>
      </c>
      <c r="D970" s="100">
        <f>864-222</f>
        <v>642</v>
      </c>
      <c r="E970" s="100">
        <v>618.83082000000002</v>
      </c>
      <c r="F970" s="279">
        <f t="shared" si="257"/>
        <v>96.391093457943938</v>
      </c>
    </row>
    <row r="971" spans="1:6" ht="31.5" customHeight="1" x14ac:dyDescent="0.25">
      <c r="A971" s="87" t="s">
        <v>887</v>
      </c>
      <c r="B971" s="107" t="s">
        <v>888</v>
      </c>
      <c r="C971" s="180"/>
      <c r="D971" s="167">
        <f>D972+D975</f>
        <v>40196</v>
      </c>
      <c r="E971" s="167">
        <f>E972+E975</f>
        <v>39778.49409</v>
      </c>
      <c r="F971" s="279">
        <f t="shared" si="257"/>
        <v>98.961324733804361</v>
      </c>
    </row>
    <row r="972" spans="1:6" ht="31.5" customHeight="1" x14ac:dyDescent="0.25">
      <c r="A972" s="52" t="s">
        <v>439</v>
      </c>
      <c r="B972" s="83" t="s">
        <v>888</v>
      </c>
      <c r="C972" s="181" t="s">
        <v>15</v>
      </c>
      <c r="D972" s="182">
        <f t="shared" ref="D972:E973" si="264">D973</f>
        <v>7487.1216000000004</v>
      </c>
      <c r="E972" s="182">
        <f t="shared" si="264"/>
        <v>7487.1216000000004</v>
      </c>
      <c r="F972" s="279">
        <f t="shared" si="257"/>
        <v>100</v>
      </c>
    </row>
    <row r="973" spans="1:6" ht="31.5" customHeight="1" x14ac:dyDescent="0.25">
      <c r="A973" s="69" t="s">
        <v>17</v>
      </c>
      <c r="B973" s="83" t="s">
        <v>888</v>
      </c>
      <c r="C973" s="181" t="s">
        <v>16</v>
      </c>
      <c r="D973" s="182">
        <f t="shared" si="264"/>
        <v>7487.1216000000004</v>
      </c>
      <c r="E973" s="182">
        <f t="shared" si="264"/>
        <v>7487.1216000000004</v>
      </c>
      <c r="F973" s="279">
        <f t="shared" si="257"/>
        <v>100</v>
      </c>
    </row>
    <row r="974" spans="1:6" ht="15.75" hidden="1" customHeight="1" x14ac:dyDescent="0.25">
      <c r="A974" s="57" t="s">
        <v>558</v>
      </c>
      <c r="B974" s="83" t="s">
        <v>888</v>
      </c>
      <c r="C974" s="181" t="s">
        <v>70</v>
      </c>
      <c r="D974" s="183">
        <f>7540-52.8784</f>
        <v>7487.1216000000004</v>
      </c>
      <c r="E974" s="182">
        <v>7487.1216000000004</v>
      </c>
      <c r="F974" s="279">
        <f t="shared" si="257"/>
        <v>100</v>
      </c>
    </row>
    <row r="975" spans="1:6" ht="31.5" customHeight="1" x14ac:dyDescent="0.25">
      <c r="A975" s="69" t="s">
        <v>18</v>
      </c>
      <c r="B975" s="83" t="s">
        <v>888</v>
      </c>
      <c r="C975" s="181" t="s">
        <v>20</v>
      </c>
      <c r="D975" s="182">
        <f t="shared" ref="D975:E976" si="265">D976</f>
        <v>32708.878400000001</v>
      </c>
      <c r="E975" s="182">
        <f t="shared" si="265"/>
        <v>32291.372490000002</v>
      </c>
      <c r="F975" s="279">
        <f t="shared" si="257"/>
        <v>98.723570081204613</v>
      </c>
    </row>
    <row r="976" spans="1:6" ht="15.75" customHeight="1" x14ac:dyDescent="0.25">
      <c r="A976" s="69" t="s">
        <v>24</v>
      </c>
      <c r="B976" s="83" t="s">
        <v>888</v>
      </c>
      <c r="C976" s="181" t="s">
        <v>25</v>
      </c>
      <c r="D976" s="182">
        <f t="shared" si="265"/>
        <v>32708.878400000001</v>
      </c>
      <c r="E976" s="182">
        <f t="shared" si="265"/>
        <v>32291.372490000002</v>
      </c>
      <c r="F976" s="279">
        <f t="shared" si="257"/>
        <v>98.723570081204613</v>
      </c>
    </row>
    <row r="977" spans="1:8" ht="15.75" hidden="1" customHeight="1" x14ac:dyDescent="0.25">
      <c r="A977" s="69" t="s">
        <v>75</v>
      </c>
      <c r="B977" s="83" t="s">
        <v>888</v>
      </c>
      <c r="C977" s="181" t="s">
        <v>76</v>
      </c>
      <c r="D977" s="15">
        <f>5021+26911+52.8784+222+502</f>
        <v>32708.878400000001</v>
      </c>
      <c r="E977" s="100">
        <v>32291.372490000002</v>
      </c>
      <c r="F977" s="279">
        <f t="shared" si="257"/>
        <v>98.723570081204613</v>
      </c>
    </row>
    <row r="978" spans="1:8" ht="37.5" customHeight="1" x14ac:dyDescent="0.3">
      <c r="A978" s="184" t="s">
        <v>926</v>
      </c>
      <c r="B978" s="36" t="s">
        <v>274</v>
      </c>
      <c r="C978" s="36"/>
      <c r="D978" s="151">
        <f>D979+D1010+D1052+D1059+D1074</f>
        <v>295363.08899999998</v>
      </c>
      <c r="E978" s="151">
        <f>E979+E1010+E1052+E1059+E1074</f>
        <v>286733.69016999996</v>
      </c>
      <c r="F978" s="279">
        <f t="shared" si="257"/>
        <v>97.078376022130513</v>
      </c>
      <c r="G978" s="305">
        <f>295363.089-D978</f>
        <v>0</v>
      </c>
      <c r="H978" s="305">
        <f>286733.69017-E978</f>
        <v>0</v>
      </c>
    </row>
    <row r="979" spans="1:8" ht="18.75" customHeight="1" x14ac:dyDescent="0.25">
      <c r="A979" s="185" t="s">
        <v>122</v>
      </c>
      <c r="B979" s="186" t="s">
        <v>275</v>
      </c>
      <c r="C979" s="36"/>
      <c r="D979" s="153">
        <f>D980+D985+D992+D1000</f>
        <v>132282.79999999999</v>
      </c>
      <c r="E979" s="153">
        <f>E980+E985+E992+E1000</f>
        <v>132146.92425000001</v>
      </c>
      <c r="F979" s="279">
        <f t="shared" si="257"/>
        <v>99.897283887247639</v>
      </c>
    </row>
    <row r="980" spans="1:8" ht="31.5" customHeight="1" x14ac:dyDescent="0.25">
      <c r="A980" s="185" t="s">
        <v>276</v>
      </c>
      <c r="B980" s="186" t="s">
        <v>277</v>
      </c>
      <c r="C980" s="36"/>
      <c r="D980" s="153">
        <f>D981</f>
        <v>67188</v>
      </c>
      <c r="E980" s="153">
        <f t="shared" ref="E980:E983" si="266">E981</f>
        <v>67184.981870000003</v>
      </c>
      <c r="F980" s="279">
        <f t="shared" si="257"/>
        <v>99.995507932964216</v>
      </c>
    </row>
    <row r="981" spans="1:8" ht="31.5" customHeight="1" x14ac:dyDescent="0.25">
      <c r="A981" s="89" t="s">
        <v>278</v>
      </c>
      <c r="B981" s="154" t="s">
        <v>279</v>
      </c>
      <c r="C981" s="187"/>
      <c r="D981" s="129">
        <f>D982</f>
        <v>67188</v>
      </c>
      <c r="E981" s="129">
        <f t="shared" si="266"/>
        <v>67184.981870000003</v>
      </c>
      <c r="F981" s="279">
        <f t="shared" si="257"/>
        <v>99.995507932964216</v>
      </c>
    </row>
    <row r="982" spans="1:8" ht="31.5" customHeight="1" x14ac:dyDescent="0.2">
      <c r="A982" s="76" t="s">
        <v>439</v>
      </c>
      <c r="B982" s="54" t="s">
        <v>279</v>
      </c>
      <c r="C982" s="188" t="s">
        <v>15</v>
      </c>
      <c r="D982" s="98">
        <f>D983</f>
        <v>67188</v>
      </c>
      <c r="E982" s="98">
        <f t="shared" si="266"/>
        <v>67184.981870000003</v>
      </c>
      <c r="F982" s="279">
        <f t="shared" si="257"/>
        <v>99.995507932964216</v>
      </c>
    </row>
    <row r="983" spans="1:8" ht="31.5" customHeight="1" x14ac:dyDescent="0.25">
      <c r="A983" s="60" t="s">
        <v>17</v>
      </c>
      <c r="B983" s="54" t="s">
        <v>279</v>
      </c>
      <c r="C983" s="155" t="s">
        <v>16</v>
      </c>
      <c r="D983" s="98">
        <f>D984</f>
        <v>67188</v>
      </c>
      <c r="E983" s="98">
        <f t="shared" si="266"/>
        <v>67184.981870000003</v>
      </c>
      <c r="F983" s="279">
        <f t="shared" si="257"/>
        <v>99.995507932964216</v>
      </c>
    </row>
    <row r="984" spans="1:8" ht="15.75" hidden="1" customHeight="1" x14ac:dyDescent="0.25">
      <c r="A984" s="60" t="s">
        <v>559</v>
      </c>
      <c r="B984" s="54" t="s">
        <v>279</v>
      </c>
      <c r="C984" s="155" t="s">
        <v>70</v>
      </c>
      <c r="D984" s="98">
        <f>70650-2313-1149</f>
        <v>67188</v>
      </c>
      <c r="E984" s="98">
        <v>67184.981870000003</v>
      </c>
      <c r="F984" s="279">
        <f t="shared" si="257"/>
        <v>99.995507932964216</v>
      </c>
    </row>
    <row r="985" spans="1:8" ht="15.75" customHeight="1" x14ac:dyDescent="0.25">
      <c r="A985" s="79" t="s">
        <v>385</v>
      </c>
      <c r="B985" s="73" t="s">
        <v>386</v>
      </c>
      <c r="C985" s="132"/>
      <c r="D985" s="127">
        <f>D986</f>
        <v>33</v>
      </c>
      <c r="E985" s="127">
        <f t="shared" ref="E985" si="267">E986</f>
        <v>33</v>
      </c>
      <c r="F985" s="279">
        <f t="shared" si="257"/>
        <v>100</v>
      </c>
    </row>
    <row r="986" spans="1:8" ht="31.5" customHeight="1" x14ac:dyDescent="0.25">
      <c r="A986" s="87" t="s">
        <v>387</v>
      </c>
      <c r="B986" s="65" t="s">
        <v>388</v>
      </c>
      <c r="C986" s="132"/>
      <c r="D986" s="130">
        <f>D987</f>
        <v>33</v>
      </c>
      <c r="E986" s="130">
        <f>E987</f>
        <v>33</v>
      </c>
      <c r="F986" s="279">
        <f t="shared" si="257"/>
        <v>100</v>
      </c>
    </row>
    <row r="987" spans="1:8" ht="31.5" customHeight="1" x14ac:dyDescent="0.25">
      <c r="A987" s="69" t="s">
        <v>18</v>
      </c>
      <c r="B987" s="50" t="s">
        <v>388</v>
      </c>
      <c r="C987" s="50">
        <v>600</v>
      </c>
      <c r="D987" s="100">
        <f>D988+D990</f>
        <v>33</v>
      </c>
      <c r="E987" s="100">
        <f t="shared" ref="E987" si="268">E988+E990</f>
        <v>33</v>
      </c>
      <c r="F987" s="279">
        <f t="shared" si="257"/>
        <v>100</v>
      </c>
    </row>
    <row r="988" spans="1:8" ht="15.75" customHeight="1" x14ac:dyDescent="0.25">
      <c r="A988" s="69" t="s">
        <v>24</v>
      </c>
      <c r="B988" s="50" t="s">
        <v>388</v>
      </c>
      <c r="C988" s="132">
        <v>610</v>
      </c>
      <c r="D988" s="100">
        <f>D989</f>
        <v>25</v>
      </c>
      <c r="E988" s="100">
        <f t="shared" ref="E988" si="269">E989</f>
        <v>25</v>
      </c>
      <c r="F988" s="279">
        <f t="shared" si="257"/>
        <v>100</v>
      </c>
    </row>
    <row r="989" spans="1:8" ht="15.75" hidden="1" customHeight="1" x14ac:dyDescent="0.25">
      <c r="A989" s="69" t="s">
        <v>75</v>
      </c>
      <c r="B989" s="50" t="s">
        <v>388</v>
      </c>
      <c r="C989" s="132" t="s">
        <v>76</v>
      </c>
      <c r="D989" s="100">
        <f>25</f>
        <v>25</v>
      </c>
      <c r="E989" s="100">
        <f>25</f>
        <v>25</v>
      </c>
      <c r="F989" s="279">
        <f t="shared" si="257"/>
        <v>100</v>
      </c>
    </row>
    <row r="990" spans="1:8" ht="15.75" customHeight="1" x14ac:dyDescent="0.25">
      <c r="A990" s="69" t="s">
        <v>120</v>
      </c>
      <c r="B990" s="50" t="s">
        <v>388</v>
      </c>
      <c r="C990" s="50" t="s">
        <v>21</v>
      </c>
      <c r="D990" s="100">
        <f>D991</f>
        <v>8</v>
      </c>
      <c r="E990" s="100">
        <f t="shared" ref="E990" si="270">E991</f>
        <v>8</v>
      </c>
      <c r="F990" s="279">
        <f t="shared" si="257"/>
        <v>100</v>
      </c>
    </row>
    <row r="991" spans="1:8" ht="15.75" hidden="1" customHeight="1" x14ac:dyDescent="0.25">
      <c r="A991" s="69" t="s">
        <v>77</v>
      </c>
      <c r="B991" s="50" t="s">
        <v>388</v>
      </c>
      <c r="C991" s="50" t="s">
        <v>78</v>
      </c>
      <c r="D991" s="100">
        <v>8</v>
      </c>
      <c r="E991" s="100">
        <v>8</v>
      </c>
      <c r="F991" s="279">
        <f t="shared" si="257"/>
        <v>100</v>
      </c>
    </row>
    <row r="992" spans="1:8" ht="47.25" customHeight="1" x14ac:dyDescent="0.25">
      <c r="A992" s="79" t="s">
        <v>280</v>
      </c>
      <c r="B992" s="73" t="s">
        <v>281</v>
      </c>
      <c r="C992" s="73"/>
      <c r="D992" s="127">
        <f>D993</f>
        <v>1630</v>
      </c>
      <c r="E992" s="127">
        <f t="shared" ref="E992" si="271">E993</f>
        <v>1566.1955800000001</v>
      </c>
      <c r="F992" s="279">
        <f t="shared" si="257"/>
        <v>96.085618404907976</v>
      </c>
    </row>
    <row r="993" spans="1:6" ht="31.5" customHeight="1" x14ac:dyDescent="0.25">
      <c r="A993" s="87" t="s">
        <v>282</v>
      </c>
      <c r="B993" s="65" t="s">
        <v>283</v>
      </c>
      <c r="C993" s="65"/>
      <c r="D993" s="130">
        <f>D994+D997</f>
        <v>1630</v>
      </c>
      <c r="E993" s="130">
        <f t="shared" ref="E993" si="272">E994+E997</f>
        <v>1566.1955800000001</v>
      </c>
      <c r="F993" s="279">
        <f t="shared" si="257"/>
        <v>96.085618404907976</v>
      </c>
    </row>
    <row r="994" spans="1:6" ht="31.5" customHeight="1" x14ac:dyDescent="0.2">
      <c r="A994" s="52" t="s">
        <v>439</v>
      </c>
      <c r="B994" s="50" t="s">
        <v>283</v>
      </c>
      <c r="C994" s="50">
        <v>200</v>
      </c>
      <c r="D994" s="100">
        <f>D995</f>
        <v>425</v>
      </c>
      <c r="E994" s="100">
        <f t="shared" ref="E994:E995" si="273">E995</f>
        <v>419.60057999999998</v>
      </c>
      <c r="F994" s="279">
        <f t="shared" si="257"/>
        <v>98.729548235294118</v>
      </c>
    </row>
    <row r="995" spans="1:6" ht="31.5" customHeight="1" x14ac:dyDescent="0.25">
      <c r="A995" s="69" t="s">
        <v>17</v>
      </c>
      <c r="B995" s="50" t="s">
        <v>283</v>
      </c>
      <c r="C995" s="50">
        <v>240</v>
      </c>
      <c r="D995" s="100">
        <f>D996</f>
        <v>425</v>
      </c>
      <c r="E995" s="100">
        <f t="shared" si="273"/>
        <v>419.60057999999998</v>
      </c>
      <c r="F995" s="279">
        <f t="shared" si="257"/>
        <v>98.729548235294118</v>
      </c>
    </row>
    <row r="996" spans="1:6" ht="15.75" hidden="1" customHeight="1" x14ac:dyDescent="0.25">
      <c r="A996" s="69" t="s">
        <v>559</v>
      </c>
      <c r="B996" s="50" t="s">
        <v>283</v>
      </c>
      <c r="C996" s="50" t="s">
        <v>70</v>
      </c>
      <c r="D996" s="100">
        <v>425</v>
      </c>
      <c r="E996" s="100">
        <v>419.60057999999998</v>
      </c>
      <c r="F996" s="279">
        <f t="shared" si="257"/>
        <v>98.729548235294118</v>
      </c>
    </row>
    <row r="997" spans="1:6" ht="31.5" customHeight="1" x14ac:dyDescent="0.25">
      <c r="A997" s="69" t="s">
        <v>18</v>
      </c>
      <c r="B997" s="50" t="s">
        <v>283</v>
      </c>
      <c r="C997" s="50">
        <v>600</v>
      </c>
      <c r="D997" s="100">
        <f>D998</f>
        <v>1205</v>
      </c>
      <c r="E997" s="100">
        <f t="shared" ref="E997:E998" si="274">E998</f>
        <v>1146.595</v>
      </c>
      <c r="F997" s="279">
        <f t="shared" si="257"/>
        <v>95.153112033195015</v>
      </c>
    </row>
    <row r="998" spans="1:6" ht="15.75" customHeight="1" x14ac:dyDescent="0.25">
      <c r="A998" s="69" t="s">
        <v>24</v>
      </c>
      <c r="B998" s="50" t="s">
        <v>283</v>
      </c>
      <c r="C998" s="132">
        <v>610</v>
      </c>
      <c r="D998" s="100">
        <f>D999</f>
        <v>1205</v>
      </c>
      <c r="E998" s="100">
        <f t="shared" si="274"/>
        <v>1146.595</v>
      </c>
      <c r="F998" s="279">
        <f t="shared" si="257"/>
        <v>95.153112033195015</v>
      </c>
    </row>
    <row r="999" spans="1:6" ht="15.75" hidden="1" customHeight="1" x14ac:dyDescent="0.25">
      <c r="A999" s="69" t="s">
        <v>75</v>
      </c>
      <c r="B999" s="50" t="s">
        <v>283</v>
      </c>
      <c r="C999" s="132" t="s">
        <v>76</v>
      </c>
      <c r="D999" s="100">
        <v>1205</v>
      </c>
      <c r="E999" s="100">
        <v>1146.595</v>
      </c>
      <c r="F999" s="279">
        <f t="shared" si="257"/>
        <v>95.153112033195015</v>
      </c>
    </row>
    <row r="1000" spans="1:6" ht="15.75" customHeight="1" x14ac:dyDescent="0.25">
      <c r="A1000" s="79" t="s">
        <v>298</v>
      </c>
      <c r="B1000" s="73" t="s">
        <v>284</v>
      </c>
      <c r="C1000" s="73"/>
      <c r="D1000" s="127">
        <f>D1001</f>
        <v>63431.8</v>
      </c>
      <c r="E1000" s="127">
        <f t="shared" ref="E1000" si="275">E1001</f>
        <v>63362.746800000001</v>
      </c>
      <c r="F1000" s="279">
        <f t="shared" si="257"/>
        <v>99.891137883522134</v>
      </c>
    </row>
    <row r="1001" spans="1:6" ht="31.5" customHeight="1" x14ac:dyDescent="0.25">
      <c r="A1001" s="87" t="s">
        <v>285</v>
      </c>
      <c r="B1001" s="65" t="s">
        <v>286</v>
      </c>
      <c r="C1001" s="65"/>
      <c r="D1001" s="130">
        <f>D1002+D1005</f>
        <v>63431.8</v>
      </c>
      <c r="E1001" s="130">
        <f t="shared" ref="E1001" si="276">E1002+E1005</f>
        <v>63362.746800000001</v>
      </c>
      <c r="F1001" s="279">
        <f t="shared" si="257"/>
        <v>99.891137883522134</v>
      </c>
    </row>
    <row r="1002" spans="1:6" ht="31.5" customHeight="1" x14ac:dyDescent="0.2">
      <c r="A1002" s="52" t="s">
        <v>439</v>
      </c>
      <c r="B1002" s="50" t="s">
        <v>286</v>
      </c>
      <c r="C1002" s="50" t="s">
        <v>15</v>
      </c>
      <c r="D1002" s="100">
        <f>D1003</f>
        <v>41398.800000000003</v>
      </c>
      <c r="E1002" s="100">
        <f t="shared" ref="E1002:E1003" si="277">E1003</f>
        <v>41398.15094</v>
      </c>
      <c r="F1002" s="279">
        <f t="shared" si="257"/>
        <v>99.998432176778067</v>
      </c>
    </row>
    <row r="1003" spans="1:6" ht="31.5" customHeight="1" x14ac:dyDescent="0.25">
      <c r="A1003" s="69" t="s">
        <v>17</v>
      </c>
      <c r="B1003" s="50" t="s">
        <v>286</v>
      </c>
      <c r="C1003" s="50" t="s">
        <v>16</v>
      </c>
      <c r="D1003" s="100">
        <f>D1004</f>
        <v>41398.800000000003</v>
      </c>
      <c r="E1003" s="100">
        <f t="shared" si="277"/>
        <v>41398.15094</v>
      </c>
      <c r="F1003" s="279">
        <f t="shared" si="257"/>
        <v>99.998432176778067</v>
      </c>
    </row>
    <row r="1004" spans="1:6" ht="15.75" hidden="1" customHeight="1" x14ac:dyDescent="0.25">
      <c r="A1004" s="69" t="s">
        <v>559</v>
      </c>
      <c r="B1004" s="50" t="s">
        <v>286</v>
      </c>
      <c r="C1004" s="50" t="s">
        <v>70</v>
      </c>
      <c r="D1004" s="100">
        <f>12000+30000-601.2</f>
        <v>41398.800000000003</v>
      </c>
      <c r="E1004" s="100">
        <v>41398.15094</v>
      </c>
      <c r="F1004" s="279">
        <f t="shared" si="257"/>
        <v>99.998432176778067</v>
      </c>
    </row>
    <row r="1005" spans="1:6" ht="31.5" customHeight="1" x14ac:dyDescent="0.25">
      <c r="A1005" s="69" t="s">
        <v>18</v>
      </c>
      <c r="B1005" s="50" t="s">
        <v>286</v>
      </c>
      <c r="C1005" s="50" t="s">
        <v>20</v>
      </c>
      <c r="D1005" s="100">
        <f>D1006+D1008</f>
        <v>22033</v>
      </c>
      <c r="E1005" s="100">
        <f t="shared" ref="E1005" si="278">E1006+E1008</f>
        <v>21964.595860000001</v>
      </c>
      <c r="F1005" s="279">
        <f t="shared" ref="F1005:F1058" si="279">E1005/D1005*100</f>
        <v>99.689537784232755</v>
      </c>
    </row>
    <row r="1006" spans="1:6" ht="15.75" customHeight="1" x14ac:dyDescent="0.25">
      <c r="A1006" s="69" t="s">
        <v>24</v>
      </c>
      <c r="B1006" s="50" t="s">
        <v>286</v>
      </c>
      <c r="C1006" s="50" t="s">
        <v>25</v>
      </c>
      <c r="D1006" s="100">
        <f>D1007</f>
        <v>16354</v>
      </c>
      <c r="E1006" s="100">
        <f t="shared" ref="E1006" si="280">E1007</f>
        <v>16329.424859999999</v>
      </c>
      <c r="F1006" s="279">
        <f t="shared" si="279"/>
        <v>99.849730096612447</v>
      </c>
    </row>
    <row r="1007" spans="1:6" ht="15.75" hidden="1" customHeight="1" x14ac:dyDescent="0.25">
      <c r="A1007" s="69" t="s">
        <v>75</v>
      </c>
      <c r="B1007" s="50" t="s">
        <v>286</v>
      </c>
      <c r="C1007" s="50" t="s">
        <v>76</v>
      </c>
      <c r="D1007" s="100">
        <f>55475+570+330-30000-10000-11-10</f>
        <v>16354</v>
      </c>
      <c r="E1007" s="100">
        <v>16329.424859999999</v>
      </c>
      <c r="F1007" s="279">
        <f t="shared" si="279"/>
        <v>99.849730096612447</v>
      </c>
    </row>
    <row r="1008" spans="1:6" ht="15.75" customHeight="1" x14ac:dyDescent="0.25">
      <c r="A1008" s="69" t="s">
        <v>120</v>
      </c>
      <c r="B1008" s="50" t="s">
        <v>286</v>
      </c>
      <c r="C1008" s="50" t="s">
        <v>21</v>
      </c>
      <c r="D1008" s="100">
        <f>D1009</f>
        <v>5679</v>
      </c>
      <c r="E1008" s="100">
        <f t="shared" ref="E1008" si="281">E1009</f>
        <v>5635.1710000000003</v>
      </c>
      <c r="F1008" s="279">
        <f t="shared" si="279"/>
        <v>99.228226800493047</v>
      </c>
    </row>
    <row r="1009" spans="1:6" ht="15.75" hidden="1" customHeight="1" x14ac:dyDescent="0.25">
      <c r="A1009" s="69" t="s">
        <v>77</v>
      </c>
      <c r="B1009" s="50" t="s">
        <v>286</v>
      </c>
      <c r="C1009" s="50" t="s">
        <v>78</v>
      </c>
      <c r="D1009" s="100">
        <f>4350+590-15+2424+1157+750+5000-5000-1930-478-508-641-20</f>
        <v>5679</v>
      </c>
      <c r="E1009" s="100">
        <v>5635.1710000000003</v>
      </c>
      <c r="F1009" s="279">
        <f t="shared" si="279"/>
        <v>99.228226800493047</v>
      </c>
    </row>
    <row r="1010" spans="1:6" ht="31.5" customHeight="1" x14ac:dyDescent="0.25">
      <c r="A1010" s="40" t="s">
        <v>389</v>
      </c>
      <c r="B1010" s="41" t="s">
        <v>287</v>
      </c>
      <c r="C1010" s="42"/>
      <c r="D1010" s="127">
        <f>D1011+D1019+D1033+D1047</f>
        <v>121521.28899999999</v>
      </c>
      <c r="E1010" s="127">
        <f>E1011+E1019+E1033+E1047</f>
        <v>116004.34787999999</v>
      </c>
      <c r="F1010" s="279">
        <f t="shared" si="279"/>
        <v>95.46010319228921</v>
      </c>
    </row>
    <row r="1011" spans="1:6" ht="47.25" customHeight="1" x14ac:dyDescent="0.25">
      <c r="A1011" s="79" t="s">
        <v>390</v>
      </c>
      <c r="B1011" s="73" t="s">
        <v>288</v>
      </c>
      <c r="C1011" s="73"/>
      <c r="D1011" s="127">
        <f>D1012+D1016</f>
        <v>6592.7889999999998</v>
      </c>
      <c r="E1011" s="127">
        <f>E1012+E1016</f>
        <v>1988.29664</v>
      </c>
      <c r="F1011" s="279">
        <f t="shared" si="279"/>
        <v>30.158657284496744</v>
      </c>
    </row>
    <row r="1012" spans="1:6" ht="15.75" customHeight="1" x14ac:dyDescent="0.25">
      <c r="A1012" s="87" t="s">
        <v>130</v>
      </c>
      <c r="B1012" s="65" t="s">
        <v>289</v>
      </c>
      <c r="C1012" s="65"/>
      <c r="D1012" s="130">
        <f>D1013</f>
        <v>1998</v>
      </c>
      <c r="E1012" s="130">
        <f t="shared" ref="E1012:E1014" si="282">E1013</f>
        <v>1988.29664</v>
      </c>
      <c r="F1012" s="279">
        <f t="shared" si="279"/>
        <v>99.514346346346343</v>
      </c>
    </row>
    <row r="1013" spans="1:6" ht="31.5" customHeight="1" x14ac:dyDescent="0.2">
      <c r="A1013" s="52" t="s">
        <v>439</v>
      </c>
      <c r="B1013" s="50" t="s">
        <v>289</v>
      </c>
      <c r="C1013" s="50">
        <v>200</v>
      </c>
      <c r="D1013" s="100">
        <f>D1014</f>
        <v>1998</v>
      </c>
      <c r="E1013" s="100">
        <f t="shared" si="282"/>
        <v>1988.29664</v>
      </c>
      <c r="F1013" s="279">
        <f t="shared" si="279"/>
        <v>99.514346346346343</v>
      </c>
    </row>
    <row r="1014" spans="1:6" ht="31.5" customHeight="1" x14ac:dyDescent="0.25">
      <c r="A1014" s="69" t="s">
        <v>17</v>
      </c>
      <c r="B1014" s="50" t="s">
        <v>289</v>
      </c>
      <c r="C1014" s="50">
        <v>240</v>
      </c>
      <c r="D1014" s="100">
        <f>D1015</f>
        <v>1998</v>
      </c>
      <c r="E1014" s="100">
        <f t="shared" si="282"/>
        <v>1988.29664</v>
      </c>
      <c r="F1014" s="279">
        <f t="shared" si="279"/>
        <v>99.514346346346343</v>
      </c>
    </row>
    <row r="1015" spans="1:6" ht="15.75" hidden="1" customHeight="1" x14ac:dyDescent="0.25">
      <c r="A1015" s="69" t="s">
        <v>559</v>
      </c>
      <c r="B1015" s="50" t="s">
        <v>289</v>
      </c>
      <c r="C1015" s="50" t="s">
        <v>70</v>
      </c>
      <c r="D1015" s="100">
        <f>2870-328-242-302</f>
        <v>1998</v>
      </c>
      <c r="E1015" s="100">
        <v>1988.29664</v>
      </c>
      <c r="F1015" s="279">
        <f t="shared" si="279"/>
        <v>99.514346346346343</v>
      </c>
    </row>
    <row r="1016" spans="1:6" ht="47.25" customHeight="1" x14ac:dyDescent="0.25">
      <c r="A1016" s="87" t="s">
        <v>608</v>
      </c>
      <c r="B1016" s="65" t="s">
        <v>290</v>
      </c>
      <c r="C1016" s="65"/>
      <c r="D1016" s="130">
        <f>D1017</f>
        <v>4594.7889999999998</v>
      </c>
      <c r="E1016" s="130">
        <f t="shared" ref="E1016:E1017" si="283">E1017</f>
        <v>0</v>
      </c>
      <c r="F1016" s="279">
        <f t="shared" si="279"/>
        <v>0</v>
      </c>
    </row>
    <row r="1017" spans="1:6" ht="15.75" customHeight="1" x14ac:dyDescent="0.25">
      <c r="A1017" s="69" t="s">
        <v>13</v>
      </c>
      <c r="B1017" s="50" t="s">
        <v>290</v>
      </c>
      <c r="C1017" s="50" t="s">
        <v>14</v>
      </c>
      <c r="D1017" s="100">
        <f>D1018</f>
        <v>4594.7889999999998</v>
      </c>
      <c r="E1017" s="100">
        <f t="shared" si="283"/>
        <v>0</v>
      </c>
      <c r="F1017" s="279">
        <f t="shared" si="279"/>
        <v>0</v>
      </c>
    </row>
    <row r="1018" spans="1:6" ht="15.75" customHeight="1" x14ac:dyDescent="0.25">
      <c r="A1018" s="69" t="s">
        <v>2</v>
      </c>
      <c r="B1018" s="50" t="s">
        <v>290</v>
      </c>
      <c r="C1018" s="50" t="s">
        <v>83</v>
      </c>
      <c r="D1018" s="100">
        <f>5000-405.211</f>
        <v>4594.7889999999998</v>
      </c>
      <c r="E1018" s="100">
        <v>0</v>
      </c>
      <c r="F1018" s="279">
        <f t="shared" si="279"/>
        <v>0</v>
      </c>
    </row>
    <row r="1019" spans="1:6" ht="31.5" customHeight="1" x14ac:dyDescent="0.25">
      <c r="A1019" s="79" t="s">
        <v>391</v>
      </c>
      <c r="B1019" s="73" t="s">
        <v>291</v>
      </c>
      <c r="C1019" s="73"/>
      <c r="D1019" s="127">
        <f>D1020+D1024+D1029</f>
        <v>31645.5</v>
      </c>
      <c r="E1019" s="127">
        <f t="shared" ref="E1019" si="284">E1020+E1024+E1029</f>
        <v>31385.402689999999</v>
      </c>
      <c r="F1019" s="279">
        <f t="shared" si="279"/>
        <v>99.178090692199518</v>
      </c>
    </row>
    <row r="1020" spans="1:6" ht="15.75" customHeight="1" x14ac:dyDescent="0.25">
      <c r="A1020" s="87" t="s">
        <v>310</v>
      </c>
      <c r="B1020" s="65" t="s">
        <v>304</v>
      </c>
      <c r="C1020" s="65"/>
      <c r="D1020" s="130">
        <f>D1021</f>
        <v>678</v>
      </c>
      <c r="E1020" s="130">
        <f t="shared" ref="E1020:E1022" si="285">E1021</f>
        <v>677.9</v>
      </c>
      <c r="F1020" s="279">
        <f t="shared" si="279"/>
        <v>99.985250737463133</v>
      </c>
    </row>
    <row r="1021" spans="1:6" ht="31.5" customHeight="1" x14ac:dyDescent="0.2">
      <c r="A1021" s="52" t="s">
        <v>439</v>
      </c>
      <c r="B1021" s="50" t="s">
        <v>304</v>
      </c>
      <c r="C1021" s="50" t="s">
        <v>15</v>
      </c>
      <c r="D1021" s="100">
        <f>D1022</f>
        <v>678</v>
      </c>
      <c r="E1021" s="100">
        <f t="shared" si="285"/>
        <v>677.9</v>
      </c>
      <c r="F1021" s="279">
        <f t="shared" si="279"/>
        <v>99.985250737463133</v>
      </c>
    </row>
    <row r="1022" spans="1:6" ht="31.5" customHeight="1" x14ac:dyDescent="0.25">
      <c r="A1022" s="69" t="s">
        <v>17</v>
      </c>
      <c r="B1022" s="50" t="s">
        <v>304</v>
      </c>
      <c r="C1022" s="50" t="s">
        <v>16</v>
      </c>
      <c r="D1022" s="100">
        <f>D1023</f>
        <v>678</v>
      </c>
      <c r="E1022" s="100">
        <f t="shared" si="285"/>
        <v>677.9</v>
      </c>
      <c r="F1022" s="279">
        <f t="shared" si="279"/>
        <v>99.985250737463133</v>
      </c>
    </row>
    <row r="1023" spans="1:6" ht="15.75" hidden="1" customHeight="1" x14ac:dyDescent="0.25">
      <c r="A1023" s="69" t="s">
        <v>559</v>
      </c>
      <c r="B1023" s="50" t="s">
        <v>304</v>
      </c>
      <c r="C1023" s="50" t="s">
        <v>70</v>
      </c>
      <c r="D1023" s="100">
        <f>700-22</f>
        <v>678</v>
      </c>
      <c r="E1023" s="100">
        <v>677.9</v>
      </c>
      <c r="F1023" s="279">
        <f t="shared" si="279"/>
        <v>99.985250737463133</v>
      </c>
    </row>
    <row r="1024" spans="1:6" ht="15.75" customHeight="1" x14ac:dyDescent="0.25">
      <c r="A1024" s="87" t="s">
        <v>392</v>
      </c>
      <c r="B1024" s="65" t="s">
        <v>393</v>
      </c>
      <c r="C1024" s="65"/>
      <c r="D1024" s="130">
        <f>D1025</f>
        <v>7967.5</v>
      </c>
      <c r="E1024" s="130">
        <f t="shared" ref="E1024:E1025" si="286">E1025</f>
        <v>7966.8068000000003</v>
      </c>
      <c r="F1024" s="279">
        <f t="shared" si="279"/>
        <v>99.991299654847822</v>
      </c>
    </row>
    <row r="1025" spans="1:6" ht="31.5" customHeight="1" x14ac:dyDescent="0.2">
      <c r="A1025" s="52" t="s">
        <v>439</v>
      </c>
      <c r="B1025" s="50" t="s">
        <v>393</v>
      </c>
      <c r="C1025" s="50" t="s">
        <v>15</v>
      </c>
      <c r="D1025" s="100">
        <f>D1026</f>
        <v>7967.5</v>
      </c>
      <c r="E1025" s="100">
        <f t="shared" si="286"/>
        <v>7966.8068000000003</v>
      </c>
      <c r="F1025" s="279">
        <f t="shared" si="279"/>
        <v>99.991299654847822</v>
      </c>
    </row>
    <row r="1026" spans="1:6" ht="31.5" customHeight="1" x14ac:dyDescent="0.25">
      <c r="A1026" s="69" t="s">
        <v>17</v>
      </c>
      <c r="B1026" s="50" t="s">
        <v>393</v>
      </c>
      <c r="C1026" s="50" t="s">
        <v>16</v>
      </c>
      <c r="D1026" s="100">
        <f>D1028+D1027</f>
        <v>7967.5</v>
      </c>
      <c r="E1026" s="100">
        <f t="shared" ref="E1026" si="287">E1028+E1027</f>
        <v>7966.8068000000003</v>
      </c>
      <c r="F1026" s="279">
        <f t="shared" si="279"/>
        <v>99.991299654847822</v>
      </c>
    </row>
    <row r="1027" spans="1:6" ht="31.5" hidden="1" customHeight="1" x14ac:dyDescent="0.2">
      <c r="A1027" s="52" t="s">
        <v>512</v>
      </c>
      <c r="B1027" s="50" t="s">
        <v>393</v>
      </c>
      <c r="C1027" s="50" t="s">
        <v>461</v>
      </c>
      <c r="D1027" s="100">
        <v>1557.5</v>
      </c>
      <c r="E1027" s="100">
        <v>1557.5</v>
      </c>
      <c r="F1027" s="279">
        <f t="shared" si="279"/>
        <v>100</v>
      </c>
    </row>
    <row r="1028" spans="1:6" ht="15.75" hidden="1" customHeight="1" x14ac:dyDescent="0.25">
      <c r="A1028" s="69" t="s">
        <v>559</v>
      </c>
      <c r="B1028" s="50" t="s">
        <v>393</v>
      </c>
      <c r="C1028" s="50" t="s">
        <v>70</v>
      </c>
      <c r="D1028" s="100">
        <f>8141-965-78-688</f>
        <v>6410</v>
      </c>
      <c r="E1028" s="100">
        <v>6409.3068000000003</v>
      </c>
      <c r="F1028" s="279">
        <f t="shared" si="279"/>
        <v>99.989185647425899</v>
      </c>
    </row>
    <row r="1029" spans="1:6" ht="31.5" customHeight="1" x14ac:dyDescent="0.25">
      <c r="A1029" s="87" t="s">
        <v>878</v>
      </c>
      <c r="B1029" s="65" t="s">
        <v>739</v>
      </c>
      <c r="C1029" s="65"/>
      <c r="D1029" s="130">
        <f>D1030</f>
        <v>23000</v>
      </c>
      <c r="E1029" s="130">
        <f>E1030</f>
        <v>22740.695889999999</v>
      </c>
      <c r="F1029" s="279">
        <f t="shared" si="279"/>
        <v>98.872590826086949</v>
      </c>
    </row>
    <row r="1030" spans="1:6" ht="31.5" customHeight="1" x14ac:dyDescent="0.2">
      <c r="A1030" s="52" t="s">
        <v>439</v>
      </c>
      <c r="B1030" s="50" t="s">
        <v>739</v>
      </c>
      <c r="C1030" s="50" t="s">
        <v>15</v>
      </c>
      <c r="D1030" s="156">
        <f>D1031</f>
        <v>23000</v>
      </c>
      <c r="E1030" s="66">
        <f t="shared" ref="E1030:E1031" si="288">E1031</f>
        <v>22740.695889999999</v>
      </c>
      <c r="F1030" s="279">
        <f t="shared" si="279"/>
        <v>98.872590826086949</v>
      </c>
    </row>
    <row r="1031" spans="1:6" ht="31.5" customHeight="1" x14ac:dyDescent="0.2">
      <c r="A1031" s="52" t="s">
        <v>17</v>
      </c>
      <c r="B1031" s="50" t="s">
        <v>739</v>
      </c>
      <c r="C1031" s="50" t="s">
        <v>16</v>
      </c>
      <c r="D1031" s="156">
        <f>D1032</f>
        <v>23000</v>
      </c>
      <c r="E1031" s="66">
        <f t="shared" si="288"/>
        <v>22740.695889999999</v>
      </c>
      <c r="F1031" s="279">
        <f t="shared" si="279"/>
        <v>98.872590826086949</v>
      </c>
    </row>
    <row r="1032" spans="1:6" ht="31.5" hidden="1" customHeight="1" x14ac:dyDescent="0.2">
      <c r="A1032" s="190" t="s">
        <v>815</v>
      </c>
      <c r="B1032" s="50" t="s">
        <v>739</v>
      </c>
      <c r="C1032" s="191">
        <v>243</v>
      </c>
      <c r="D1032" s="156">
        <f>100000-20000-5000-47000-5000</f>
        <v>23000</v>
      </c>
      <c r="E1032" s="162">
        <v>22740.695889999999</v>
      </c>
      <c r="F1032" s="279">
        <f t="shared" si="279"/>
        <v>98.872590826086949</v>
      </c>
    </row>
    <row r="1033" spans="1:6" ht="31.5" customHeight="1" x14ac:dyDescent="0.25">
      <c r="A1033" s="40" t="s">
        <v>394</v>
      </c>
      <c r="B1033" s="41" t="s">
        <v>292</v>
      </c>
      <c r="C1033" s="42"/>
      <c r="D1033" s="127">
        <f>D1034</f>
        <v>82946</v>
      </c>
      <c r="E1033" s="127">
        <f t="shared" ref="E1033" si="289">E1034</f>
        <v>82321.774489999982</v>
      </c>
      <c r="F1033" s="279">
        <f t="shared" si="279"/>
        <v>99.247431449376677</v>
      </c>
    </row>
    <row r="1034" spans="1:6" ht="15.75" customHeight="1" x14ac:dyDescent="0.25">
      <c r="A1034" s="87" t="s">
        <v>116</v>
      </c>
      <c r="B1034" s="65" t="s">
        <v>395</v>
      </c>
      <c r="C1034" s="65"/>
      <c r="D1034" s="130">
        <f>D1035+D1040+D1044</f>
        <v>82946</v>
      </c>
      <c r="E1034" s="130">
        <f t="shared" ref="E1034" si="290">E1035+E1040+E1044</f>
        <v>82321.774489999982</v>
      </c>
      <c r="F1034" s="279">
        <f t="shared" si="279"/>
        <v>99.247431449376677</v>
      </c>
    </row>
    <row r="1035" spans="1:6" ht="47.25" customHeight="1" x14ac:dyDescent="0.25">
      <c r="A1035" s="69" t="s">
        <v>36</v>
      </c>
      <c r="B1035" s="50" t="s">
        <v>395</v>
      </c>
      <c r="C1035" s="50">
        <v>100</v>
      </c>
      <c r="D1035" s="100">
        <f>D1036</f>
        <v>63991</v>
      </c>
      <c r="E1035" s="100">
        <f t="shared" ref="E1035" si="291">E1036</f>
        <v>63973.692469999995</v>
      </c>
      <c r="F1035" s="279">
        <f t="shared" si="279"/>
        <v>99.972953180916051</v>
      </c>
    </row>
    <row r="1036" spans="1:6" ht="15.75" customHeight="1" x14ac:dyDescent="0.25">
      <c r="A1036" s="69" t="s">
        <v>31</v>
      </c>
      <c r="B1036" s="50" t="s">
        <v>395</v>
      </c>
      <c r="C1036" s="50" t="s">
        <v>30</v>
      </c>
      <c r="D1036" s="100">
        <f>D1037+D1038+D1039</f>
        <v>63991</v>
      </c>
      <c r="E1036" s="100">
        <f t="shared" ref="E1036" si="292">E1037+E1038+E1039</f>
        <v>63973.692469999995</v>
      </c>
      <c r="F1036" s="279">
        <f t="shared" si="279"/>
        <v>99.972953180916051</v>
      </c>
    </row>
    <row r="1037" spans="1:6" ht="15.75" hidden="1" customHeight="1" x14ac:dyDescent="0.25">
      <c r="A1037" s="69" t="s">
        <v>243</v>
      </c>
      <c r="B1037" s="50" t="s">
        <v>395</v>
      </c>
      <c r="C1037" s="50" t="s">
        <v>80</v>
      </c>
      <c r="D1037" s="100">
        <f>36906+3644+385</f>
        <v>40935</v>
      </c>
      <c r="E1037" s="100">
        <v>40933.82935</v>
      </c>
      <c r="F1037" s="279">
        <f t="shared" si="279"/>
        <v>99.997140222303642</v>
      </c>
    </row>
    <row r="1038" spans="1:6" ht="31.5" hidden="1" customHeight="1" x14ac:dyDescent="0.25">
      <c r="A1038" s="69" t="s">
        <v>82</v>
      </c>
      <c r="B1038" s="50" t="s">
        <v>395</v>
      </c>
      <c r="C1038" s="50" t="s">
        <v>81</v>
      </c>
      <c r="D1038" s="100">
        <f>9002+900-1544</f>
        <v>8358</v>
      </c>
      <c r="E1038" s="100">
        <v>8357.3374700000004</v>
      </c>
      <c r="F1038" s="279">
        <f t="shared" si="279"/>
        <v>99.992073103613308</v>
      </c>
    </row>
    <row r="1039" spans="1:6" ht="31.5" hidden="1" customHeight="1" x14ac:dyDescent="0.25">
      <c r="A1039" s="69" t="s">
        <v>142</v>
      </c>
      <c r="B1039" s="50" t="s">
        <v>395</v>
      </c>
      <c r="C1039" s="50" t="s">
        <v>141</v>
      </c>
      <c r="D1039" s="100">
        <f>13864+1372-538</f>
        <v>14698</v>
      </c>
      <c r="E1039" s="100">
        <v>14682.52565</v>
      </c>
      <c r="F1039" s="279">
        <f t="shared" si="279"/>
        <v>99.894717988842018</v>
      </c>
    </row>
    <row r="1040" spans="1:6" ht="31.5" customHeight="1" x14ac:dyDescent="0.2">
      <c r="A1040" s="52" t="s">
        <v>439</v>
      </c>
      <c r="B1040" s="50" t="s">
        <v>395</v>
      </c>
      <c r="C1040" s="50" t="s">
        <v>15</v>
      </c>
      <c r="D1040" s="100">
        <f>D1041</f>
        <v>18939</v>
      </c>
      <c r="E1040" s="100">
        <f t="shared" ref="E1040" si="293">E1041</f>
        <v>18332.891519999997</v>
      </c>
      <c r="F1040" s="279">
        <f t="shared" si="279"/>
        <v>96.799680658957683</v>
      </c>
    </row>
    <row r="1041" spans="1:6" ht="31.5" customHeight="1" x14ac:dyDescent="0.25">
      <c r="A1041" s="69" t="s">
        <v>17</v>
      </c>
      <c r="B1041" s="50" t="s">
        <v>395</v>
      </c>
      <c r="C1041" s="50" t="s">
        <v>16</v>
      </c>
      <c r="D1041" s="100">
        <f>D1042+D1043</f>
        <v>18939</v>
      </c>
      <c r="E1041" s="100">
        <f t="shared" ref="E1041" si="294">E1042+E1043</f>
        <v>18332.891519999997</v>
      </c>
      <c r="F1041" s="279">
        <f t="shared" si="279"/>
        <v>96.799680658957683</v>
      </c>
    </row>
    <row r="1042" spans="1:6" ht="31.5" hidden="1" customHeight="1" x14ac:dyDescent="0.25">
      <c r="A1042" s="69" t="s">
        <v>396</v>
      </c>
      <c r="B1042" s="50" t="s">
        <v>395</v>
      </c>
      <c r="C1042" s="50" t="s">
        <v>375</v>
      </c>
      <c r="D1042" s="100">
        <f>1770-155-30-8</f>
        <v>1577</v>
      </c>
      <c r="E1042" s="100">
        <v>1549.7052699999999</v>
      </c>
      <c r="F1042" s="279">
        <f t="shared" si="279"/>
        <v>98.269199112238425</v>
      </c>
    </row>
    <row r="1043" spans="1:6" ht="15.75" hidden="1" customHeight="1" x14ac:dyDescent="0.25">
      <c r="A1043" s="69" t="s">
        <v>559</v>
      </c>
      <c r="B1043" s="50" t="s">
        <v>395</v>
      </c>
      <c r="C1043" s="50" t="s">
        <v>70</v>
      </c>
      <c r="D1043" s="100">
        <f>11612-10-590+7622-895-377</f>
        <v>17362</v>
      </c>
      <c r="E1043" s="100">
        <v>16783.186249999999</v>
      </c>
      <c r="F1043" s="279">
        <f t="shared" si="279"/>
        <v>96.666203490381292</v>
      </c>
    </row>
    <row r="1044" spans="1:6" ht="15.75" customHeight="1" x14ac:dyDescent="0.25">
      <c r="A1044" s="69" t="s">
        <v>13</v>
      </c>
      <c r="B1044" s="50" t="s">
        <v>395</v>
      </c>
      <c r="C1044" s="50">
        <v>800</v>
      </c>
      <c r="D1044" s="100">
        <f>D1045</f>
        <v>16</v>
      </c>
      <c r="E1044" s="100">
        <f t="shared" ref="E1044" si="295">E1045</f>
        <v>15.1905</v>
      </c>
      <c r="F1044" s="279">
        <f t="shared" si="279"/>
        <v>94.940624999999997</v>
      </c>
    </row>
    <row r="1045" spans="1:6" ht="15.75" customHeight="1" x14ac:dyDescent="0.25">
      <c r="A1045" s="69" t="s">
        <v>33</v>
      </c>
      <c r="B1045" s="50" t="s">
        <v>395</v>
      </c>
      <c r="C1045" s="50">
        <v>850</v>
      </c>
      <c r="D1045" s="100">
        <f>D1046</f>
        <v>16</v>
      </c>
      <c r="E1045" s="100">
        <f>E1046</f>
        <v>15.1905</v>
      </c>
      <c r="F1045" s="279">
        <f t="shared" si="279"/>
        <v>94.940624999999997</v>
      </c>
    </row>
    <row r="1046" spans="1:6" ht="15.75" hidden="1" customHeight="1" x14ac:dyDescent="0.25">
      <c r="A1046" s="69" t="s">
        <v>73</v>
      </c>
      <c r="B1046" s="50" t="s">
        <v>395</v>
      </c>
      <c r="C1046" s="50" t="s">
        <v>74</v>
      </c>
      <c r="D1046" s="100">
        <f>5+10+4-3</f>
        <v>16</v>
      </c>
      <c r="E1046" s="100">
        <v>15.1905</v>
      </c>
      <c r="F1046" s="279">
        <f t="shared" si="279"/>
        <v>94.940624999999997</v>
      </c>
    </row>
    <row r="1047" spans="1:6" ht="31.5" customHeight="1" x14ac:dyDescent="0.25">
      <c r="A1047" s="40" t="s">
        <v>403</v>
      </c>
      <c r="B1047" s="73" t="s">
        <v>740</v>
      </c>
      <c r="C1047" s="73"/>
      <c r="D1047" s="127">
        <f>D1048</f>
        <v>337</v>
      </c>
      <c r="E1047" s="127">
        <f t="shared" ref="E1047:E1050" si="296">E1048</f>
        <v>308.87405999999999</v>
      </c>
      <c r="F1047" s="279">
        <f t="shared" si="279"/>
        <v>91.654023738872397</v>
      </c>
    </row>
    <row r="1048" spans="1:6" ht="31.5" customHeight="1" x14ac:dyDescent="0.25">
      <c r="A1048" s="87" t="s">
        <v>404</v>
      </c>
      <c r="B1048" s="65" t="s">
        <v>741</v>
      </c>
      <c r="C1048" s="65"/>
      <c r="D1048" s="130">
        <f>D1049</f>
        <v>337</v>
      </c>
      <c r="E1048" s="130">
        <f t="shared" si="296"/>
        <v>308.87405999999999</v>
      </c>
      <c r="F1048" s="279">
        <f t="shared" si="279"/>
        <v>91.654023738872397</v>
      </c>
    </row>
    <row r="1049" spans="1:6" ht="31.5" customHeight="1" x14ac:dyDescent="0.2">
      <c r="A1049" s="52" t="s">
        <v>439</v>
      </c>
      <c r="B1049" s="50" t="s">
        <v>741</v>
      </c>
      <c r="C1049" s="50" t="s">
        <v>15</v>
      </c>
      <c r="D1049" s="100">
        <f>D1050</f>
        <v>337</v>
      </c>
      <c r="E1049" s="100">
        <f t="shared" si="296"/>
        <v>308.87405999999999</v>
      </c>
      <c r="F1049" s="279">
        <f t="shared" si="279"/>
        <v>91.654023738872397</v>
      </c>
    </row>
    <row r="1050" spans="1:6" ht="31.5" customHeight="1" x14ac:dyDescent="0.25">
      <c r="A1050" s="69" t="s">
        <v>17</v>
      </c>
      <c r="B1050" s="50" t="s">
        <v>741</v>
      </c>
      <c r="C1050" s="50" t="s">
        <v>16</v>
      </c>
      <c r="D1050" s="100">
        <f>D1051</f>
        <v>337</v>
      </c>
      <c r="E1050" s="100">
        <f t="shared" si="296"/>
        <v>308.87405999999999</v>
      </c>
      <c r="F1050" s="279">
        <f t="shared" si="279"/>
        <v>91.654023738872397</v>
      </c>
    </row>
    <row r="1051" spans="1:6" ht="15.75" hidden="1" customHeight="1" x14ac:dyDescent="0.25">
      <c r="A1051" s="69" t="s">
        <v>559</v>
      </c>
      <c r="B1051" s="50" t="s">
        <v>741</v>
      </c>
      <c r="C1051" s="50" t="s">
        <v>70</v>
      </c>
      <c r="D1051" s="100">
        <f>2120-610-1010-163</f>
        <v>337</v>
      </c>
      <c r="E1051" s="100">
        <v>308.87405999999999</v>
      </c>
      <c r="F1051" s="279">
        <f t="shared" si="279"/>
        <v>91.654023738872397</v>
      </c>
    </row>
    <row r="1052" spans="1:6" ht="31.5" customHeight="1" x14ac:dyDescent="0.25">
      <c r="A1052" s="40" t="s">
        <v>397</v>
      </c>
      <c r="B1052" s="41" t="s">
        <v>398</v>
      </c>
      <c r="C1052" s="42"/>
      <c r="D1052" s="127">
        <f>D1053</f>
        <v>3300</v>
      </c>
      <c r="E1052" s="127">
        <f t="shared" ref="E1052:E1055" si="297">E1053</f>
        <v>3258.4117200000001</v>
      </c>
      <c r="F1052" s="279">
        <f t="shared" si="279"/>
        <v>98.739749090909086</v>
      </c>
    </row>
    <row r="1053" spans="1:6" ht="47.25" customHeight="1" x14ac:dyDescent="0.25">
      <c r="A1053" s="40" t="s">
        <v>399</v>
      </c>
      <c r="B1053" s="73" t="s">
        <v>400</v>
      </c>
      <c r="C1053" s="73"/>
      <c r="D1053" s="127">
        <f>D1054</f>
        <v>3300</v>
      </c>
      <c r="E1053" s="127">
        <f t="shared" si="297"/>
        <v>3258.4117200000001</v>
      </c>
      <c r="F1053" s="279">
        <f t="shared" si="279"/>
        <v>98.739749090909086</v>
      </c>
    </row>
    <row r="1054" spans="1:6" ht="31.5" customHeight="1" x14ac:dyDescent="0.25">
      <c r="A1054" s="48" t="s">
        <v>401</v>
      </c>
      <c r="B1054" s="65" t="s">
        <v>402</v>
      </c>
      <c r="C1054" s="65"/>
      <c r="D1054" s="130">
        <f>D1055</f>
        <v>3300</v>
      </c>
      <c r="E1054" s="130">
        <f t="shared" si="297"/>
        <v>3258.4117200000001</v>
      </c>
      <c r="F1054" s="279">
        <f t="shared" si="279"/>
        <v>98.739749090909086</v>
      </c>
    </row>
    <row r="1055" spans="1:6" ht="31.5" customHeight="1" x14ac:dyDescent="0.2">
      <c r="A1055" s="52" t="s">
        <v>439</v>
      </c>
      <c r="B1055" s="50" t="s">
        <v>402</v>
      </c>
      <c r="C1055" s="50" t="s">
        <v>15</v>
      </c>
      <c r="D1055" s="100">
        <f>D1056</f>
        <v>3300</v>
      </c>
      <c r="E1055" s="100">
        <f t="shared" si="297"/>
        <v>3258.4117200000001</v>
      </c>
      <c r="F1055" s="279">
        <f t="shared" si="279"/>
        <v>98.739749090909086</v>
      </c>
    </row>
    <row r="1056" spans="1:6" ht="31.5" customHeight="1" x14ac:dyDescent="0.25">
      <c r="A1056" s="69" t="s">
        <v>17</v>
      </c>
      <c r="B1056" s="50" t="s">
        <v>402</v>
      </c>
      <c r="C1056" s="50" t="s">
        <v>16</v>
      </c>
      <c r="D1056" s="100">
        <f>D1058+D1057</f>
        <v>3300</v>
      </c>
      <c r="E1056" s="100">
        <f t="shared" ref="E1056" si="298">E1058+E1057</f>
        <v>3258.4117200000001</v>
      </c>
      <c r="F1056" s="279">
        <f t="shared" si="279"/>
        <v>98.739749090909086</v>
      </c>
    </row>
    <row r="1057" spans="1:6" ht="31.5" hidden="1" customHeight="1" x14ac:dyDescent="0.25">
      <c r="A1057" s="69" t="s">
        <v>396</v>
      </c>
      <c r="B1057" s="50" t="s">
        <v>402</v>
      </c>
      <c r="C1057" s="50" t="s">
        <v>375</v>
      </c>
      <c r="D1057" s="100">
        <f>4795-2390</f>
        <v>2405</v>
      </c>
      <c r="E1057" s="100">
        <v>2404.7659600000002</v>
      </c>
      <c r="F1057" s="279">
        <f t="shared" si="279"/>
        <v>99.990268607068614</v>
      </c>
    </row>
    <row r="1058" spans="1:6" ht="15.75" hidden="1" customHeight="1" x14ac:dyDescent="0.25">
      <c r="A1058" s="69" t="s">
        <v>559</v>
      </c>
      <c r="B1058" s="50" t="s">
        <v>402</v>
      </c>
      <c r="C1058" s="50" t="s">
        <v>70</v>
      </c>
      <c r="D1058" s="100">
        <f>2732-1682-155</f>
        <v>895</v>
      </c>
      <c r="E1058" s="100">
        <v>853.64576</v>
      </c>
      <c r="F1058" s="279">
        <f t="shared" si="279"/>
        <v>95.379414525139666</v>
      </c>
    </row>
    <row r="1059" spans="1:6" ht="15.75" customHeight="1" x14ac:dyDescent="0.25">
      <c r="A1059" s="40" t="s">
        <v>405</v>
      </c>
      <c r="B1059" s="41" t="s">
        <v>406</v>
      </c>
      <c r="C1059" s="42"/>
      <c r="D1059" s="127">
        <f>D1060</f>
        <v>14057</v>
      </c>
      <c r="E1059" s="127">
        <f t="shared" ref="E1059" si="299">E1060</f>
        <v>13965.866760000001</v>
      </c>
      <c r="F1059" s="279">
        <f t="shared" ref="F1059:F1114" si="300">E1059/D1059*100</f>
        <v>99.351687842356128</v>
      </c>
    </row>
    <row r="1060" spans="1:6" ht="15.75" customHeight="1" x14ac:dyDescent="0.25">
      <c r="A1060" s="40" t="s">
        <v>407</v>
      </c>
      <c r="B1060" s="73" t="s">
        <v>408</v>
      </c>
      <c r="C1060" s="50"/>
      <c r="D1060" s="127">
        <f>D1061+D1070</f>
        <v>14057</v>
      </c>
      <c r="E1060" s="127">
        <f>E1061+E1070</f>
        <v>13965.866760000001</v>
      </c>
      <c r="F1060" s="279">
        <f t="shared" si="300"/>
        <v>99.351687842356128</v>
      </c>
    </row>
    <row r="1061" spans="1:6" ht="15.75" customHeight="1" x14ac:dyDescent="0.25">
      <c r="A1061" s="87" t="s">
        <v>409</v>
      </c>
      <c r="B1061" s="65" t="s">
        <v>410</v>
      </c>
      <c r="C1061" s="65"/>
      <c r="D1061" s="130">
        <f>D1062+D1065</f>
        <v>13157</v>
      </c>
      <c r="E1061" s="130">
        <f t="shared" ref="E1061" si="301">E1062+E1065</f>
        <v>13065.866760000001</v>
      </c>
      <c r="F1061" s="279">
        <f t="shared" si="300"/>
        <v>99.307340275138714</v>
      </c>
    </row>
    <row r="1062" spans="1:6" ht="31.5" customHeight="1" x14ac:dyDescent="0.2">
      <c r="A1062" s="52" t="s">
        <v>439</v>
      </c>
      <c r="B1062" s="50" t="s">
        <v>410</v>
      </c>
      <c r="C1062" s="50" t="s">
        <v>15</v>
      </c>
      <c r="D1062" s="100">
        <f>D1063</f>
        <v>2432</v>
      </c>
      <c r="E1062" s="100">
        <f t="shared" ref="E1062:E1063" si="302">E1063</f>
        <v>2431.0938599999999</v>
      </c>
      <c r="F1062" s="279">
        <f t="shared" si="300"/>
        <v>99.962740953947375</v>
      </c>
    </row>
    <row r="1063" spans="1:6" ht="31.5" customHeight="1" x14ac:dyDescent="0.25">
      <c r="A1063" s="69" t="s">
        <v>17</v>
      </c>
      <c r="B1063" s="50" t="s">
        <v>410</v>
      </c>
      <c r="C1063" s="50" t="s">
        <v>16</v>
      </c>
      <c r="D1063" s="100">
        <f>D1064</f>
        <v>2432</v>
      </c>
      <c r="E1063" s="100">
        <f t="shared" si="302"/>
        <v>2431.0938599999999</v>
      </c>
      <c r="F1063" s="279">
        <f t="shared" si="300"/>
        <v>99.962740953947375</v>
      </c>
    </row>
    <row r="1064" spans="1:6" ht="15.75" hidden="1" customHeight="1" x14ac:dyDescent="0.25">
      <c r="A1064" s="69" t="s">
        <v>559</v>
      </c>
      <c r="B1064" s="50" t="s">
        <v>410</v>
      </c>
      <c r="C1064" s="50" t="s">
        <v>70</v>
      </c>
      <c r="D1064" s="100">
        <f>6627-1106+789-3416-92+1-371</f>
        <v>2432</v>
      </c>
      <c r="E1064" s="100">
        <v>2431.0938599999999</v>
      </c>
      <c r="F1064" s="279">
        <f t="shared" si="300"/>
        <v>99.962740953947375</v>
      </c>
    </row>
    <row r="1065" spans="1:6" ht="31.5" customHeight="1" x14ac:dyDescent="0.25">
      <c r="A1065" s="69" t="s">
        <v>18</v>
      </c>
      <c r="B1065" s="50" t="s">
        <v>410</v>
      </c>
      <c r="C1065" s="50" t="s">
        <v>20</v>
      </c>
      <c r="D1065" s="100">
        <f>D1066+D1068</f>
        <v>10725</v>
      </c>
      <c r="E1065" s="100">
        <f t="shared" ref="E1065" si="303">E1066+E1068</f>
        <v>10634.7729</v>
      </c>
      <c r="F1065" s="279">
        <f t="shared" si="300"/>
        <v>99.158721678321683</v>
      </c>
    </row>
    <row r="1066" spans="1:6" ht="15.75" customHeight="1" x14ac:dyDescent="0.25">
      <c r="A1066" s="69" t="s">
        <v>24</v>
      </c>
      <c r="B1066" s="50" t="s">
        <v>410</v>
      </c>
      <c r="C1066" s="50" t="s">
        <v>25</v>
      </c>
      <c r="D1066" s="100">
        <f>D1067</f>
        <v>8786</v>
      </c>
      <c r="E1066" s="100">
        <f t="shared" ref="E1066" si="304">E1067</f>
        <v>8712.9617300000009</v>
      </c>
      <c r="F1066" s="279">
        <f t="shared" si="300"/>
        <v>99.168697131800599</v>
      </c>
    </row>
    <row r="1067" spans="1:6" ht="15.75" hidden="1" customHeight="1" x14ac:dyDescent="0.25">
      <c r="A1067" s="69" t="s">
        <v>75</v>
      </c>
      <c r="B1067" s="50" t="s">
        <v>410</v>
      </c>
      <c r="C1067" s="50" t="s">
        <v>76</v>
      </c>
      <c r="D1067" s="100">
        <f>9429-417-162-64</f>
        <v>8786</v>
      </c>
      <c r="E1067" s="100">
        <v>8712.9617300000009</v>
      </c>
      <c r="F1067" s="279">
        <f t="shared" si="300"/>
        <v>99.168697131800599</v>
      </c>
    </row>
    <row r="1068" spans="1:6" ht="15.75" customHeight="1" x14ac:dyDescent="0.25">
      <c r="A1068" s="69" t="s">
        <v>120</v>
      </c>
      <c r="B1068" s="50" t="s">
        <v>410</v>
      </c>
      <c r="C1068" s="50" t="s">
        <v>21</v>
      </c>
      <c r="D1068" s="100">
        <f>D1069</f>
        <v>1939</v>
      </c>
      <c r="E1068" s="100">
        <f t="shared" ref="E1068" si="305">E1069</f>
        <v>1921.8111699999999</v>
      </c>
      <c r="F1068" s="279">
        <f t="shared" si="300"/>
        <v>99.113520887055188</v>
      </c>
    </row>
    <row r="1069" spans="1:6" ht="15.75" hidden="1" customHeight="1" x14ac:dyDescent="0.25">
      <c r="A1069" s="69" t="s">
        <v>77</v>
      </c>
      <c r="B1069" s="50" t="s">
        <v>410</v>
      </c>
      <c r="C1069" s="50" t="s">
        <v>78</v>
      </c>
      <c r="D1069" s="100">
        <f>3687-554-1157-37</f>
        <v>1939</v>
      </c>
      <c r="E1069" s="100">
        <v>1921.8111699999999</v>
      </c>
      <c r="F1069" s="279">
        <f t="shared" si="300"/>
        <v>99.113520887055188</v>
      </c>
    </row>
    <row r="1070" spans="1:6" ht="15.75" customHeight="1" x14ac:dyDescent="0.25">
      <c r="A1070" s="48" t="s">
        <v>411</v>
      </c>
      <c r="B1070" s="65" t="s">
        <v>412</v>
      </c>
      <c r="C1070" s="65"/>
      <c r="D1070" s="130">
        <f>D1071</f>
        <v>900</v>
      </c>
      <c r="E1070" s="130">
        <f t="shared" ref="E1070:E1072" si="306">E1071</f>
        <v>900</v>
      </c>
      <c r="F1070" s="279">
        <f t="shared" si="300"/>
        <v>100</v>
      </c>
    </row>
    <row r="1071" spans="1:6" ht="31.5" customHeight="1" x14ac:dyDescent="0.25">
      <c r="A1071" s="69" t="s">
        <v>18</v>
      </c>
      <c r="B1071" s="50" t="s">
        <v>412</v>
      </c>
      <c r="C1071" s="132" t="s">
        <v>20</v>
      </c>
      <c r="D1071" s="100">
        <f>D1072</f>
        <v>900</v>
      </c>
      <c r="E1071" s="100">
        <f t="shared" si="306"/>
        <v>900</v>
      </c>
      <c r="F1071" s="279">
        <f t="shared" si="300"/>
        <v>100</v>
      </c>
    </row>
    <row r="1072" spans="1:6" ht="31.5" customHeight="1" x14ac:dyDescent="0.25">
      <c r="A1072" s="69" t="s">
        <v>27</v>
      </c>
      <c r="B1072" s="50" t="s">
        <v>412</v>
      </c>
      <c r="C1072" s="132" t="s">
        <v>0</v>
      </c>
      <c r="D1072" s="100">
        <f>D1073</f>
        <v>900</v>
      </c>
      <c r="E1072" s="100">
        <f t="shared" si="306"/>
        <v>900</v>
      </c>
      <c r="F1072" s="279">
        <f t="shared" si="300"/>
        <v>100</v>
      </c>
    </row>
    <row r="1073" spans="1:8" ht="31.5" hidden="1" customHeight="1" x14ac:dyDescent="0.25">
      <c r="A1073" s="57" t="s">
        <v>676</v>
      </c>
      <c r="B1073" s="50" t="s">
        <v>412</v>
      </c>
      <c r="C1073" s="132" t="s">
        <v>482</v>
      </c>
      <c r="D1073" s="100">
        <v>900</v>
      </c>
      <c r="E1073" s="100">
        <v>900</v>
      </c>
      <c r="F1073" s="279">
        <f t="shared" si="300"/>
        <v>100</v>
      </c>
    </row>
    <row r="1074" spans="1:8" ht="15.75" customHeight="1" x14ac:dyDescent="0.25">
      <c r="A1074" s="40" t="s">
        <v>413</v>
      </c>
      <c r="B1074" s="41" t="s">
        <v>414</v>
      </c>
      <c r="C1074" s="42"/>
      <c r="D1074" s="127">
        <f>D1075</f>
        <v>24202</v>
      </c>
      <c r="E1074" s="127">
        <f t="shared" ref="E1074:E1078" si="307">E1075</f>
        <v>21358.13956</v>
      </c>
      <c r="F1074" s="279">
        <f t="shared" si="300"/>
        <v>88.249481695727624</v>
      </c>
    </row>
    <row r="1075" spans="1:8" ht="15.75" customHeight="1" x14ac:dyDescent="0.25">
      <c r="A1075" s="40" t="s">
        <v>415</v>
      </c>
      <c r="B1075" s="41" t="s">
        <v>416</v>
      </c>
      <c r="C1075" s="192"/>
      <c r="D1075" s="170">
        <f>D1076</f>
        <v>24202</v>
      </c>
      <c r="E1075" s="170">
        <f t="shared" si="307"/>
        <v>21358.13956</v>
      </c>
      <c r="F1075" s="279">
        <f t="shared" si="300"/>
        <v>88.249481695727624</v>
      </c>
    </row>
    <row r="1076" spans="1:8" ht="15.75" customHeight="1" x14ac:dyDescent="0.25">
      <c r="A1076" s="193" t="s">
        <v>417</v>
      </c>
      <c r="B1076" s="49" t="s">
        <v>416</v>
      </c>
      <c r="C1076" s="192"/>
      <c r="D1076" s="169">
        <f>D1077</f>
        <v>24202</v>
      </c>
      <c r="E1076" s="169">
        <f t="shared" si="307"/>
        <v>21358.13956</v>
      </c>
      <c r="F1076" s="279">
        <f t="shared" si="300"/>
        <v>88.249481695727624</v>
      </c>
    </row>
    <row r="1077" spans="1:8" ht="31.5" customHeight="1" x14ac:dyDescent="0.2">
      <c r="A1077" s="52" t="s">
        <v>439</v>
      </c>
      <c r="B1077" s="53" t="s">
        <v>416</v>
      </c>
      <c r="C1077" s="194">
        <v>200</v>
      </c>
      <c r="D1077" s="165">
        <f>D1078</f>
        <v>24202</v>
      </c>
      <c r="E1077" s="165">
        <f t="shared" si="307"/>
        <v>21358.13956</v>
      </c>
      <c r="F1077" s="279">
        <f t="shared" si="300"/>
        <v>88.249481695727624</v>
      </c>
    </row>
    <row r="1078" spans="1:8" ht="31.5" customHeight="1" x14ac:dyDescent="0.25">
      <c r="A1078" s="69" t="s">
        <v>17</v>
      </c>
      <c r="B1078" s="53" t="s">
        <v>416</v>
      </c>
      <c r="C1078" s="194">
        <v>240</v>
      </c>
      <c r="D1078" s="165">
        <f>D1079</f>
        <v>24202</v>
      </c>
      <c r="E1078" s="165">
        <f t="shared" si="307"/>
        <v>21358.13956</v>
      </c>
      <c r="F1078" s="279">
        <f t="shared" si="300"/>
        <v>88.249481695727624</v>
      </c>
    </row>
    <row r="1079" spans="1:8" ht="15.75" hidden="1" customHeight="1" x14ac:dyDescent="0.25">
      <c r="A1079" s="69" t="s">
        <v>559</v>
      </c>
      <c r="B1079" s="53" t="s">
        <v>416</v>
      </c>
      <c r="C1079" s="194">
        <v>244</v>
      </c>
      <c r="D1079" s="165">
        <f>8552+20000-50-2659-1641</f>
        <v>24202</v>
      </c>
      <c r="E1079" s="165">
        <v>21358.13956</v>
      </c>
      <c r="F1079" s="279">
        <f t="shared" si="300"/>
        <v>88.249481695727624</v>
      </c>
    </row>
    <row r="1080" spans="1:8" s="142" customFormat="1" ht="56.25" customHeight="1" x14ac:dyDescent="0.2">
      <c r="A1080" s="195" t="s">
        <v>927</v>
      </c>
      <c r="B1080" s="146" t="s">
        <v>168</v>
      </c>
      <c r="C1080" s="64"/>
      <c r="D1080" s="148">
        <f>D1081+D1090</f>
        <v>9984</v>
      </c>
      <c r="E1080" s="148">
        <f>E1081+E1090</f>
        <v>9834</v>
      </c>
      <c r="F1080" s="279">
        <f t="shared" si="300"/>
        <v>98.49759615384616</v>
      </c>
      <c r="G1080" s="142">
        <v>0</v>
      </c>
      <c r="H1080" s="142">
        <v>0</v>
      </c>
    </row>
    <row r="1081" spans="1:8" s="142" customFormat="1" ht="47.25" customHeight="1" x14ac:dyDescent="0.25">
      <c r="A1081" s="40" t="s">
        <v>380</v>
      </c>
      <c r="B1081" s="73" t="s">
        <v>169</v>
      </c>
      <c r="C1081" s="73"/>
      <c r="D1081" s="127">
        <f>D1082+D1086</f>
        <v>1051</v>
      </c>
      <c r="E1081" s="127">
        <f>E1082+E1086</f>
        <v>1051</v>
      </c>
      <c r="F1081" s="279">
        <f t="shared" si="300"/>
        <v>100</v>
      </c>
    </row>
    <row r="1082" spans="1:8" s="142" customFormat="1" ht="47.25" customHeight="1" x14ac:dyDescent="0.25">
      <c r="A1082" s="87" t="s">
        <v>60</v>
      </c>
      <c r="B1082" s="50" t="s">
        <v>170</v>
      </c>
      <c r="C1082" s="50"/>
      <c r="D1082" s="100">
        <f>D1083</f>
        <v>571</v>
      </c>
      <c r="E1082" s="100">
        <f t="shared" ref="E1082" si="308">E1083</f>
        <v>571</v>
      </c>
      <c r="F1082" s="279">
        <f t="shared" si="300"/>
        <v>100</v>
      </c>
    </row>
    <row r="1083" spans="1:8" s="142" customFormat="1" ht="31.5" customHeight="1" x14ac:dyDescent="0.25">
      <c r="A1083" s="69" t="s">
        <v>18</v>
      </c>
      <c r="B1083" s="50" t="s">
        <v>170</v>
      </c>
      <c r="C1083" s="50" t="s">
        <v>20</v>
      </c>
      <c r="D1083" s="100">
        <f>D1084</f>
        <v>571</v>
      </c>
      <c r="E1083" s="100">
        <f>E1084</f>
        <v>571</v>
      </c>
      <c r="F1083" s="279">
        <f t="shared" si="300"/>
        <v>100</v>
      </c>
    </row>
    <row r="1084" spans="1:8" s="142" customFormat="1" ht="31.5" customHeight="1" x14ac:dyDescent="0.25">
      <c r="A1084" s="69" t="s">
        <v>27</v>
      </c>
      <c r="B1084" s="50" t="s">
        <v>170</v>
      </c>
      <c r="C1084" s="50" t="s">
        <v>0</v>
      </c>
      <c r="D1084" s="100">
        <f>D1085</f>
        <v>571</v>
      </c>
      <c r="E1084" s="100">
        <f t="shared" ref="E1084" si="309">E1085</f>
        <v>571</v>
      </c>
      <c r="F1084" s="279">
        <f t="shared" si="300"/>
        <v>100</v>
      </c>
    </row>
    <row r="1085" spans="1:8" s="142" customFormat="1" ht="31.5" hidden="1" customHeight="1" x14ac:dyDescent="0.25">
      <c r="A1085" s="69" t="s">
        <v>625</v>
      </c>
      <c r="B1085" s="50" t="s">
        <v>170</v>
      </c>
      <c r="C1085" s="50" t="s">
        <v>481</v>
      </c>
      <c r="D1085" s="100">
        <f>300+300-29</f>
        <v>571</v>
      </c>
      <c r="E1085" s="100">
        <f>D1085</f>
        <v>571</v>
      </c>
      <c r="F1085" s="279">
        <f t="shared" si="300"/>
        <v>100</v>
      </c>
    </row>
    <row r="1086" spans="1:8" s="142" customFormat="1" ht="31.5" customHeight="1" x14ac:dyDescent="0.25">
      <c r="A1086" s="87" t="s">
        <v>48</v>
      </c>
      <c r="B1086" s="65" t="s">
        <v>381</v>
      </c>
      <c r="C1086" s="65"/>
      <c r="D1086" s="130">
        <f t="shared" ref="D1086:E1088" si="310">D1087</f>
        <v>480</v>
      </c>
      <c r="E1086" s="130">
        <f t="shared" si="310"/>
        <v>480</v>
      </c>
      <c r="F1086" s="279">
        <f t="shared" si="300"/>
        <v>100</v>
      </c>
    </row>
    <row r="1087" spans="1:8" s="142" customFormat="1" ht="31.5" customHeight="1" x14ac:dyDescent="0.25">
      <c r="A1087" s="57" t="s">
        <v>18</v>
      </c>
      <c r="B1087" s="50" t="s">
        <v>381</v>
      </c>
      <c r="C1087" s="50" t="s">
        <v>20</v>
      </c>
      <c r="D1087" s="100">
        <f t="shared" si="310"/>
        <v>480</v>
      </c>
      <c r="E1087" s="100">
        <f t="shared" si="310"/>
        <v>480</v>
      </c>
      <c r="F1087" s="279">
        <f t="shared" si="300"/>
        <v>100</v>
      </c>
    </row>
    <row r="1088" spans="1:8" s="142" customFormat="1" ht="31.5" customHeight="1" x14ac:dyDescent="0.25">
      <c r="A1088" s="57" t="s">
        <v>27</v>
      </c>
      <c r="B1088" s="50" t="s">
        <v>381</v>
      </c>
      <c r="C1088" s="50" t="s">
        <v>0</v>
      </c>
      <c r="D1088" s="100">
        <f t="shared" si="310"/>
        <v>480</v>
      </c>
      <c r="E1088" s="100">
        <f t="shared" si="310"/>
        <v>480</v>
      </c>
      <c r="F1088" s="279">
        <f t="shared" si="300"/>
        <v>100</v>
      </c>
    </row>
    <row r="1089" spans="1:16316" s="142" customFormat="1" ht="31.5" hidden="1" customHeight="1" x14ac:dyDescent="0.25">
      <c r="A1089" s="57" t="s">
        <v>676</v>
      </c>
      <c r="B1089" s="50" t="s">
        <v>381</v>
      </c>
      <c r="C1089" s="50" t="s">
        <v>482</v>
      </c>
      <c r="D1089" s="100">
        <v>480</v>
      </c>
      <c r="E1089" s="100">
        <f>D1089</f>
        <v>480</v>
      </c>
      <c r="F1089" s="279">
        <f t="shared" si="300"/>
        <v>100</v>
      </c>
    </row>
    <row r="1090" spans="1:16316" s="142" customFormat="1" ht="31.5" customHeight="1" x14ac:dyDescent="0.25">
      <c r="A1090" s="40" t="s">
        <v>382</v>
      </c>
      <c r="B1090" s="41" t="s">
        <v>171</v>
      </c>
      <c r="C1090" s="42"/>
      <c r="D1090" s="127">
        <f>D1091+D1095+D1099</f>
        <v>8933</v>
      </c>
      <c r="E1090" s="127">
        <f>E1091+E1095+E1099</f>
        <v>8783</v>
      </c>
      <c r="F1090" s="279">
        <f t="shared" si="300"/>
        <v>98.320832866898016</v>
      </c>
    </row>
    <row r="1091" spans="1:16316" s="142" customFormat="1" ht="31.5" customHeight="1" x14ac:dyDescent="0.25">
      <c r="A1091" s="87" t="s">
        <v>183</v>
      </c>
      <c r="B1091" s="65" t="s">
        <v>383</v>
      </c>
      <c r="C1091" s="65"/>
      <c r="D1091" s="130">
        <f t="shared" ref="D1091:E1093" si="311">D1092</f>
        <v>7283</v>
      </c>
      <c r="E1091" s="130">
        <f t="shared" si="311"/>
        <v>7283</v>
      </c>
      <c r="F1091" s="279">
        <f t="shared" si="300"/>
        <v>100</v>
      </c>
    </row>
    <row r="1092" spans="1:16316" s="142" customFormat="1" ht="15.75" customHeight="1" x14ac:dyDescent="0.25">
      <c r="A1092" s="69" t="s">
        <v>13</v>
      </c>
      <c r="B1092" s="50" t="s">
        <v>383</v>
      </c>
      <c r="C1092" s="50" t="s">
        <v>14</v>
      </c>
      <c r="D1092" s="100">
        <f t="shared" si="311"/>
        <v>7283</v>
      </c>
      <c r="E1092" s="100">
        <f t="shared" si="311"/>
        <v>7283</v>
      </c>
      <c r="F1092" s="279">
        <f t="shared" si="300"/>
        <v>100</v>
      </c>
    </row>
    <row r="1093" spans="1:16316" s="142" customFormat="1" ht="47.25" customHeight="1" x14ac:dyDescent="0.25">
      <c r="A1093" s="57" t="s">
        <v>306</v>
      </c>
      <c r="B1093" s="50" t="s">
        <v>383</v>
      </c>
      <c r="C1093" s="50" t="s">
        <v>12</v>
      </c>
      <c r="D1093" s="100">
        <f t="shared" si="311"/>
        <v>7283</v>
      </c>
      <c r="E1093" s="100">
        <f t="shared" si="311"/>
        <v>7283</v>
      </c>
      <c r="F1093" s="279">
        <f t="shared" si="300"/>
        <v>100</v>
      </c>
    </row>
    <row r="1094" spans="1:16316" s="142" customFormat="1" ht="47.25" hidden="1" customHeight="1" x14ac:dyDescent="0.25">
      <c r="A1094" s="57" t="s">
        <v>480</v>
      </c>
      <c r="B1094" s="50" t="s">
        <v>383</v>
      </c>
      <c r="C1094" s="50" t="s">
        <v>483</v>
      </c>
      <c r="D1094" s="100">
        <f>8940-447-1210</f>
        <v>7283</v>
      </c>
      <c r="E1094" s="100">
        <f>D1094</f>
        <v>7283</v>
      </c>
      <c r="F1094" s="279">
        <f t="shared" si="300"/>
        <v>100</v>
      </c>
    </row>
    <row r="1095" spans="1:16316" s="142" customFormat="1" ht="31.5" customHeight="1" x14ac:dyDescent="0.25">
      <c r="A1095" s="48" t="s">
        <v>137</v>
      </c>
      <c r="B1095" s="65" t="s">
        <v>172</v>
      </c>
      <c r="C1095" s="65"/>
      <c r="D1095" s="130">
        <f t="shared" ref="D1095:E1097" si="312">D1096</f>
        <v>1350</v>
      </c>
      <c r="E1095" s="130">
        <f t="shared" si="312"/>
        <v>1350</v>
      </c>
      <c r="F1095" s="279">
        <f t="shared" si="300"/>
        <v>100</v>
      </c>
    </row>
    <row r="1096" spans="1:16316" s="142" customFormat="1" ht="31.5" customHeight="1" x14ac:dyDescent="0.25">
      <c r="A1096" s="57" t="s">
        <v>18</v>
      </c>
      <c r="B1096" s="50" t="s">
        <v>172</v>
      </c>
      <c r="C1096" s="50" t="s">
        <v>20</v>
      </c>
      <c r="D1096" s="100">
        <f t="shared" si="312"/>
        <v>1350</v>
      </c>
      <c r="E1096" s="100">
        <f t="shared" si="312"/>
        <v>1350</v>
      </c>
      <c r="F1096" s="279">
        <f t="shared" si="300"/>
        <v>100</v>
      </c>
    </row>
    <row r="1097" spans="1:16316" s="142" customFormat="1" ht="31.5" customHeight="1" x14ac:dyDescent="0.25">
      <c r="A1097" s="57" t="s">
        <v>27</v>
      </c>
      <c r="B1097" s="50" t="s">
        <v>172</v>
      </c>
      <c r="C1097" s="50" t="s">
        <v>0</v>
      </c>
      <c r="D1097" s="100">
        <f t="shared" si="312"/>
        <v>1350</v>
      </c>
      <c r="E1097" s="100">
        <f t="shared" si="312"/>
        <v>1350</v>
      </c>
      <c r="F1097" s="279">
        <f t="shared" si="300"/>
        <v>100</v>
      </c>
    </row>
    <row r="1098" spans="1:16316" s="142" customFormat="1" ht="31.5" hidden="1" customHeight="1" x14ac:dyDescent="0.25">
      <c r="A1098" s="57" t="s">
        <v>676</v>
      </c>
      <c r="B1098" s="50" t="s">
        <v>172</v>
      </c>
      <c r="C1098" s="50" t="s">
        <v>482</v>
      </c>
      <c r="D1098" s="100">
        <f>140+1210</f>
        <v>1350</v>
      </c>
      <c r="E1098" s="100">
        <f>D1098</f>
        <v>1350</v>
      </c>
      <c r="F1098" s="279">
        <f t="shared" si="300"/>
        <v>100</v>
      </c>
    </row>
    <row r="1099" spans="1:16316" s="142" customFormat="1" ht="31.5" customHeight="1" x14ac:dyDescent="0.25">
      <c r="A1099" s="48" t="s">
        <v>384</v>
      </c>
      <c r="B1099" s="65" t="s">
        <v>173</v>
      </c>
      <c r="C1099" s="65"/>
      <c r="D1099" s="130">
        <f t="shared" ref="D1099:E1101" si="313">D1100</f>
        <v>300</v>
      </c>
      <c r="E1099" s="130">
        <f t="shared" si="313"/>
        <v>150</v>
      </c>
      <c r="F1099" s="279">
        <f t="shared" si="300"/>
        <v>50</v>
      </c>
    </row>
    <row r="1100" spans="1:16316" s="142" customFormat="1" ht="31.5" customHeight="1" x14ac:dyDescent="0.25">
      <c r="A1100" s="57" t="s">
        <v>18</v>
      </c>
      <c r="B1100" s="50" t="s">
        <v>173</v>
      </c>
      <c r="C1100" s="50" t="s">
        <v>20</v>
      </c>
      <c r="D1100" s="100">
        <f t="shared" si="313"/>
        <v>300</v>
      </c>
      <c r="E1100" s="100">
        <f t="shared" si="313"/>
        <v>150</v>
      </c>
      <c r="F1100" s="279">
        <f t="shared" si="300"/>
        <v>50</v>
      </c>
    </row>
    <row r="1101" spans="1:16316" s="142" customFormat="1" ht="31.5" customHeight="1" x14ac:dyDescent="0.25">
      <c r="A1101" s="57" t="s">
        <v>27</v>
      </c>
      <c r="B1101" s="50" t="s">
        <v>173</v>
      </c>
      <c r="C1101" s="50" t="s">
        <v>0</v>
      </c>
      <c r="D1101" s="100">
        <f t="shared" si="313"/>
        <v>300</v>
      </c>
      <c r="E1101" s="100">
        <f t="shared" si="313"/>
        <v>150</v>
      </c>
      <c r="F1101" s="279">
        <f t="shared" si="300"/>
        <v>50</v>
      </c>
    </row>
    <row r="1102" spans="1:16316" s="142" customFormat="1" ht="31.5" hidden="1" customHeight="1" x14ac:dyDescent="0.25">
      <c r="A1102" s="57" t="s">
        <v>676</v>
      </c>
      <c r="B1102" s="50" t="s">
        <v>173</v>
      </c>
      <c r="C1102" s="50" t="s">
        <v>482</v>
      </c>
      <c r="D1102" s="100">
        <f>350-50</f>
        <v>300</v>
      </c>
      <c r="E1102" s="100">
        <v>150</v>
      </c>
      <c r="F1102" s="279">
        <f t="shared" si="300"/>
        <v>50</v>
      </c>
    </row>
    <row r="1103" spans="1:16316" s="142" customFormat="1" ht="37.5" customHeight="1" x14ac:dyDescent="0.2">
      <c r="A1103" s="145" t="s">
        <v>928</v>
      </c>
      <c r="B1103" s="146" t="s">
        <v>161</v>
      </c>
      <c r="C1103" s="147"/>
      <c r="D1103" s="148">
        <f>D1104+D1119+D1141</f>
        <v>770620.68200000003</v>
      </c>
      <c r="E1103" s="148">
        <f>E1104+E1119+E1141</f>
        <v>754313.34423000016</v>
      </c>
      <c r="F1103" s="279">
        <f t="shared" si="300"/>
        <v>97.883869697387667</v>
      </c>
      <c r="G1103" s="278">
        <f>770620.682-D1103</f>
        <v>0</v>
      </c>
      <c r="H1103" s="278">
        <f>754313.34423-E1103</f>
        <v>0</v>
      </c>
      <c r="I1103" s="149"/>
      <c r="J1103" s="149"/>
      <c r="K1103" s="149"/>
      <c r="L1103" s="149"/>
      <c r="M1103" s="149"/>
      <c r="N1103" s="149"/>
      <c r="O1103" s="149"/>
      <c r="P1103" s="149"/>
      <c r="Q1103" s="149"/>
      <c r="R1103" s="149"/>
      <c r="S1103" s="149"/>
      <c r="T1103" s="149"/>
      <c r="U1103" s="149"/>
      <c r="V1103" s="149"/>
      <c r="W1103" s="149"/>
      <c r="X1103" s="149"/>
      <c r="Y1103" s="149"/>
      <c r="Z1103" s="149"/>
      <c r="AA1103" s="149"/>
      <c r="AB1103" s="149"/>
      <c r="AC1103" s="149"/>
      <c r="AD1103" s="149"/>
      <c r="AE1103" s="149"/>
      <c r="AF1103" s="149"/>
      <c r="AG1103" s="149"/>
      <c r="AH1103" s="149"/>
      <c r="AI1103" s="149"/>
      <c r="AJ1103" s="149"/>
      <c r="AK1103" s="149"/>
      <c r="AL1103" s="149"/>
      <c r="AM1103" s="149"/>
      <c r="AN1103" s="149"/>
      <c r="AO1103" s="149"/>
      <c r="AP1103" s="149"/>
      <c r="AQ1103" s="149"/>
      <c r="AR1103" s="149"/>
      <c r="AS1103" s="149"/>
      <c r="AT1103" s="149"/>
      <c r="AU1103" s="149"/>
      <c r="AV1103" s="149"/>
      <c r="AW1103" s="149"/>
      <c r="AX1103" s="149"/>
      <c r="AY1103" s="149"/>
      <c r="AZ1103" s="149"/>
      <c r="BA1103" s="149"/>
      <c r="BB1103" s="149"/>
      <c r="BC1103" s="149"/>
      <c r="BD1103" s="149"/>
      <c r="BE1103" s="149"/>
      <c r="BF1103" s="149"/>
      <c r="BG1103" s="149"/>
      <c r="BH1103" s="149"/>
      <c r="BI1103" s="149"/>
      <c r="BJ1103" s="149"/>
      <c r="BK1103" s="149"/>
      <c r="BL1103" s="149"/>
      <c r="BM1103" s="149"/>
      <c r="BN1103" s="149"/>
      <c r="BO1103" s="149"/>
      <c r="BP1103" s="149"/>
      <c r="BQ1103" s="149"/>
      <c r="BR1103" s="149"/>
      <c r="BS1103" s="149"/>
      <c r="BT1103" s="149"/>
      <c r="BU1103" s="149"/>
      <c r="BV1103" s="149"/>
      <c r="BW1103" s="149"/>
      <c r="BX1103" s="149"/>
      <c r="BY1103" s="149"/>
      <c r="BZ1103" s="149"/>
      <c r="CA1103" s="149"/>
      <c r="CB1103" s="149"/>
      <c r="CC1103" s="149"/>
      <c r="CD1103" s="149"/>
      <c r="CE1103" s="149"/>
      <c r="CF1103" s="149"/>
      <c r="CG1103" s="149"/>
      <c r="CH1103" s="149"/>
      <c r="CI1103" s="149"/>
      <c r="CJ1103" s="149"/>
      <c r="CK1103" s="149"/>
      <c r="CL1103" s="149"/>
      <c r="CM1103" s="149"/>
      <c r="CN1103" s="149"/>
      <c r="CO1103" s="149"/>
      <c r="CP1103" s="149"/>
      <c r="CQ1103" s="149"/>
      <c r="CR1103" s="149"/>
      <c r="CS1103" s="149"/>
      <c r="CT1103" s="149"/>
      <c r="CU1103" s="149"/>
      <c r="CV1103" s="149"/>
      <c r="CW1103" s="149"/>
      <c r="CX1103" s="149"/>
      <c r="CY1103" s="149"/>
      <c r="CZ1103" s="149"/>
      <c r="DA1103" s="149"/>
      <c r="DB1103" s="149"/>
      <c r="DC1103" s="149"/>
      <c r="DD1103" s="149"/>
      <c r="DE1103" s="149"/>
      <c r="DF1103" s="149"/>
      <c r="DG1103" s="149"/>
      <c r="DH1103" s="149"/>
      <c r="DI1103" s="149"/>
      <c r="DJ1103" s="149"/>
      <c r="DK1103" s="149"/>
      <c r="DL1103" s="149"/>
      <c r="DM1103" s="149"/>
      <c r="DN1103" s="149"/>
      <c r="DO1103" s="149"/>
      <c r="DP1103" s="149"/>
      <c r="DQ1103" s="149"/>
      <c r="DR1103" s="149"/>
      <c r="DS1103" s="149"/>
      <c r="DT1103" s="149"/>
      <c r="DU1103" s="149"/>
      <c r="DV1103" s="149"/>
      <c r="DW1103" s="149"/>
      <c r="DX1103" s="149"/>
      <c r="DY1103" s="149"/>
      <c r="DZ1103" s="149"/>
      <c r="EA1103" s="149"/>
      <c r="EB1103" s="149"/>
      <c r="EC1103" s="149"/>
      <c r="ED1103" s="149"/>
      <c r="EE1103" s="149"/>
      <c r="EF1103" s="149"/>
      <c r="EG1103" s="149"/>
      <c r="EH1103" s="149"/>
      <c r="EI1103" s="149"/>
      <c r="EJ1103" s="149"/>
      <c r="EK1103" s="149"/>
      <c r="EL1103" s="149"/>
      <c r="EM1103" s="149"/>
      <c r="EN1103" s="149"/>
      <c r="EO1103" s="149"/>
      <c r="EP1103" s="149"/>
      <c r="EQ1103" s="149"/>
      <c r="ER1103" s="149"/>
      <c r="ES1103" s="149"/>
      <c r="ET1103" s="149"/>
      <c r="EU1103" s="149"/>
      <c r="EV1103" s="149"/>
      <c r="EW1103" s="149"/>
      <c r="EX1103" s="149"/>
      <c r="EY1103" s="149"/>
      <c r="EZ1103" s="149"/>
      <c r="FA1103" s="149"/>
      <c r="FB1103" s="149"/>
      <c r="FC1103" s="149"/>
      <c r="FD1103" s="149"/>
      <c r="FE1103" s="149"/>
      <c r="FF1103" s="149"/>
      <c r="FG1103" s="149"/>
      <c r="FH1103" s="149"/>
      <c r="FI1103" s="149"/>
      <c r="FJ1103" s="149"/>
      <c r="FK1103" s="149"/>
      <c r="FL1103" s="149"/>
      <c r="FM1103" s="149"/>
      <c r="FN1103" s="149"/>
      <c r="FO1103" s="149"/>
      <c r="FP1103" s="149"/>
      <c r="FQ1103" s="149"/>
      <c r="FR1103" s="149"/>
      <c r="FS1103" s="149"/>
      <c r="FT1103" s="149"/>
      <c r="FU1103" s="149"/>
      <c r="FV1103" s="149"/>
      <c r="FW1103" s="149"/>
      <c r="FX1103" s="149"/>
      <c r="FY1103" s="149"/>
      <c r="FZ1103" s="149"/>
      <c r="GA1103" s="149"/>
      <c r="GB1103" s="149"/>
      <c r="GC1103" s="149"/>
      <c r="GD1103" s="149"/>
      <c r="GE1103" s="149"/>
      <c r="GF1103" s="149"/>
      <c r="GG1103" s="149"/>
      <c r="GH1103" s="149"/>
      <c r="GI1103" s="149"/>
      <c r="GJ1103" s="149"/>
      <c r="GK1103" s="149"/>
      <c r="GL1103" s="149"/>
      <c r="GM1103" s="149"/>
      <c r="GN1103" s="149"/>
      <c r="GO1103" s="149"/>
      <c r="GP1103" s="149"/>
      <c r="GQ1103" s="149"/>
      <c r="GR1103" s="149"/>
      <c r="GS1103" s="149"/>
      <c r="GT1103" s="149"/>
      <c r="GU1103" s="149"/>
      <c r="GV1103" s="149"/>
      <c r="GW1103" s="149"/>
      <c r="GX1103" s="149"/>
      <c r="GY1103" s="149"/>
      <c r="GZ1103" s="149"/>
      <c r="HA1103" s="149"/>
      <c r="HB1103" s="149"/>
      <c r="HC1103" s="149"/>
      <c r="HD1103" s="149"/>
      <c r="HE1103" s="149"/>
      <c r="HF1103" s="149"/>
      <c r="HG1103" s="149"/>
      <c r="HH1103" s="149"/>
      <c r="HI1103" s="149"/>
      <c r="HJ1103" s="149"/>
      <c r="HK1103" s="149"/>
      <c r="HL1103" s="149"/>
      <c r="HM1103" s="149"/>
      <c r="HN1103" s="149"/>
      <c r="HO1103" s="149"/>
      <c r="HP1103" s="149"/>
      <c r="HQ1103" s="149"/>
      <c r="HR1103" s="149"/>
      <c r="HS1103" s="149"/>
      <c r="HT1103" s="149"/>
      <c r="HU1103" s="149"/>
      <c r="HV1103" s="149"/>
      <c r="HW1103" s="149"/>
      <c r="HX1103" s="149"/>
      <c r="HY1103" s="149"/>
      <c r="HZ1103" s="149"/>
      <c r="IA1103" s="149"/>
      <c r="IB1103" s="149"/>
      <c r="IC1103" s="149"/>
      <c r="ID1103" s="149"/>
      <c r="IE1103" s="149"/>
      <c r="IF1103" s="149"/>
      <c r="IG1103" s="149"/>
      <c r="IH1103" s="149"/>
      <c r="II1103" s="149"/>
      <c r="IJ1103" s="149"/>
      <c r="IK1103" s="149"/>
      <c r="IL1103" s="149"/>
      <c r="IM1103" s="149"/>
      <c r="IN1103" s="149"/>
      <c r="IO1103" s="149"/>
      <c r="IP1103" s="149"/>
      <c r="IQ1103" s="149"/>
      <c r="IR1103" s="149"/>
      <c r="IS1103" s="149"/>
      <c r="IT1103" s="149"/>
      <c r="IU1103" s="149"/>
      <c r="IV1103" s="149"/>
      <c r="IW1103" s="149"/>
      <c r="IX1103" s="149"/>
      <c r="IY1103" s="149"/>
      <c r="IZ1103" s="149"/>
      <c r="JA1103" s="149"/>
      <c r="JB1103" s="149"/>
      <c r="JC1103" s="149"/>
      <c r="JD1103" s="149"/>
      <c r="JE1103" s="149"/>
      <c r="JF1103" s="149"/>
      <c r="JG1103" s="149"/>
      <c r="JH1103" s="149"/>
      <c r="JI1103" s="149"/>
      <c r="JJ1103" s="149"/>
      <c r="JK1103" s="149"/>
      <c r="JL1103" s="149"/>
      <c r="JM1103" s="149"/>
      <c r="JN1103" s="149"/>
      <c r="JO1103" s="149"/>
      <c r="JP1103" s="149"/>
      <c r="JQ1103" s="149"/>
      <c r="JR1103" s="149"/>
      <c r="JS1103" s="149"/>
      <c r="JT1103" s="149"/>
      <c r="JU1103" s="149"/>
      <c r="JV1103" s="149"/>
      <c r="JW1103" s="149"/>
      <c r="JX1103" s="149"/>
      <c r="JY1103" s="149"/>
      <c r="JZ1103" s="149"/>
      <c r="KA1103" s="149"/>
      <c r="KB1103" s="149"/>
      <c r="KC1103" s="149"/>
      <c r="KD1103" s="149"/>
      <c r="KE1103" s="149"/>
      <c r="KF1103" s="149"/>
      <c r="KG1103" s="149"/>
      <c r="KH1103" s="149"/>
      <c r="KI1103" s="149"/>
      <c r="KJ1103" s="149"/>
      <c r="KK1103" s="149"/>
      <c r="KL1103" s="149"/>
      <c r="KM1103" s="149"/>
      <c r="KN1103" s="149"/>
      <c r="KO1103" s="149"/>
      <c r="KP1103" s="149"/>
      <c r="KQ1103" s="149"/>
      <c r="KR1103" s="149"/>
      <c r="KS1103" s="149"/>
      <c r="KT1103" s="149"/>
      <c r="KU1103" s="149"/>
      <c r="KV1103" s="149"/>
      <c r="KW1103" s="149"/>
      <c r="KX1103" s="149"/>
      <c r="KY1103" s="149"/>
      <c r="KZ1103" s="149"/>
      <c r="LA1103" s="149"/>
      <c r="LB1103" s="149"/>
      <c r="LC1103" s="149"/>
      <c r="LD1103" s="149"/>
      <c r="LE1103" s="149"/>
      <c r="LF1103" s="149"/>
      <c r="LG1103" s="149"/>
      <c r="LH1103" s="149"/>
      <c r="LI1103" s="149"/>
      <c r="LJ1103" s="149"/>
      <c r="LK1103" s="149"/>
      <c r="LL1103" s="149"/>
      <c r="LM1103" s="149"/>
      <c r="LN1103" s="149"/>
      <c r="LO1103" s="149"/>
      <c r="LP1103" s="149"/>
      <c r="LQ1103" s="149"/>
      <c r="LR1103" s="149"/>
      <c r="LS1103" s="149"/>
      <c r="LT1103" s="149"/>
      <c r="LU1103" s="149"/>
      <c r="LV1103" s="149"/>
      <c r="LW1103" s="149"/>
      <c r="LX1103" s="149"/>
      <c r="LY1103" s="149"/>
      <c r="LZ1103" s="149"/>
      <c r="MA1103" s="149"/>
      <c r="MB1103" s="149"/>
      <c r="MC1103" s="149"/>
      <c r="MD1103" s="149"/>
      <c r="ME1103" s="149"/>
      <c r="MF1103" s="149"/>
      <c r="MG1103" s="149"/>
      <c r="MH1103" s="149"/>
      <c r="MI1103" s="149"/>
      <c r="MJ1103" s="149"/>
      <c r="MK1103" s="149"/>
      <c r="ML1103" s="149"/>
      <c r="MM1103" s="149"/>
      <c r="MN1103" s="149"/>
      <c r="MO1103" s="149"/>
      <c r="MP1103" s="149"/>
      <c r="MQ1103" s="149"/>
      <c r="MR1103" s="149"/>
      <c r="MS1103" s="149"/>
      <c r="MT1103" s="149"/>
      <c r="MU1103" s="149"/>
      <c r="MV1103" s="149"/>
      <c r="MW1103" s="149"/>
      <c r="MX1103" s="149"/>
      <c r="MY1103" s="149"/>
      <c r="MZ1103" s="149"/>
      <c r="NA1103" s="149"/>
      <c r="NB1103" s="149"/>
      <c r="NC1103" s="149"/>
      <c r="ND1103" s="149"/>
      <c r="NE1103" s="149"/>
      <c r="NF1103" s="149"/>
      <c r="NG1103" s="149"/>
      <c r="NH1103" s="149"/>
      <c r="NI1103" s="149"/>
      <c r="NJ1103" s="149"/>
      <c r="NK1103" s="149"/>
      <c r="NL1103" s="149"/>
      <c r="NM1103" s="149"/>
      <c r="NN1103" s="149"/>
      <c r="NO1103" s="149"/>
      <c r="NP1103" s="149"/>
      <c r="NQ1103" s="149"/>
      <c r="NR1103" s="149"/>
      <c r="NS1103" s="149"/>
      <c r="NT1103" s="149"/>
      <c r="NU1103" s="149"/>
      <c r="NV1103" s="149"/>
      <c r="NW1103" s="149"/>
      <c r="NX1103" s="149"/>
      <c r="NY1103" s="149"/>
      <c r="NZ1103" s="149"/>
      <c r="OA1103" s="149"/>
      <c r="OB1103" s="149"/>
      <c r="OC1103" s="149"/>
      <c r="OD1103" s="149"/>
      <c r="OE1103" s="149"/>
      <c r="OF1103" s="149"/>
      <c r="OG1103" s="149"/>
      <c r="OH1103" s="149"/>
      <c r="OI1103" s="149"/>
      <c r="OJ1103" s="149"/>
      <c r="OK1103" s="149"/>
      <c r="OL1103" s="149"/>
      <c r="OM1103" s="149"/>
      <c r="ON1103" s="149"/>
      <c r="OO1103" s="149"/>
      <c r="OP1103" s="149"/>
      <c r="OQ1103" s="149"/>
      <c r="OR1103" s="149"/>
      <c r="OS1103" s="149"/>
      <c r="OT1103" s="149"/>
      <c r="OU1103" s="149"/>
      <c r="OV1103" s="149"/>
      <c r="OW1103" s="149"/>
      <c r="OX1103" s="149"/>
      <c r="OY1103" s="149"/>
      <c r="OZ1103" s="149"/>
      <c r="PA1103" s="149"/>
      <c r="PB1103" s="149"/>
      <c r="PC1103" s="149"/>
      <c r="PD1103" s="149"/>
      <c r="PE1103" s="149"/>
      <c r="PF1103" s="149"/>
      <c r="PG1103" s="149"/>
      <c r="PH1103" s="149"/>
      <c r="PI1103" s="149"/>
      <c r="PJ1103" s="149"/>
      <c r="PK1103" s="149"/>
      <c r="PL1103" s="149"/>
      <c r="PM1103" s="149"/>
      <c r="PN1103" s="149"/>
      <c r="PO1103" s="149"/>
      <c r="PP1103" s="149"/>
      <c r="PQ1103" s="149"/>
      <c r="PR1103" s="149"/>
      <c r="PS1103" s="149"/>
      <c r="PT1103" s="149"/>
      <c r="PU1103" s="149"/>
      <c r="PV1103" s="149"/>
      <c r="PW1103" s="149"/>
      <c r="PX1103" s="149"/>
      <c r="PY1103" s="149"/>
      <c r="PZ1103" s="149"/>
      <c r="QA1103" s="149"/>
      <c r="QB1103" s="149"/>
      <c r="QC1103" s="149"/>
      <c r="QD1103" s="149"/>
      <c r="QE1103" s="149"/>
      <c r="QF1103" s="149"/>
      <c r="QG1103" s="149"/>
      <c r="QH1103" s="149"/>
      <c r="QI1103" s="149"/>
      <c r="QJ1103" s="149"/>
      <c r="QK1103" s="149"/>
      <c r="QL1103" s="149"/>
      <c r="QM1103" s="149"/>
      <c r="QN1103" s="149"/>
      <c r="QO1103" s="149"/>
      <c r="QP1103" s="149"/>
      <c r="QQ1103" s="149"/>
      <c r="QR1103" s="149"/>
      <c r="QS1103" s="149"/>
      <c r="QT1103" s="149"/>
      <c r="QU1103" s="149"/>
      <c r="QV1103" s="149"/>
      <c r="QW1103" s="149"/>
      <c r="QX1103" s="149"/>
      <c r="QY1103" s="149"/>
      <c r="QZ1103" s="149"/>
      <c r="RA1103" s="149"/>
      <c r="RB1103" s="149"/>
      <c r="RC1103" s="149"/>
      <c r="RD1103" s="149"/>
      <c r="RE1103" s="149"/>
      <c r="RF1103" s="149"/>
      <c r="RG1103" s="149"/>
      <c r="RH1103" s="149"/>
      <c r="RI1103" s="149"/>
      <c r="RJ1103" s="149"/>
      <c r="RK1103" s="149"/>
      <c r="RL1103" s="149"/>
      <c r="RM1103" s="149"/>
      <c r="RN1103" s="149"/>
      <c r="RO1103" s="149"/>
      <c r="RP1103" s="149"/>
      <c r="RQ1103" s="149"/>
      <c r="RR1103" s="149"/>
      <c r="RS1103" s="149"/>
      <c r="RT1103" s="149"/>
      <c r="RU1103" s="149"/>
      <c r="RV1103" s="149"/>
      <c r="RW1103" s="149"/>
      <c r="RX1103" s="149"/>
      <c r="RY1103" s="149"/>
      <c r="RZ1103" s="149"/>
      <c r="SA1103" s="149"/>
      <c r="SB1103" s="149"/>
      <c r="SC1103" s="149"/>
      <c r="SD1103" s="149"/>
      <c r="SE1103" s="149"/>
      <c r="SF1103" s="149"/>
      <c r="SG1103" s="149"/>
      <c r="SH1103" s="149"/>
      <c r="SI1103" s="149"/>
      <c r="SJ1103" s="149"/>
      <c r="SK1103" s="149"/>
      <c r="SL1103" s="149"/>
      <c r="SM1103" s="149"/>
      <c r="SN1103" s="149"/>
      <c r="SO1103" s="149"/>
      <c r="SP1103" s="149"/>
      <c r="SQ1103" s="149"/>
      <c r="SR1103" s="149"/>
      <c r="SS1103" s="149"/>
      <c r="ST1103" s="149"/>
      <c r="SU1103" s="149"/>
      <c r="SV1103" s="149"/>
      <c r="SW1103" s="149"/>
      <c r="SX1103" s="149"/>
      <c r="SY1103" s="149"/>
      <c r="SZ1103" s="149"/>
      <c r="TA1103" s="149"/>
      <c r="TB1103" s="149"/>
      <c r="TC1103" s="149"/>
      <c r="TD1103" s="149"/>
      <c r="TE1103" s="149"/>
      <c r="TF1103" s="149"/>
      <c r="TG1103" s="149"/>
      <c r="TH1103" s="149"/>
      <c r="TI1103" s="149"/>
      <c r="TJ1103" s="149"/>
      <c r="TK1103" s="149"/>
      <c r="TL1103" s="149"/>
      <c r="TM1103" s="149"/>
      <c r="TN1103" s="149"/>
      <c r="TO1103" s="149"/>
      <c r="TP1103" s="149"/>
      <c r="TQ1103" s="149"/>
      <c r="TR1103" s="149"/>
      <c r="TS1103" s="149"/>
      <c r="TT1103" s="149"/>
      <c r="TU1103" s="149"/>
      <c r="TV1103" s="149"/>
      <c r="TW1103" s="149"/>
      <c r="TX1103" s="149"/>
      <c r="TY1103" s="149"/>
      <c r="TZ1103" s="149"/>
      <c r="UA1103" s="149"/>
      <c r="UB1103" s="149"/>
      <c r="UC1103" s="149"/>
      <c r="UD1103" s="149"/>
      <c r="UE1103" s="149"/>
      <c r="UF1103" s="149"/>
      <c r="UG1103" s="149"/>
      <c r="UH1103" s="149"/>
      <c r="UI1103" s="149"/>
      <c r="UJ1103" s="149"/>
      <c r="UK1103" s="149"/>
      <c r="UL1103" s="149"/>
      <c r="UM1103" s="149"/>
      <c r="UN1103" s="149"/>
      <c r="UO1103" s="149"/>
      <c r="UP1103" s="149"/>
      <c r="UQ1103" s="149"/>
      <c r="UR1103" s="149"/>
      <c r="US1103" s="149"/>
      <c r="UT1103" s="149"/>
      <c r="UU1103" s="149"/>
      <c r="UV1103" s="149"/>
      <c r="UW1103" s="149"/>
      <c r="UX1103" s="149"/>
      <c r="UY1103" s="149"/>
      <c r="UZ1103" s="149"/>
      <c r="VA1103" s="149"/>
      <c r="VB1103" s="149"/>
      <c r="VC1103" s="149"/>
      <c r="VD1103" s="149"/>
      <c r="VE1103" s="149"/>
      <c r="VF1103" s="149"/>
      <c r="VG1103" s="149"/>
      <c r="VH1103" s="149"/>
      <c r="VI1103" s="149"/>
      <c r="VJ1103" s="149"/>
      <c r="VK1103" s="149"/>
      <c r="VL1103" s="149"/>
      <c r="VM1103" s="149"/>
      <c r="VN1103" s="149"/>
      <c r="VO1103" s="149"/>
      <c r="VP1103" s="149"/>
      <c r="VQ1103" s="149"/>
      <c r="VR1103" s="149"/>
      <c r="VS1103" s="149"/>
      <c r="VT1103" s="149"/>
      <c r="VU1103" s="149"/>
      <c r="VV1103" s="149"/>
      <c r="VW1103" s="149"/>
      <c r="VX1103" s="149"/>
      <c r="VY1103" s="149"/>
      <c r="VZ1103" s="149"/>
      <c r="WA1103" s="149"/>
      <c r="WB1103" s="149"/>
      <c r="WC1103" s="149"/>
      <c r="WD1103" s="149"/>
      <c r="WE1103" s="149"/>
      <c r="WF1103" s="149"/>
      <c r="WG1103" s="149"/>
      <c r="WH1103" s="149"/>
      <c r="WI1103" s="149"/>
      <c r="WJ1103" s="149"/>
      <c r="WK1103" s="149"/>
      <c r="WL1103" s="149"/>
      <c r="WM1103" s="149"/>
      <c r="WN1103" s="149"/>
      <c r="WO1103" s="149"/>
      <c r="WP1103" s="149"/>
      <c r="WQ1103" s="149"/>
      <c r="WR1103" s="149"/>
      <c r="WS1103" s="149"/>
      <c r="WT1103" s="149"/>
      <c r="WU1103" s="149"/>
      <c r="WV1103" s="149"/>
      <c r="WW1103" s="149"/>
      <c r="WX1103" s="149"/>
      <c r="WY1103" s="149"/>
      <c r="WZ1103" s="149"/>
      <c r="XA1103" s="149"/>
      <c r="XB1103" s="149"/>
      <c r="XC1103" s="149"/>
      <c r="XD1103" s="149"/>
      <c r="XE1103" s="149"/>
      <c r="XF1103" s="149"/>
      <c r="XG1103" s="149"/>
      <c r="XH1103" s="149"/>
      <c r="XI1103" s="149"/>
      <c r="XJ1103" s="149"/>
      <c r="XK1103" s="149"/>
      <c r="XL1103" s="149"/>
      <c r="XM1103" s="149"/>
      <c r="XN1103" s="149"/>
      <c r="XO1103" s="149"/>
      <c r="XP1103" s="149"/>
      <c r="XQ1103" s="149"/>
      <c r="XR1103" s="149"/>
      <c r="XS1103" s="149"/>
      <c r="XT1103" s="149"/>
      <c r="XU1103" s="149"/>
      <c r="XV1103" s="149"/>
      <c r="XW1103" s="149"/>
      <c r="XX1103" s="149"/>
      <c r="XY1103" s="149"/>
      <c r="XZ1103" s="149"/>
      <c r="YA1103" s="149"/>
      <c r="YB1103" s="149"/>
      <c r="YC1103" s="149"/>
      <c r="YD1103" s="149"/>
      <c r="YE1103" s="149"/>
      <c r="YF1103" s="149"/>
      <c r="YG1103" s="149"/>
      <c r="YH1103" s="149"/>
      <c r="YI1103" s="149"/>
      <c r="YJ1103" s="149"/>
      <c r="YK1103" s="149"/>
      <c r="YL1103" s="149"/>
      <c r="YM1103" s="149"/>
      <c r="YN1103" s="149"/>
      <c r="YO1103" s="149"/>
      <c r="YP1103" s="149"/>
      <c r="YQ1103" s="149"/>
      <c r="YR1103" s="149"/>
      <c r="YS1103" s="149"/>
      <c r="YT1103" s="149"/>
      <c r="YU1103" s="149"/>
      <c r="YV1103" s="149"/>
      <c r="YW1103" s="149"/>
      <c r="YX1103" s="149"/>
      <c r="YY1103" s="149"/>
      <c r="YZ1103" s="149"/>
      <c r="ZA1103" s="149"/>
      <c r="ZB1103" s="149"/>
      <c r="ZC1103" s="149"/>
      <c r="ZD1103" s="149"/>
      <c r="ZE1103" s="149"/>
      <c r="ZF1103" s="149"/>
      <c r="ZG1103" s="149"/>
      <c r="ZH1103" s="149"/>
      <c r="ZI1103" s="149"/>
      <c r="ZJ1103" s="149"/>
      <c r="ZK1103" s="149"/>
      <c r="ZL1103" s="149"/>
      <c r="ZM1103" s="149"/>
      <c r="ZN1103" s="149"/>
      <c r="ZO1103" s="149"/>
      <c r="ZP1103" s="149"/>
      <c r="ZQ1103" s="149"/>
      <c r="ZR1103" s="149"/>
      <c r="ZS1103" s="149"/>
      <c r="ZT1103" s="149"/>
      <c r="ZU1103" s="149"/>
      <c r="ZV1103" s="149"/>
      <c r="ZW1103" s="149"/>
      <c r="ZX1103" s="149"/>
      <c r="ZY1103" s="149"/>
      <c r="ZZ1103" s="149"/>
      <c r="AAA1103" s="149"/>
      <c r="AAB1103" s="149"/>
      <c r="AAC1103" s="149"/>
      <c r="AAD1103" s="149"/>
      <c r="AAE1103" s="149"/>
      <c r="AAF1103" s="149"/>
      <c r="AAG1103" s="149"/>
      <c r="AAH1103" s="149"/>
      <c r="AAI1103" s="149"/>
      <c r="AAJ1103" s="149"/>
      <c r="AAK1103" s="149"/>
      <c r="AAL1103" s="149"/>
      <c r="AAM1103" s="149"/>
      <c r="AAN1103" s="149"/>
      <c r="AAO1103" s="149"/>
      <c r="AAP1103" s="149"/>
      <c r="AAQ1103" s="149"/>
      <c r="AAR1103" s="149"/>
      <c r="AAS1103" s="149"/>
      <c r="AAT1103" s="149"/>
      <c r="AAU1103" s="149"/>
      <c r="AAV1103" s="149"/>
      <c r="AAW1103" s="149"/>
      <c r="AAX1103" s="149"/>
      <c r="AAY1103" s="149"/>
      <c r="AAZ1103" s="149"/>
      <c r="ABA1103" s="149"/>
      <c r="ABB1103" s="149"/>
      <c r="ABC1103" s="149"/>
      <c r="ABD1103" s="149"/>
      <c r="ABE1103" s="149"/>
      <c r="ABF1103" s="149"/>
      <c r="ABG1103" s="149"/>
      <c r="ABH1103" s="149"/>
      <c r="ABI1103" s="149"/>
      <c r="ABJ1103" s="149"/>
      <c r="ABK1103" s="149"/>
      <c r="ABL1103" s="149"/>
      <c r="ABM1103" s="149"/>
      <c r="ABN1103" s="149"/>
      <c r="ABO1103" s="149"/>
      <c r="ABP1103" s="149"/>
      <c r="ABQ1103" s="149"/>
      <c r="ABR1103" s="149"/>
      <c r="ABS1103" s="149"/>
      <c r="ABT1103" s="149"/>
      <c r="ABU1103" s="149"/>
      <c r="ABV1103" s="149"/>
      <c r="ABW1103" s="149"/>
      <c r="ABX1103" s="149"/>
      <c r="ABY1103" s="149"/>
      <c r="ABZ1103" s="149"/>
      <c r="ACA1103" s="149"/>
      <c r="ACB1103" s="149"/>
      <c r="ACC1103" s="149"/>
      <c r="ACD1103" s="149"/>
      <c r="ACE1103" s="149"/>
      <c r="ACF1103" s="149"/>
      <c r="ACG1103" s="149"/>
      <c r="ACH1103" s="149"/>
      <c r="ACI1103" s="149"/>
      <c r="ACJ1103" s="149"/>
      <c r="ACK1103" s="149"/>
      <c r="ACL1103" s="149"/>
      <c r="ACM1103" s="149"/>
      <c r="ACN1103" s="149"/>
      <c r="ACO1103" s="149"/>
      <c r="ACP1103" s="149"/>
      <c r="ACQ1103" s="149"/>
      <c r="ACR1103" s="149"/>
      <c r="ACS1103" s="149"/>
      <c r="ACT1103" s="149"/>
      <c r="ACU1103" s="149"/>
      <c r="ACV1103" s="149"/>
      <c r="ACW1103" s="149"/>
      <c r="ACX1103" s="149"/>
      <c r="ACY1103" s="149"/>
      <c r="ACZ1103" s="149"/>
      <c r="ADA1103" s="149"/>
      <c r="ADB1103" s="149"/>
      <c r="ADC1103" s="149"/>
      <c r="ADD1103" s="149"/>
      <c r="ADE1103" s="149"/>
      <c r="ADF1103" s="149"/>
      <c r="ADG1103" s="149"/>
      <c r="ADH1103" s="149"/>
      <c r="ADI1103" s="149"/>
      <c r="ADJ1103" s="149"/>
      <c r="ADK1103" s="149"/>
      <c r="ADL1103" s="149"/>
      <c r="ADM1103" s="149"/>
      <c r="ADN1103" s="149"/>
      <c r="ADO1103" s="149"/>
      <c r="ADP1103" s="149"/>
      <c r="ADQ1103" s="149"/>
      <c r="ADR1103" s="149"/>
      <c r="ADS1103" s="149"/>
      <c r="ADT1103" s="149"/>
      <c r="ADU1103" s="149"/>
      <c r="ADV1103" s="149"/>
      <c r="ADW1103" s="149"/>
      <c r="ADX1103" s="149"/>
      <c r="ADY1103" s="149"/>
      <c r="ADZ1103" s="149"/>
      <c r="AEA1103" s="149"/>
      <c r="AEB1103" s="149"/>
      <c r="AEC1103" s="149"/>
      <c r="AED1103" s="149"/>
      <c r="AEE1103" s="149"/>
      <c r="AEF1103" s="149"/>
      <c r="AEG1103" s="149"/>
      <c r="AEH1103" s="149"/>
      <c r="AEI1103" s="149"/>
      <c r="AEJ1103" s="149"/>
      <c r="AEK1103" s="149"/>
      <c r="AEL1103" s="149"/>
      <c r="AEM1103" s="149"/>
      <c r="AEN1103" s="149"/>
      <c r="AEO1103" s="149"/>
      <c r="AEP1103" s="149"/>
      <c r="AEQ1103" s="149"/>
      <c r="AER1103" s="149"/>
      <c r="AES1103" s="149"/>
      <c r="AET1103" s="149"/>
      <c r="AEU1103" s="149"/>
      <c r="AEV1103" s="149"/>
      <c r="AEW1103" s="149"/>
      <c r="AEX1103" s="149"/>
      <c r="AEY1103" s="149"/>
      <c r="AEZ1103" s="149"/>
      <c r="AFA1103" s="149"/>
      <c r="AFB1103" s="149"/>
      <c r="AFC1103" s="149"/>
      <c r="AFD1103" s="149"/>
      <c r="AFE1103" s="149"/>
      <c r="AFF1103" s="149"/>
      <c r="AFG1103" s="149"/>
      <c r="AFH1103" s="149"/>
      <c r="AFI1103" s="149"/>
      <c r="AFJ1103" s="149"/>
      <c r="AFK1103" s="149"/>
      <c r="AFL1103" s="149"/>
      <c r="AFM1103" s="149"/>
      <c r="AFN1103" s="149"/>
      <c r="AFO1103" s="149"/>
      <c r="AFP1103" s="149"/>
      <c r="AFQ1103" s="149"/>
      <c r="AFR1103" s="149"/>
      <c r="AFS1103" s="149"/>
      <c r="AFT1103" s="149"/>
      <c r="AFU1103" s="149"/>
      <c r="AFV1103" s="149"/>
      <c r="AFW1103" s="149"/>
      <c r="AFX1103" s="149"/>
      <c r="AFY1103" s="149"/>
      <c r="AFZ1103" s="149"/>
      <c r="AGA1103" s="149"/>
      <c r="AGB1103" s="149"/>
      <c r="AGC1103" s="149"/>
      <c r="AGD1103" s="149"/>
      <c r="AGE1103" s="149"/>
      <c r="AGF1103" s="149"/>
      <c r="AGG1103" s="149"/>
      <c r="AGH1103" s="149"/>
      <c r="AGI1103" s="149"/>
      <c r="AGJ1103" s="149"/>
      <c r="AGK1103" s="149"/>
      <c r="AGL1103" s="149"/>
      <c r="AGM1103" s="149"/>
      <c r="AGN1103" s="149"/>
      <c r="AGO1103" s="149"/>
      <c r="AGP1103" s="149"/>
      <c r="AGQ1103" s="149"/>
      <c r="AGR1103" s="149"/>
      <c r="AGS1103" s="149"/>
      <c r="AGT1103" s="149"/>
      <c r="AGU1103" s="149"/>
      <c r="AGV1103" s="149"/>
      <c r="AGW1103" s="149"/>
      <c r="AGX1103" s="149"/>
      <c r="AGY1103" s="149"/>
      <c r="AGZ1103" s="149"/>
      <c r="AHA1103" s="149"/>
      <c r="AHB1103" s="149"/>
      <c r="AHC1103" s="149"/>
      <c r="AHD1103" s="149"/>
      <c r="AHE1103" s="149"/>
      <c r="AHF1103" s="149"/>
      <c r="AHG1103" s="149"/>
      <c r="AHH1103" s="149"/>
      <c r="AHI1103" s="149"/>
      <c r="AHJ1103" s="149"/>
      <c r="AHK1103" s="149"/>
      <c r="AHL1103" s="149"/>
      <c r="AHM1103" s="149"/>
      <c r="AHN1103" s="149"/>
      <c r="AHO1103" s="149"/>
      <c r="AHP1103" s="149"/>
      <c r="AHQ1103" s="149"/>
      <c r="AHR1103" s="149"/>
      <c r="AHS1103" s="149"/>
      <c r="AHT1103" s="149"/>
      <c r="AHU1103" s="149"/>
      <c r="AHV1103" s="149"/>
      <c r="AHW1103" s="149"/>
      <c r="AHX1103" s="149"/>
      <c r="AHY1103" s="149"/>
      <c r="AHZ1103" s="149"/>
      <c r="AIA1103" s="149"/>
      <c r="AIB1103" s="149"/>
      <c r="AIC1103" s="149"/>
      <c r="AID1103" s="149"/>
      <c r="AIE1103" s="149"/>
      <c r="AIF1103" s="149"/>
      <c r="AIG1103" s="149"/>
      <c r="AIH1103" s="149"/>
      <c r="AII1103" s="149"/>
      <c r="AIJ1103" s="149"/>
      <c r="AIK1103" s="149"/>
      <c r="AIL1103" s="149"/>
      <c r="AIM1103" s="149"/>
      <c r="AIN1103" s="149"/>
      <c r="AIO1103" s="149"/>
      <c r="AIP1103" s="149"/>
      <c r="AIQ1103" s="149"/>
      <c r="AIR1103" s="149"/>
      <c r="AIS1103" s="149"/>
      <c r="AIT1103" s="149"/>
      <c r="AIU1103" s="149"/>
      <c r="AIV1103" s="149"/>
      <c r="AIW1103" s="149"/>
      <c r="AIX1103" s="149"/>
      <c r="AIY1103" s="149"/>
      <c r="AIZ1103" s="149"/>
      <c r="AJA1103" s="149"/>
      <c r="AJB1103" s="149"/>
      <c r="AJC1103" s="149"/>
      <c r="AJD1103" s="149"/>
      <c r="AJE1103" s="149"/>
      <c r="AJF1103" s="149"/>
      <c r="AJG1103" s="149"/>
      <c r="AJH1103" s="149"/>
      <c r="AJI1103" s="149"/>
      <c r="AJJ1103" s="149"/>
      <c r="AJK1103" s="149"/>
      <c r="AJL1103" s="149"/>
      <c r="AJM1103" s="149"/>
      <c r="AJN1103" s="149"/>
      <c r="AJO1103" s="149"/>
      <c r="AJP1103" s="149"/>
      <c r="AJQ1103" s="149"/>
      <c r="AJR1103" s="149"/>
      <c r="AJS1103" s="149"/>
      <c r="AJT1103" s="149"/>
      <c r="AJU1103" s="149"/>
      <c r="AJV1103" s="149"/>
      <c r="AJW1103" s="149"/>
      <c r="AJX1103" s="149"/>
      <c r="AJY1103" s="149"/>
      <c r="AJZ1103" s="149"/>
      <c r="AKA1103" s="149"/>
      <c r="AKB1103" s="149"/>
      <c r="AKC1103" s="149"/>
      <c r="AKD1103" s="149"/>
      <c r="AKE1103" s="149"/>
      <c r="AKF1103" s="149"/>
      <c r="AKG1103" s="149"/>
      <c r="AKH1103" s="149"/>
      <c r="AKI1103" s="149"/>
      <c r="AKJ1103" s="149"/>
      <c r="AKK1103" s="149"/>
      <c r="AKL1103" s="149"/>
      <c r="AKM1103" s="149"/>
      <c r="AKN1103" s="149"/>
      <c r="AKO1103" s="149"/>
      <c r="AKP1103" s="149"/>
      <c r="AKQ1103" s="149"/>
      <c r="AKR1103" s="149"/>
      <c r="AKS1103" s="149"/>
      <c r="AKT1103" s="149"/>
      <c r="AKU1103" s="149"/>
      <c r="AKV1103" s="149"/>
      <c r="AKW1103" s="149"/>
      <c r="AKX1103" s="149"/>
      <c r="AKY1103" s="149"/>
      <c r="AKZ1103" s="149"/>
      <c r="ALA1103" s="149"/>
      <c r="ALB1103" s="149"/>
      <c r="ALC1103" s="149"/>
      <c r="ALD1103" s="149"/>
      <c r="ALE1103" s="149"/>
      <c r="ALF1103" s="149"/>
      <c r="ALG1103" s="149"/>
      <c r="ALH1103" s="149"/>
      <c r="ALI1103" s="149"/>
      <c r="ALJ1103" s="149"/>
      <c r="ALK1103" s="149"/>
      <c r="ALL1103" s="149"/>
      <c r="ALM1103" s="149"/>
      <c r="ALN1103" s="149"/>
      <c r="ALO1103" s="149"/>
      <c r="ALP1103" s="149"/>
      <c r="ALQ1103" s="149"/>
      <c r="ALR1103" s="149"/>
      <c r="ALS1103" s="149"/>
      <c r="ALT1103" s="149"/>
      <c r="ALU1103" s="149"/>
      <c r="ALV1103" s="149"/>
      <c r="ALW1103" s="149"/>
      <c r="ALX1103" s="149"/>
      <c r="ALY1103" s="149"/>
      <c r="ALZ1103" s="149"/>
      <c r="AMA1103" s="149"/>
      <c r="AMB1103" s="149"/>
      <c r="AMC1103" s="149"/>
      <c r="AMD1103" s="149"/>
      <c r="AME1103" s="149"/>
      <c r="AMF1103" s="149"/>
      <c r="AMG1103" s="149"/>
      <c r="AMH1103" s="149"/>
      <c r="AMI1103" s="149"/>
      <c r="AMJ1103" s="149"/>
      <c r="AMK1103" s="149"/>
      <c r="AML1103" s="149"/>
      <c r="AMM1103" s="149"/>
      <c r="AMN1103" s="149"/>
      <c r="AMO1103" s="149"/>
      <c r="AMP1103" s="149"/>
      <c r="AMQ1103" s="149"/>
      <c r="AMR1103" s="149"/>
      <c r="AMS1103" s="149"/>
      <c r="AMT1103" s="149"/>
      <c r="AMU1103" s="149"/>
      <c r="AMV1103" s="149"/>
      <c r="AMW1103" s="149"/>
      <c r="AMX1103" s="149"/>
      <c r="AMY1103" s="149"/>
      <c r="AMZ1103" s="149"/>
      <c r="ANA1103" s="149"/>
      <c r="ANB1103" s="149"/>
      <c r="ANC1103" s="149"/>
      <c r="AND1103" s="149"/>
      <c r="ANE1103" s="149"/>
      <c r="ANF1103" s="149"/>
      <c r="ANG1103" s="149"/>
      <c r="ANH1103" s="149"/>
      <c r="ANI1103" s="149"/>
      <c r="ANJ1103" s="149"/>
      <c r="ANK1103" s="149"/>
      <c r="ANL1103" s="149"/>
      <c r="ANM1103" s="149"/>
      <c r="ANN1103" s="149"/>
      <c r="ANO1103" s="149"/>
      <c r="ANP1103" s="149"/>
      <c r="ANQ1103" s="149"/>
      <c r="ANR1103" s="149"/>
      <c r="ANS1103" s="149"/>
      <c r="ANT1103" s="149"/>
      <c r="ANU1103" s="149"/>
      <c r="ANV1103" s="149"/>
      <c r="ANW1103" s="149"/>
      <c r="ANX1103" s="149"/>
      <c r="ANY1103" s="149"/>
      <c r="ANZ1103" s="149"/>
      <c r="AOA1103" s="149"/>
      <c r="AOB1103" s="149"/>
      <c r="AOC1103" s="149"/>
      <c r="AOD1103" s="149"/>
      <c r="AOE1103" s="149"/>
      <c r="AOF1103" s="149"/>
      <c r="AOG1103" s="149"/>
      <c r="AOH1103" s="149"/>
      <c r="AOI1103" s="149"/>
      <c r="AOJ1103" s="149"/>
      <c r="AOK1103" s="149"/>
      <c r="AOL1103" s="149"/>
      <c r="AOM1103" s="149"/>
      <c r="AON1103" s="149"/>
      <c r="AOO1103" s="149"/>
      <c r="AOP1103" s="149"/>
      <c r="AOQ1103" s="149"/>
      <c r="AOR1103" s="149"/>
      <c r="AOS1103" s="149"/>
      <c r="AOT1103" s="149"/>
      <c r="AOU1103" s="149"/>
      <c r="AOV1103" s="149"/>
      <c r="AOW1103" s="149"/>
      <c r="AOX1103" s="149"/>
      <c r="AOY1103" s="149"/>
      <c r="AOZ1103" s="149"/>
      <c r="APA1103" s="149"/>
      <c r="APB1103" s="149"/>
      <c r="APC1103" s="149"/>
      <c r="APD1103" s="149"/>
      <c r="APE1103" s="149"/>
      <c r="APF1103" s="149"/>
      <c r="APG1103" s="149"/>
      <c r="APH1103" s="149"/>
      <c r="API1103" s="149"/>
      <c r="APJ1103" s="149"/>
      <c r="APK1103" s="149"/>
      <c r="APL1103" s="149"/>
      <c r="APM1103" s="149"/>
      <c r="APN1103" s="149"/>
      <c r="APO1103" s="149"/>
      <c r="APP1103" s="149"/>
      <c r="APQ1103" s="149"/>
      <c r="APR1103" s="149"/>
      <c r="APS1103" s="149"/>
      <c r="APT1103" s="149"/>
      <c r="APU1103" s="149"/>
      <c r="APV1103" s="149"/>
      <c r="APW1103" s="149"/>
      <c r="APX1103" s="149"/>
      <c r="APY1103" s="149"/>
      <c r="APZ1103" s="149"/>
      <c r="AQA1103" s="149"/>
      <c r="AQB1103" s="149"/>
      <c r="AQC1103" s="149"/>
      <c r="AQD1103" s="149"/>
      <c r="AQE1103" s="149"/>
      <c r="AQF1103" s="149"/>
      <c r="AQG1103" s="149"/>
      <c r="AQH1103" s="149"/>
      <c r="AQI1103" s="149"/>
      <c r="AQJ1103" s="149"/>
      <c r="AQK1103" s="149"/>
      <c r="AQL1103" s="149"/>
      <c r="AQM1103" s="149"/>
      <c r="AQN1103" s="149"/>
      <c r="AQO1103" s="149"/>
      <c r="AQP1103" s="149"/>
      <c r="AQQ1103" s="149"/>
      <c r="AQR1103" s="149"/>
      <c r="AQS1103" s="149"/>
      <c r="AQT1103" s="149"/>
      <c r="AQU1103" s="149"/>
      <c r="AQV1103" s="149"/>
      <c r="AQW1103" s="149"/>
      <c r="AQX1103" s="149"/>
      <c r="AQY1103" s="149"/>
      <c r="AQZ1103" s="149"/>
      <c r="ARA1103" s="149"/>
      <c r="ARB1103" s="149"/>
      <c r="ARC1103" s="149"/>
      <c r="ARD1103" s="149"/>
      <c r="ARE1103" s="149"/>
      <c r="ARF1103" s="149"/>
      <c r="ARG1103" s="149"/>
      <c r="ARH1103" s="149"/>
      <c r="ARI1103" s="149"/>
      <c r="ARJ1103" s="149"/>
      <c r="ARK1103" s="149"/>
      <c r="ARL1103" s="149"/>
      <c r="ARM1103" s="149"/>
      <c r="ARN1103" s="149"/>
      <c r="ARO1103" s="149"/>
      <c r="ARP1103" s="149"/>
      <c r="ARQ1103" s="149"/>
      <c r="ARR1103" s="149"/>
      <c r="ARS1103" s="149"/>
      <c r="ART1103" s="149"/>
      <c r="ARU1103" s="149"/>
      <c r="ARV1103" s="149"/>
      <c r="ARW1103" s="149"/>
      <c r="ARX1103" s="149"/>
      <c r="ARY1103" s="149"/>
      <c r="ARZ1103" s="149"/>
      <c r="ASA1103" s="149"/>
      <c r="ASB1103" s="149"/>
      <c r="ASC1103" s="149"/>
      <c r="ASD1103" s="149"/>
      <c r="ASE1103" s="149"/>
      <c r="ASF1103" s="149"/>
      <c r="ASG1103" s="149"/>
      <c r="ASH1103" s="149"/>
      <c r="ASI1103" s="149"/>
      <c r="ASJ1103" s="149"/>
      <c r="ASK1103" s="149"/>
      <c r="ASL1103" s="149"/>
      <c r="ASM1103" s="149"/>
      <c r="ASN1103" s="149"/>
      <c r="ASO1103" s="149"/>
      <c r="ASP1103" s="149"/>
      <c r="ASQ1103" s="149"/>
      <c r="ASR1103" s="149"/>
      <c r="ASS1103" s="149"/>
      <c r="AST1103" s="149"/>
      <c r="ASU1103" s="149"/>
      <c r="ASV1103" s="149"/>
      <c r="ASW1103" s="149"/>
      <c r="ASX1103" s="149"/>
      <c r="ASY1103" s="149"/>
      <c r="ASZ1103" s="149"/>
      <c r="ATA1103" s="149"/>
      <c r="ATB1103" s="149"/>
      <c r="ATC1103" s="149"/>
      <c r="ATD1103" s="149"/>
      <c r="ATE1103" s="149"/>
      <c r="ATF1103" s="149"/>
      <c r="ATG1103" s="149"/>
      <c r="ATH1103" s="149"/>
      <c r="ATI1103" s="149"/>
      <c r="ATJ1103" s="149"/>
      <c r="ATK1103" s="149"/>
      <c r="ATL1103" s="149"/>
      <c r="ATM1103" s="149"/>
      <c r="ATN1103" s="149"/>
      <c r="ATO1103" s="149"/>
      <c r="ATP1103" s="149"/>
      <c r="ATQ1103" s="149"/>
      <c r="ATR1103" s="149"/>
      <c r="ATS1103" s="149"/>
      <c r="ATT1103" s="149"/>
      <c r="ATU1103" s="149"/>
      <c r="ATV1103" s="149"/>
      <c r="ATW1103" s="149"/>
      <c r="ATX1103" s="149"/>
      <c r="ATY1103" s="149"/>
      <c r="ATZ1103" s="149"/>
      <c r="AUA1103" s="149"/>
      <c r="AUB1103" s="149"/>
      <c r="AUC1103" s="149"/>
      <c r="AUD1103" s="149"/>
      <c r="AUE1103" s="149"/>
      <c r="AUF1103" s="149"/>
      <c r="AUG1103" s="149"/>
      <c r="AUH1103" s="149"/>
      <c r="AUI1103" s="149"/>
      <c r="AUJ1103" s="149"/>
      <c r="AUK1103" s="149"/>
      <c r="AUL1103" s="149"/>
      <c r="AUM1103" s="149"/>
      <c r="AUN1103" s="149"/>
      <c r="AUO1103" s="149"/>
      <c r="AUP1103" s="149"/>
      <c r="AUQ1103" s="149"/>
      <c r="AUR1103" s="149"/>
      <c r="AUS1103" s="149"/>
      <c r="AUT1103" s="149"/>
      <c r="AUU1103" s="149"/>
      <c r="AUV1103" s="149"/>
      <c r="AUW1103" s="149"/>
      <c r="AUX1103" s="149"/>
      <c r="AUY1103" s="149"/>
      <c r="AUZ1103" s="149"/>
      <c r="AVA1103" s="149"/>
      <c r="AVB1103" s="149"/>
      <c r="AVC1103" s="149"/>
      <c r="AVD1103" s="149"/>
      <c r="AVE1103" s="149"/>
      <c r="AVF1103" s="149"/>
      <c r="AVG1103" s="149"/>
      <c r="AVH1103" s="149"/>
      <c r="AVI1103" s="149"/>
      <c r="AVJ1103" s="149"/>
      <c r="AVK1103" s="149"/>
      <c r="AVL1103" s="149"/>
      <c r="AVM1103" s="149"/>
      <c r="AVN1103" s="149"/>
      <c r="AVO1103" s="149"/>
      <c r="AVP1103" s="149"/>
      <c r="AVQ1103" s="149"/>
      <c r="AVR1103" s="149"/>
      <c r="AVS1103" s="149"/>
      <c r="AVT1103" s="149"/>
      <c r="AVU1103" s="149"/>
      <c r="AVV1103" s="149"/>
      <c r="AVW1103" s="149"/>
      <c r="AVX1103" s="149"/>
      <c r="AVY1103" s="149"/>
      <c r="AVZ1103" s="149"/>
      <c r="AWA1103" s="149"/>
      <c r="AWB1103" s="149"/>
      <c r="AWC1103" s="149"/>
      <c r="AWD1103" s="149"/>
      <c r="AWE1103" s="149"/>
      <c r="AWF1103" s="149"/>
      <c r="AWG1103" s="149"/>
      <c r="AWH1103" s="149"/>
      <c r="AWI1103" s="149"/>
      <c r="AWJ1103" s="149"/>
      <c r="AWK1103" s="149"/>
      <c r="AWL1103" s="149"/>
      <c r="AWM1103" s="149"/>
      <c r="AWN1103" s="149"/>
      <c r="AWO1103" s="149"/>
      <c r="AWP1103" s="149"/>
      <c r="AWQ1103" s="149"/>
      <c r="AWR1103" s="149"/>
      <c r="AWS1103" s="149"/>
      <c r="AWT1103" s="149"/>
      <c r="AWU1103" s="149"/>
      <c r="AWV1103" s="149"/>
      <c r="AWW1103" s="149"/>
      <c r="AWX1103" s="149"/>
      <c r="AWY1103" s="149"/>
      <c r="AWZ1103" s="149"/>
      <c r="AXA1103" s="149"/>
      <c r="AXB1103" s="149"/>
      <c r="AXC1103" s="149"/>
      <c r="AXD1103" s="149"/>
      <c r="AXE1103" s="149"/>
      <c r="AXF1103" s="149"/>
      <c r="AXG1103" s="149"/>
      <c r="AXH1103" s="149"/>
      <c r="AXI1103" s="149"/>
      <c r="AXJ1103" s="149"/>
      <c r="AXK1103" s="149"/>
      <c r="AXL1103" s="149"/>
      <c r="AXM1103" s="149"/>
      <c r="AXN1103" s="149"/>
      <c r="AXO1103" s="149"/>
      <c r="AXP1103" s="149"/>
      <c r="AXQ1103" s="149"/>
      <c r="AXR1103" s="149"/>
      <c r="AXS1103" s="149"/>
      <c r="AXT1103" s="149"/>
      <c r="AXU1103" s="149"/>
      <c r="AXV1103" s="149"/>
      <c r="AXW1103" s="149"/>
      <c r="AXX1103" s="149"/>
      <c r="AXY1103" s="149"/>
      <c r="AXZ1103" s="149"/>
      <c r="AYA1103" s="149"/>
      <c r="AYB1103" s="149"/>
      <c r="AYC1103" s="149"/>
      <c r="AYD1103" s="149"/>
      <c r="AYE1103" s="149"/>
      <c r="AYF1103" s="149"/>
      <c r="AYG1103" s="149"/>
      <c r="AYH1103" s="149"/>
      <c r="AYI1103" s="149"/>
      <c r="AYJ1103" s="149"/>
      <c r="AYK1103" s="149"/>
      <c r="AYL1103" s="149"/>
      <c r="AYM1103" s="149"/>
      <c r="AYN1103" s="149"/>
      <c r="AYO1103" s="149"/>
      <c r="AYP1103" s="149"/>
      <c r="AYQ1103" s="149"/>
      <c r="AYR1103" s="149"/>
      <c r="AYS1103" s="149"/>
      <c r="AYT1103" s="149"/>
      <c r="AYU1103" s="149"/>
      <c r="AYV1103" s="149"/>
      <c r="AYW1103" s="149"/>
      <c r="AYX1103" s="149"/>
      <c r="AYY1103" s="149"/>
      <c r="AYZ1103" s="149"/>
      <c r="AZA1103" s="149"/>
      <c r="AZB1103" s="149"/>
      <c r="AZC1103" s="149"/>
      <c r="AZD1103" s="149"/>
      <c r="AZE1103" s="149"/>
      <c r="AZF1103" s="149"/>
      <c r="AZG1103" s="149"/>
      <c r="AZH1103" s="149"/>
      <c r="AZI1103" s="149"/>
      <c r="AZJ1103" s="149"/>
      <c r="AZK1103" s="149"/>
      <c r="AZL1103" s="149"/>
      <c r="AZM1103" s="149"/>
      <c r="AZN1103" s="149"/>
      <c r="AZO1103" s="149"/>
      <c r="AZP1103" s="149"/>
      <c r="AZQ1103" s="149"/>
      <c r="AZR1103" s="149"/>
      <c r="AZS1103" s="149"/>
      <c r="AZT1103" s="149"/>
      <c r="AZU1103" s="149"/>
      <c r="AZV1103" s="149"/>
      <c r="AZW1103" s="149"/>
      <c r="AZX1103" s="149"/>
      <c r="AZY1103" s="149"/>
      <c r="AZZ1103" s="149"/>
      <c r="BAA1103" s="149"/>
      <c r="BAB1103" s="149"/>
      <c r="BAC1103" s="149"/>
      <c r="BAD1103" s="149"/>
      <c r="BAE1103" s="149"/>
      <c r="BAF1103" s="149"/>
      <c r="BAG1103" s="149"/>
      <c r="BAH1103" s="149"/>
      <c r="BAI1103" s="149"/>
      <c r="BAJ1103" s="149"/>
      <c r="BAK1103" s="149"/>
      <c r="BAL1103" s="149"/>
      <c r="BAM1103" s="149"/>
      <c r="BAN1103" s="149"/>
      <c r="BAO1103" s="149"/>
      <c r="BAP1103" s="149"/>
      <c r="BAQ1103" s="149"/>
      <c r="BAR1103" s="149"/>
      <c r="BAS1103" s="149"/>
      <c r="BAT1103" s="149"/>
      <c r="BAU1103" s="149"/>
      <c r="BAV1103" s="149"/>
      <c r="BAW1103" s="149"/>
      <c r="BAX1103" s="149"/>
      <c r="BAY1103" s="149"/>
      <c r="BAZ1103" s="149"/>
      <c r="BBA1103" s="149"/>
      <c r="BBB1103" s="149"/>
      <c r="BBC1103" s="149"/>
      <c r="BBD1103" s="149"/>
      <c r="BBE1103" s="149"/>
      <c r="BBF1103" s="149"/>
      <c r="BBG1103" s="149"/>
      <c r="BBH1103" s="149"/>
      <c r="BBI1103" s="149"/>
      <c r="BBJ1103" s="149"/>
      <c r="BBK1103" s="149"/>
      <c r="BBL1103" s="149"/>
      <c r="BBM1103" s="149"/>
      <c r="BBN1103" s="149"/>
      <c r="BBO1103" s="149"/>
      <c r="BBP1103" s="149"/>
      <c r="BBQ1103" s="149"/>
      <c r="BBR1103" s="149"/>
      <c r="BBS1103" s="149"/>
      <c r="BBT1103" s="149"/>
      <c r="BBU1103" s="149"/>
      <c r="BBV1103" s="149"/>
      <c r="BBW1103" s="149"/>
      <c r="BBX1103" s="149"/>
      <c r="BBY1103" s="149"/>
      <c r="BBZ1103" s="149"/>
      <c r="BCA1103" s="149"/>
      <c r="BCB1103" s="149"/>
      <c r="BCC1103" s="149"/>
      <c r="BCD1103" s="149"/>
      <c r="BCE1103" s="149"/>
      <c r="BCF1103" s="149"/>
      <c r="BCG1103" s="149"/>
      <c r="BCH1103" s="149"/>
      <c r="BCI1103" s="149"/>
      <c r="BCJ1103" s="149"/>
      <c r="BCK1103" s="149"/>
      <c r="BCL1103" s="149"/>
      <c r="BCM1103" s="149"/>
      <c r="BCN1103" s="149"/>
      <c r="BCO1103" s="149"/>
      <c r="BCP1103" s="149"/>
      <c r="BCQ1103" s="149"/>
      <c r="BCR1103" s="149"/>
      <c r="BCS1103" s="149"/>
      <c r="BCT1103" s="149"/>
      <c r="BCU1103" s="149"/>
      <c r="BCV1103" s="149"/>
      <c r="BCW1103" s="149"/>
      <c r="BCX1103" s="149"/>
      <c r="BCY1103" s="149"/>
      <c r="BCZ1103" s="149"/>
      <c r="BDA1103" s="149"/>
      <c r="BDB1103" s="149"/>
      <c r="BDC1103" s="149"/>
      <c r="BDD1103" s="149"/>
      <c r="BDE1103" s="149"/>
      <c r="BDF1103" s="149"/>
      <c r="BDG1103" s="149"/>
      <c r="BDH1103" s="149"/>
      <c r="BDI1103" s="149"/>
      <c r="BDJ1103" s="149"/>
      <c r="BDK1103" s="149"/>
      <c r="BDL1103" s="149"/>
      <c r="BDM1103" s="149"/>
      <c r="BDN1103" s="149"/>
      <c r="BDO1103" s="149"/>
      <c r="BDP1103" s="149"/>
      <c r="BDQ1103" s="149"/>
      <c r="BDR1103" s="149"/>
      <c r="BDS1103" s="149"/>
      <c r="BDT1103" s="149"/>
      <c r="BDU1103" s="149"/>
      <c r="BDV1103" s="149"/>
      <c r="BDW1103" s="149"/>
      <c r="BDX1103" s="149"/>
      <c r="BDY1103" s="149"/>
      <c r="BDZ1103" s="149"/>
      <c r="BEA1103" s="149"/>
      <c r="BEB1103" s="149"/>
      <c r="BEC1103" s="149"/>
      <c r="BED1103" s="149"/>
      <c r="BEE1103" s="149"/>
      <c r="BEF1103" s="149"/>
      <c r="BEG1103" s="149"/>
      <c r="BEH1103" s="149"/>
      <c r="BEI1103" s="149"/>
      <c r="BEJ1103" s="149"/>
      <c r="BEK1103" s="149"/>
      <c r="BEL1103" s="149"/>
      <c r="BEM1103" s="149"/>
      <c r="BEN1103" s="149"/>
      <c r="BEO1103" s="149"/>
      <c r="BEP1103" s="149"/>
      <c r="BEQ1103" s="149"/>
      <c r="BER1103" s="149"/>
      <c r="BES1103" s="149"/>
      <c r="BET1103" s="149"/>
      <c r="BEU1103" s="149"/>
      <c r="BEV1103" s="149"/>
      <c r="BEW1103" s="149"/>
      <c r="BEX1103" s="149"/>
      <c r="BEY1103" s="149"/>
      <c r="BEZ1103" s="149"/>
      <c r="BFA1103" s="149"/>
      <c r="BFB1103" s="149"/>
      <c r="BFC1103" s="149"/>
      <c r="BFD1103" s="149"/>
      <c r="BFE1103" s="149"/>
      <c r="BFF1103" s="149"/>
      <c r="BFG1103" s="149"/>
      <c r="BFH1103" s="149"/>
      <c r="BFI1103" s="149"/>
      <c r="BFJ1103" s="149"/>
      <c r="BFK1103" s="149"/>
      <c r="BFL1103" s="149"/>
      <c r="BFM1103" s="149"/>
      <c r="BFN1103" s="149"/>
      <c r="BFO1103" s="149"/>
      <c r="BFP1103" s="149"/>
      <c r="BFQ1103" s="149"/>
      <c r="BFR1103" s="149"/>
      <c r="BFS1103" s="149"/>
      <c r="BFT1103" s="149"/>
      <c r="BFU1103" s="149"/>
      <c r="BFV1103" s="149"/>
      <c r="BFW1103" s="149"/>
      <c r="BFX1103" s="149"/>
      <c r="BFY1103" s="149"/>
      <c r="BFZ1103" s="149"/>
      <c r="BGA1103" s="149"/>
      <c r="BGB1103" s="149"/>
      <c r="BGC1103" s="149"/>
      <c r="BGD1103" s="149"/>
      <c r="BGE1103" s="149"/>
      <c r="BGF1103" s="149"/>
      <c r="BGG1103" s="149"/>
      <c r="BGH1103" s="149"/>
      <c r="BGI1103" s="149"/>
      <c r="BGJ1103" s="149"/>
      <c r="BGK1103" s="149"/>
      <c r="BGL1103" s="149"/>
      <c r="BGM1103" s="149"/>
      <c r="BGN1103" s="149"/>
      <c r="BGO1103" s="149"/>
      <c r="BGP1103" s="149"/>
      <c r="BGQ1103" s="149"/>
      <c r="BGR1103" s="149"/>
      <c r="BGS1103" s="149"/>
      <c r="BGT1103" s="149"/>
      <c r="BGU1103" s="149"/>
      <c r="BGV1103" s="149"/>
      <c r="BGW1103" s="149"/>
      <c r="BGX1103" s="149"/>
      <c r="BGY1103" s="149"/>
      <c r="BGZ1103" s="149"/>
      <c r="BHA1103" s="149"/>
      <c r="BHB1103" s="149"/>
      <c r="BHC1103" s="149"/>
      <c r="BHD1103" s="149"/>
      <c r="BHE1103" s="149"/>
      <c r="BHF1103" s="149"/>
      <c r="BHG1103" s="149"/>
      <c r="BHH1103" s="149"/>
      <c r="BHI1103" s="149"/>
      <c r="BHJ1103" s="149"/>
      <c r="BHK1103" s="149"/>
      <c r="BHL1103" s="149"/>
      <c r="BHM1103" s="149"/>
      <c r="BHN1103" s="149"/>
      <c r="BHO1103" s="149"/>
      <c r="BHP1103" s="149"/>
      <c r="BHQ1103" s="149"/>
      <c r="BHR1103" s="149"/>
      <c r="BHS1103" s="149"/>
      <c r="BHT1103" s="149"/>
      <c r="BHU1103" s="149"/>
      <c r="BHV1103" s="149"/>
      <c r="BHW1103" s="149"/>
      <c r="BHX1103" s="149"/>
      <c r="BHY1103" s="149"/>
      <c r="BHZ1103" s="149"/>
      <c r="BIA1103" s="149"/>
      <c r="BIB1103" s="149"/>
      <c r="BIC1103" s="149"/>
      <c r="BID1103" s="149"/>
      <c r="BIE1103" s="149"/>
      <c r="BIF1103" s="149"/>
      <c r="BIG1103" s="149"/>
      <c r="BIH1103" s="149"/>
      <c r="BII1103" s="149"/>
      <c r="BIJ1103" s="149"/>
      <c r="BIK1103" s="149"/>
      <c r="BIL1103" s="149"/>
      <c r="BIM1103" s="149"/>
      <c r="BIN1103" s="149"/>
      <c r="BIO1103" s="149"/>
      <c r="BIP1103" s="149"/>
      <c r="BIQ1103" s="149"/>
      <c r="BIR1103" s="149"/>
      <c r="BIS1103" s="149"/>
      <c r="BIT1103" s="149"/>
      <c r="BIU1103" s="149"/>
      <c r="BIV1103" s="149"/>
      <c r="BIW1103" s="149"/>
      <c r="BIX1103" s="149"/>
      <c r="BIY1103" s="149"/>
      <c r="BIZ1103" s="149"/>
      <c r="BJA1103" s="149"/>
      <c r="BJB1103" s="149"/>
      <c r="BJC1103" s="149"/>
      <c r="BJD1103" s="149"/>
      <c r="BJE1103" s="149"/>
      <c r="BJF1103" s="149"/>
      <c r="BJG1103" s="149"/>
      <c r="BJH1103" s="149"/>
      <c r="BJI1103" s="149"/>
      <c r="BJJ1103" s="149"/>
      <c r="BJK1103" s="149"/>
      <c r="BJL1103" s="149"/>
      <c r="BJM1103" s="149"/>
      <c r="BJN1103" s="149"/>
      <c r="BJO1103" s="149"/>
      <c r="BJP1103" s="149"/>
      <c r="BJQ1103" s="149"/>
      <c r="BJR1103" s="149"/>
      <c r="BJS1103" s="149"/>
      <c r="BJT1103" s="149"/>
      <c r="BJU1103" s="149"/>
      <c r="BJV1103" s="149"/>
      <c r="BJW1103" s="149"/>
      <c r="BJX1103" s="149"/>
      <c r="BJY1103" s="149"/>
      <c r="BJZ1103" s="149"/>
      <c r="BKA1103" s="149"/>
      <c r="BKB1103" s="149"/>
      <c r="BKC1103" s="149"/>
      <c r="BKD1103" s="149"/>
      <c r="BKE1103" s="149"/>
      <c r="BKF1103" s="149"/>
      <c r="BKG1103" s="149"/>
      <c r="BKH1103" s="149"/>
      <c r="BKI1103" s="149"/>
      <c r="BKJ1103" s="149"/>
      <c r="BKK1103" s="149"/>
      <c r="BKL1103" s="149"/>
      <c r="BKM1103" s="149"/>
      <c r="BKN1103" s="149"/>
      <c r="BKO1103" s="149"/>
      <c r="BKP1103" s="149"/>
      <c r="BKQ1103" s="149"/>
      <c r="BKR1103" s="149"/>
      <c r="BKS1103" s="149"/>
      <c r="BKT1103" s="149"/>
      <c r="BKU1103" s="149"/>
      <c r="BKV1103" s="149"/>
      <c r="BKW1103" s="149"/>
      <c r="BKX1103" s="149"/>
      <c r="BKY1103" s="149"/>
      <c r="BKZ1103" s="149"/>
      <c r="BLA1103" s="149"/>
      <c r="BLB1103" s="149"/>
      <c r="BLC1103" s="149"/>
      <c r="BLD1103" s="149"/>
      <c r="BLE1103" s="149"/>
      <c r="BLF1103" s="149"/>
      <c r="BLG1103" s="149"/>
      <c r="BLH1103" s="149"/>
      <c r="BLI1103" s="149"/>
      <c r="BLJ1103" s="149"/>
      <c r="BLK1103" s="149"/>
      <c r="BLL1103" s="149"/>
      <c r="BLM1103" s="149"/>
      <c r="BLN1103" s="149"/>
      <c r="BLO1103" s="149"/>
      <c r="BLP1103" s="149"/>
      <c r="BLQ1103" s="149"/>
      <c r="BLR1103" s="149"/>
      <c r="BLS1103" s="149"/>
      <c r="BLT1103" s="149"/>
      <c r="BLU1103" s="149"/>
      <c r="BLV1103" s="149"/>
      <c r="BLW1103" s="149"/>
      <c r="BLX1103" s="149"/>
      <c r="BLY1103" s="149"/>
      <c r="BLZ1103" s="149"/>
      <c r="BMA1103" s="149"/>
      <c r="BMB1103" s="149"/>
      <c r="BMC1103" s="149"/>
      <c r="BMD1103" s="149"/>
      <c r="BME1103" s="149"/>
      <c r="BMF1103" s="149"/>
      <c r="BMG1103" s="149"/>
      <c r="BMH1103" s="149"/>
      <c r="BMI1103" s="149"/>
      <c r="BMJ1103" s="149"/>
      <c r="BMK1103" s="149"/>
      <c r="BML1103" s="149"/>
      <c r="BMM1103" s="149"/>
      <c r="BMN1103" s="149"/>
      <c r="BMO1103" s="149"/>
      <c r="BMP1103" s="149"/>
      <c r="BMQ1103" s="149"/>
      <c r="BMR1103" s="149"/>
      <c r="BMS1103" s="149"/>
      <c r="BMT1103" s="149"/>
      <c r="BMU1103" s="149"/>
      <c r="BMV1103" s="149"/>
      <c r="BMW1103" s="149"/>
      <c r="BMX1103" s="149"/>
      <c r="BMY1103" s="149"/>
      <c r="BMZ1103" s="149"/>
      <c r="BNA1103" s="149"/>
      <c r="BNB1103" s="149"/>
      <c r="BNC1103" s="149"/>
      <c r="BND1103" s="149"/>
      <c r="BNE1103" s="149"/>
      <c r="BNF1103" s="149"/>
      <c r="BNG1103" s="149"/>
      <c r="BNH1103" s="149"/>
      <c r="BNI1103" s="149"/>
      <c r="BNJ1103" s="149"/>
      <c r="BNK1103" s="149"/>
      <c r="BNL1103" s="149"/>
      <c r="BNM1103" s="149"/>
      <c r="BNN1103" s="149"/>
      <c r="BNO1103" s="149"/>
      <c r="BNP1103" s="149"/>
      <c r="BNQ1103" s="149"/>
      <c r="BNR1103" s="149"/>
      <c r="BNS1103" s="149"/>
      <c r="BNT1103" s="149"/>
      <c r="BNU1103" s="149"/>
      <c r="BNV1103" s="149"/>
      <c r="BNW1103" s="149"/>
      <c r="BNX1103" s="149"/>
      <c r="BNY1103" s="149"/>
      <c r="BNZ1103" s="149"/>
      <c r="BOA1103" s="149"/>
      <c r="BOB1103" s="149"/>
      <c r="BOC1103" s="149"/>
      <c r="BOD1103" s="149"/>
      <c r="BOE1103" s="149"/>
      <c r="BOF1103" s="149"/>
      <c r="BOG1103" s="149"/>
      <c r="BOH1103" s="149"/>
      <c r="BOI1103" s="149"/>
      <c r="BOJ1103" s="149"/>
      <c r="BOK1103" s="149"/>
      <c r="BOL1103" s="149"/>
      <c r="BOM1103" s="149"/>
      <c r="BON1103" s="149"/>
      <c r="BOO1103" s="149"/>
      <c r="BOP1103" s="149"/>
      <c r="BOQ1103" s="149"/>
      <c r="BOR1103" s="149"/>
      <c r="BOS1103" s="149"/>
      <c r="BOT1103" s="149"/>
      <c r="BOU1103" s="149"/>
      <c r="BOV1103" s="149"/>
      <c r="BOW1103" s="149"/>
      <c r="BOX1103" s="149"/>
      <c r="BOY1103" s="149"/>
      <c r="BOZ1103" s="149"/>
      <c r="BPA1103" s="149"/>
      <c r="BPB1103" s="149"/>
      <c r="BPC1103" s="149"/>
      <c r="BPD1103" s="149"/>
      <c r="BPE1103" s="149"/>
      <c r="BPF1103" s="149"/>
      <c r="BPG1103" s="149"/>
      <c r="BPH1103" s="149"/>
      <c r="BPI1103" s="149"/>
      <c r="BPJ1103" s="149"/>
      <c r="BPK1103" s="149"/>
      <c r="BPL1103" s="149"/>
      <c r="BPM1103" s="149"/>
      <c r="BPN1103" s="149"/>
      <c r="BPO1103" s="149"/>
      <c r="BPP1103" s="149"/>
      <c r="BPQ1103" s="149"/>
      <c r="BPR1103" s="149"/>
      <c r="BPS1103" s="149"/>
      <c r="BPT1103" s="149"/>
      <c r="BPU1103" s="149"/>
      <c r="BPV1103" s="149"/>
      <c r="BPW1103" s="149"/>
      <c r="BPX1103" s="149"/>
      <c r="BPY1103" s="149"/>
      <c r="BPZ1103" s="149"/>
      <c r="BQA1103" s="149"/>
      <c r="BQB1103" s="149"/>
      <c r="BQC1103" s="149"/>
      <c r="BQD1103" s="149"/>
      <c r="BQE1103" s="149"/>
      <c r="BQF1103" s="149"/>
      <c r="BQG1103" s="149"/>
      <c r="BQH1103" s="149"/>
      <c r="BQI1103" s="149"/>
      <c r="BQJ1103" s="149"/>
      <c r="BQK1103" s="149"/>
      <c r="BQL1103" s="149"/>
      <c r="BQM1103" s="149"/>
      <c r="BQN1103" s="149"/>
      <c r="BQO1103" s="149"/>
      <c r="BQP1103" s="149"/>
      <c r="BQQ1103" s="149"/>
      <c r="BQR1103" s="149"/>
      <c r="BQS1103" s="149"/>
      <c r="BQT1103" s="149"/>
      <c r="BQU1103" s="149"/>
      <c r="BQV1103" s="149"/>
      <c r="BQW1103" s="149"/>
      <c r="BQX1103" s="149"/>
      <c r="BQY1103" s="149"/>
      <c r="BQZ1103" s="149"/>
      <c r="BRA1103" s="149"/>
      <c r="BRB1103" s="149"/>
      <c r="BRC1103" s="149"/>
      <c r="BRD1103" s="149"/>
      <c r="BRE1103" s="149"/>
      <c r="BRF1103" s="149"/>
      <c r="BRG1103" s="149"/>
      <c r="BRH1103" s="149"/>
      <c r="BRI1103" s="149"/>
      <c r="BRJ1103" s="149"/>
      <c r="BRK1103" s="149"/>
      <c r="BRL1103" s="149"/>
      <c r="BRM1103" s="149"/>
      <c r="BRN1103" s="149"/>
      <c r="BRO1103" s="149"/>
      <c r="BRP1103" s="149"/>
      <c r="BRQ1103" s="149"/>
      <c r="BRR1103" s="149"/>
      <c r="BRS1103" s="149"/>
      <c r="BRT1103" s="149"/>
      <c r="BRU1103" s="149"/>
      <c r="BRV1103" s="149"/>
      <c r="BRW1103" s="149"/>
      <c r="BRX1103" s="149"/>
      <c r="BRY1103" s="149"/>
      <c r="BRZ1103" s="149"/>
      <c r="BSA1103" s="149"/>
      <c r="BSB1103" s="149"/>
      <c r="BSC1103" s="149"/>
      <c r="BSD1103" s="149"/>
      <c r="BSE1103" s="149"/>
      <c r="BSF1103" s="149"/>
      <c r="BSG1103" s="149"/>
      <c r="BSH1103" s="149"/>
      <c r="BSI1103" s="149"/>
      <c r="BSJ1103" s="149"/>
      <c r="BSK1103" s="149"/>
      <c r="BSL1103" s="149"/>
      <c r="BSM1103" s="149"/>
      <c r="BSN1103" s="149"/>
      <c r="BSO1103" s="149"/>
      <c r="BSP1103" s="149"/>
      <c r="BSQ1103" s="149"/>
      <c r="BSR1103" s="149"/>
      <c r="BSS1103" s="149"/>
      <c r="BST1103" s="149"/>
      <c r="BSU1103" s="149"/>
      <c r="BSV1103" s="149"/>
      <c r="BSW1103" s="149"/>
      <c r="BSX1103" s="149"/>
      <c r="BSY1103" s="149"/>
      <c r="BSZ1103" s="149"/>
      <c r="BTA1103" s="149"/>
      <c r="BTB1103" s="149"/>
      <c r="BTC1103" s="149"/>
      <c r="BTD1103" s="149"/>
      <c r="BTE1103" s="149"/>
      <c r="BTF1103" s="149"/>
      <c r="BTG1103" s="149"/>
      <c r="BTH1103" s="149"/>
      <c r="BTI1103" s="149"/>
      <c r="BTJ1103" s="149"/>
      <c r="BTK1103" s="149"/>
      <c r="BTL1103" s="149"/>
      <c r="BTM1103" s="149"/>
      <c r="BTN1103" s="149"/>
      <c r="BTO1103" s="149"/>
      <c r="BTP1103" s="149"/>
      <c r="BTQ1103" s="149"/>
      <c r="BTR1103" s="149"/>
      <c r="BTS1103" s="149"/>
      <c r="BTT1103" s="149"/>
      <c r="BTU1103" s="149"/>
      <c r="BTV1103" s="149"/>
      <c r="BTW1103" s="149"/>
      <c r="BTX1103" s="149"/>
      <c r="BTY1103" s="149"/>
      <c r="BTZ1103" s="149"/>
      <c r="BUA1103" s="149"/>
      <c r="BUB1103" s="149"/>
      <c r="BUC1103" s="149"/>
      <c r="BUD1103" s="149"/>
      <c r="BUE1103" s="149"/>
      <c r="BUF1103" s="149"/>
      <c r="BUG1103" s="149"/>
      <c r="BUH1103" s="149"/>
      <c r="BUI1103" s="149"/>
      <c r="BUJ1103" s="149"/>
      <c r="BUK1103" s="149"/>
      <c r="BUL1103" s="149"/>
      <c r="BUM1103" s="149"/>
      <c r="BUN1103" s="149"/>
      <c r="BUO1103" s="149"/>
      <c r="BUP1103" s="149"/>
      <c r="BUQ1103" s="149"/>
      <c r="BUR1103" s="149"/>
      <c r="BUS1103" s="149"/>
      <c r="BUT1103" s="149"/>
      <c r="BUU1103" s="149"/>
      <c r="BUV1103" s="149"/>
      <c r="BUW1103" s="149"/>
      <c r="BUX1103" s="149"/>
      <c r="BUY1103" s="149"/>
      <c r="BUZ1103" s="149"/>
      <c r="BVA1103" s="149"/>
      <c r="BVB1103" s="149"/>
      <c r="BVC1103" s="149"/>
      <c r="BVD1103" s="149"/>
      <c r="BVE1103" s="149"/>
      <c r="BVF1103" s="149"/>
      <c r="BVG1103" s="149"/>
      <c r="BVH1103" s="149"/>
      <c r="BVI1103" s="149"/>
      <c r="BVJ1103" s="149"/>
      <c r="BVK1103" s="149"/>
      <c r="BVL1103" s="149"/>
      <c r="BVM1103" s="149"/>
      <c r="BVN1103" s="149"/>
      <c r="BVO1103" s="149"/>
      <c r="BVP1103" s="149"/>
      <c r="BVQ1103" s="149"/>
      <c r="BVR1103" s="149"/>
      <c r="BVS1103" s="149"/>
      <c r="BVT1103" s="149"/>
      <c r="BVU1103" s="149"/>
      <c r="BVV1103" s="149"/>
      <c r="BVW1103" s="149"/>
      <c r="BVX1103" s="149"/>
      <c r="BVY1103" s="149"/>
      <c r="BVZ1103" s="149"/>
      <c r="BWA1103" s="149"/>
      <c r="BWB1103" s="149"/>
      <c r="BWC1103" s="149"/>
      <c r="BWD1103" s="149"/>
      <c r="BWE1103" s="149"/>
      <c r="BWF1103" s="149"/>
      <c r="BWG1103" s="149"/>
      <c r="BWH1103" s="149"/>
      <c r="BWI1103" s="149"/>
      <c r="BWJ1103" s="149"/>
      <c r="BWK1103" s="149"/>
      <c r="BWL1103" s="149"/>
      <c r="BWM1103" s="149"/>
      <c r="BWN1103" s="149"/>
      <c r="BWO1103" s="149"/>
      <c r="BWP1103" s="149"/>
      <c r="BWQ1103" s="149"/>
      <c r="BWR1103" s="149"/>
      <c r="BWS1103" s="149"/>
      <c r="BWT1103" s="149"/>
      <c r="BWU1103" s="149"/>
      <c r="BWV1103" s="149"/>
      <c r="BWW1103" s="149"/>
      <c r="BWX1103" s="149"/>
      <c r="BWY1103" s="149"/>
      <c r="BWZ1103" s="149"/>
      <c r="BXA1103" s="149"/>
      <c r="BXB1103" s="149"/>
      <c r="BXC1103" s="149"/>
      <c r="BXD1103" s="149"/>
      <c r="BXE1103" s="149"/>
      <c r="BXF1103" s="149"/>
      <c r="BXG1103" s="149"/>
      <c r="BXH1103" s="149"/>
      <c r="BXI1103" s="149"/>
      <c r="BXJ1103" s="149"/>
      <c r="BXK1103" s="149"/>
      <c r="BXL1103" s="149"/>
      <c r="BXM1103" s="149"/>
      <c r="BXN1103" s="149"/>
      <c r="BXO1103" s="149"/>
      <c r="BXP1103" s="149"/>
      <c r="BXQ1103" s="149"/>
      <c r="BXR1103" s="149"/>
      <c r="BXS1103" s="149"/>
      <c r="BXT1103" s="149"/>
      <c r="BXU1103" s="149"/>
      <c r="BXV1103" s="149"/>
      <c r="BXW1103" s="149"/>
      <c r="BXX1103" s="149"/>
      <c r="BXY1103" s="149"/>
      <c r="BXZ1103" s="149"/>
      <c r="BYA1103" s="149"/>
      <c r="BYB1103" s="149"/>
      <c r="BYC1103" s="149"/>
      <c r="BYD1103" s="149"/>
      <c r="BYE1103" s="149"/>
      <c r="BYF1103" s="149"/>
      <c r="BYG1103" s="149"/>
      <c r="BYH1103" s="149"/>
      <c r="BYI1103" s="149"/>
      <c r="BYJ1103" s="149"/>
      <c r="BYK1103" s="149"/>
      <c r="BYL1103" s="149"/>
      <c r="BYM1103" s="149"/>
      <c r="BYN1103" s="149"/>
      <c r="BYO1103" s="149"/>
      <c r="BYP1103" s="149"/>
      <c r="BYQ1103" s="149"/>
      <c r="BYR1103" s="149"/>
      <c r="BYS1103" s="149"/>
      <c r="BYT1103" s="149"/>
      <c r="BYU1103" s="149"/>
      <c r="BYV1103" s="149"/>
      <c r="BYW1103" s="149"/>
      <c r="BYX1103" s="149"/>
      <c r="BYY1103" s="149"/>
      <c r="BYZ1103" s="149"/>
      <c r="BZA1103" s="149"/>
      <c r="BZB1103" s="149"/>
      <c r="BZC1103" s="149"/>
      <c r="BZD1103" s="149"/>
      <c r="BZE1103" s="149"/>
      <c r="BZF1103" s="149"/>
      <c r="BZG1103" s="149"/>
      <c r="BZH1103" s="149"/>
      <c r="BZI1103" s="149"/>
      <c r="BZJ1103" s="149"/>
      <c r="BZK1103" s="149"/>
      <c r="BZL1103" s="149"/>
      <c r="BZM1103" s="149"/>
      <c r="BZN1103" s="149"/>
      <c r="BZO1103" s="149"/>
      <c r="BZP1103" s="149"/>
      <c r="BZQ1103" s="149"/>
      <c r="BZR1103" s="149"/>
      <c r="BZS1103" s="149"/>
      <c r="BZT1103" s="149"/>
      <c r="BZU1103" s="149"/>
      <c r="BZV1103" s="149"/>
      <c r="BZW1103" s="149"/>
      <c r="BZX1103" s="149"/>
      <c r="BZY1103" s="149"/>
      <c r="BZZ1103" s="149"/>
      <c r="CAA1103" s="149"/>
      <c r="CAB1103" s="149"/>
      <c r="CAC1103" s="149"/>
      <c r="CAD1103" s="149"/>
      <c r="CAE1103" s="149"/>
      <c r="CAF1103" s="149"/>
      <c r="CAG1103" s="149"/>
      <c r="CAH1103" s="149"/>
      <c r="CAI1103" s="149"/>
      <c r="CAJ1103" s="149"/>
      <c r="CAK1103" s="149"/>
      <c r="CAL1103" s="149"/>
      <c r="CAM1103" s="149"/>
      <c r="CAN1103" s="149"/>
      <c r="CAO1103" s="149"/>
      <c r="CAP1103" s="149"/>
      <c r="CAQ1103" s="149"/>
      <c r="CAR1103" s="149"/>
      <c r="CAS1103" s="149"/>
      <c r="CAT1103" s="149"/>
      <c r="CAU1103" s="149"/>
      <c r="CAV1103" s="149"/>
      <c r="CAW1103" s="149"/>
      <c r="CAX1103" s="149"/>
      <c r="CAY1103" s="149"/>
      <c r="CAZ1103" s="149"/>
      <c r="CBA1103" s="149"/>
      <c r="CBB1103" s="149"/>
      <c r="CBC1103" s="149"/>
      <c r="CBD1103" s="149"/>
      <c r="CBE1103" s="149"/>
      <c r="CBF1103" s="149"/>
      <c r="CBG1103" s="149"/>
      <c r="CBH1103" s="149"/>
      <c r="CBI1103" s="149"/>
      <c r="CBJ1103" s="149"/>
      <c r="CBK1103" s="149"/>
      <c r="CBL1103" s="149"/>
      <c r="CBM1103" s="149"/>
      <c r="CBN1103" s="149"/>
      <c r="CBO1103" s="149"/>
      <c r="CBP1103" s="149"/>
      <c r="CBQ1103" s="149"/>
      <c r="CBR1103" s="149"/>
      <c r="CBS1103" s="149"/>
      <c r="CBT1103" s="149"/>
      <c r="CBU1103" s="149"/>
      <c r="CBV1103" s="149"/>
      <c r="CBW1103" s="149"/>
      <c r="CBX1103" s="149"/>
      <c r="CBY1103" s="149"/>
      <c r="CBZ1103" s="149"/>
      <c r="CCA1103" s="149"/>
      <c r="CCB1103" s="149"/>
      <c r="CCC1103" s="149"/>
      <c r="CCD1103" s="149"/>
      <c r="CCE1103" s="149"/>
      <c r="CCF1103" s="149"/>
      <c r="CCG1103" s="149"/>
      <c r="CCH1103" s="149"/>
      <c r="CCI1103" s="149"/>
      <c r="CCJ1103" s="149"/>
      <c r="CCK1103" s="149"/>
      <c r="CCL1103" s="149"/>
      <c r="CCM1103" s="149"/>
      <c r="CCN1103" s="149"/>
      <c r="CCO1103" s="149"/>
      <c r="CCP1103" s="149"/>
      <c r="CCQ1103" s="149"/>
      <c r="CCR1103" s="149"/>
      <c r="CCS1103" s="149"/>
      <c r="CCT1103" s="149"/>
      <c r="CCU1103" s="149"/>
      <c r="CCV1103" s="149"/>
      <c r="CCW1103" s="149"/>
      <c r="CCX1103" s="149"/>
      <c r="CCY1103" s="149"/>
      <c r="CCZ1103" s="149"/>
      <c r="CDA1103" s="149"/>
      <c r="CDB1103" s="149"/>
      <c r="CDC1103" s="149"/>
      <c r="CDD1103" s="149"/>
      <c r="CDE1103" s="149"/>
      <c r="CDF1103" s="149"/>
      <c r="CDG1103" s="149"/>
      <c r="CDH1103" s="149"/>
      <c r="CDI1103" s="149"/>
      <c r="CDJ1103" s="149"/>
      <c r="CDK1103" s="149"/>
      <c r="CDL1103" s="149"/>
      <c r="CDM1103" s="149"/>
      <c r="CDN1103" s="149"/>
      <c r="CDO1103" s="149"/>
      <c r="CDP1103" s="149"/>
      <c r="CDQ1103" s="149"/>
      <c r="CDR1103" s="149"/>
      <c r="CDS1103" s="149"/>
      <c r="CDT1103" s="149"/>
      <c r="CDU1103" s="149"/>
      <c r="CDV1103" s="149"/>
      <c r="CDW1103" s="149"/>
      <c r="CDX1103" s="149"/>
      <c r="CDY1103" s="149"/>
      <c r="CDZ1103" s="149"/>
      <c r="CEA1103" s="149"/>
      <c r="CEB1103" s="149"/>
      <c r="CEC1103" s="149"/>
      <c r="CED1103" s="149"/>
      <c r="CEE1103" s="149"/>
      <c r="CEF1103" s="149"/>
      <c r="CEG1103" s="149"/>
      <c r="CEH1103" s="149"/>
      <c r="CEI1103" s="149"/>
      <c r="CEJ1103" s="149"/>
      <c r="CEK1103" s="149"/>
      <c r="CEL1103" s="149"/>
      <c r="CEM1103" s="149"/>
      <c r="CEN1103" s="149"/>
      <c r="CEO1103" s="149"/>
      <c r="CEP1103" s="149"/>
      <c r="CEQ1103" s="149"/>
      <c r="CER1103" s="149"/>
      <c r="CES1103" s="149"/>
      <c r="CET1103" s="149"/>
      <c r="CEU1103" s="149"/>
      <c r="CEV1103" s="149"/>
      <c r="CEW1103" s="149"/>
      <c r="CEX1103" s="149"/>
      <c r="CEY1103" s="149"/>
      <c r="CEZ1103" s="149"/>
      <c r="CFA1103" s="149"/>
      <c r="CFB1103" s="149"/>
      <c r="CFC1103" s="149"/>
      <c r="CFD1103" s="149"/>
      <c r="CFE1103" s="149"/>
      <c r="CFF1103" s="149"/>
      <c r="CFG1103" s="149"/>
      <c r="CFH1103" s="149"/>
      <c r="CFI1103" s="149"/>
      <c r="CFJ1103" s="149"/>
      <c r="CFK1103" s="149"/>
      <c r="CFL1103" s="149"/>
      <c r="CFM1103" s="149"/>
      <c r="CFN1103" s="149"/>
      <c r="CFO1103" s="149"/>
      <c r="CFP1103" s="149"/>
      <c r="CFQ1103" s="149"/>
      <c r="CFR1103" s="149"/>
      <c r="CFS1103" s="149"/>
      <c r="CFT1103" s="149"/>
      <c r="CFU1103" s="149"/>
      <c r="CFV1103" s="149"/>
      <c r="CFW1103" s="149"/>
      <c r="CFX1103" s="149"/>
      <c r="CFY1103" s="149"/>
      <c r="CFZ1103" s="149"/>
      <c r="CGA1103" s="149"/>
      <c r="CGB1103" s="149"/>
      <c r="CGC1103" s="149"/>
      <c r="CGD1103" s="149"/>
      <c r="CGE1103" s="149"/>
      <c r="CGF1103" s="149"/>
      <c r="CGG1103" s="149"/>
      <c r="CGH1103" s="149"/>
      <c r="CGI1103" s="149"/>
      <c r="CGJ1103" s="149"/>
      <c r="CGK1103" s="149"/>
      <c r="CGL1103" s="149"/>
      <c r="CGM1103" s="149"/>
      <c r="CGN1103" s="149"/>
      <c r="CGO1103" s="149"/>
      <c r="CGP1103" s="149"/>
      <c r="CGQ1103" s="149"/>
      <c r="CGR1103" s="149"/>
      <c r="CGS1103" s="149"/>
      <c r="CGT1103" s="149"/>
      <c r="CGU1103" s="149"/>
      <c r="CGV1103" s="149"/>
      <c r="CGW1103" s="149"/>
      <c r="CGX1103" s="149"/>
      <c r="CGY1103" s="149"/>
      <c r="CGZ1103" s="149"/>
      <c r="CHA1103" s="149"/>
      <c r="CHB1103" s="149"/>
      <c r="CHC1103" s="149"/>
      <c r="CHD1103" s="149"/>
      <c r="CHE1103" s="149"/>
      <c r="CHF1103" s="149"/>
      <c r="CHG1103" s="149"/>
      <c r="CHH1103" s="149"/>
      <c r="CHI1103" s="149"/>
      <c r="CHJ1103" s="149"/>
      <c r="CHK1103" s="149"/>
      <c r="CHL1103" s="149"/>
      <c r="CHM1103" s="149"/>
      <c r="CHN1103" s="149"/>
      <c r="CHO1103" s="149"/>
      <c r="CHP1103" s="149"/>
      <c r="CHQ1103" s="149"/>
      <c r="CHR1103" s="149"/>
      <c r="CHS1103" s="149"/>
      <c r="CHT1103" s="149"/>
      <c r="CHU1103" s="149"/>
      <c r="CHV1103" s="149"/>
      <c r="CHW1103" s="149"/>
      <c r="CHX1103" s="149"/>
      <c r="CHY1103" s="149"/>
      <c r="CHZ1103" s="149"/>
      <c r="CIA1103" s="149"/>
      <c r="CIB1103" s="149"/>
      <c r="CIC1103" s="149"/>
      <c r="CID1103" s="149"/>
      <c r="CIE1103" s="149"/>
      <c r="CIF1103" s="149"/>
      <c r="CIG1103" s="149"/>
      <c r="CIH1103" s="149"/>
      <c r="CII1103" s="149"/>
      <c r="CIJ1103" s="149"/>
      <c r="CIK1103" s="149"/>
      <c r="CIL1103" s="149"/>
      <c r="CIM1103" s="149"/>
      <c r="CIN1103" s="149"/>
      <c r="CIO1103" s="149"/>
      <c r="CIP1103" s="149"/>
      <c r="CIQ1103" s="149"/>
      <c r="CIR1103" s="149"/>
      <c r="CIS1103" s="149"/>
      <c r="CIT1103" s="149"/>
      <c r="CIU1103" s="149"/>
      <c r="CIV1103" s="149"/>
      <c r="CIW1103" s="149"/>
      <c r="CIX1103" s="149"/>
      <c r="CIY1103" s="149"/>
      <c r="CIZ1103" s="149"/>
      <c r="CJA1103" s="149"/>
      <c r="CJB1103" s="149"/>
      <c r="CJC1103" s="149"/>
      <c r="CJD1103" s="149"/>
      <c r="CJE1103" s="149"/>
      <c r="CJF1103" s="149"/>
      <c r="CJG1103" s="149"/>
      <c r="CJH1103" s="149"/>
      <c r="CJI1103" s="149"/>
      <c r="CJJ1103" s="149"/>
      <c r="CJK1103" s="149"/>
      <c r="CJL1103" s="149"/>
      <c r="CJM1103" s="149"/>
      <c r="CJN1103" s="149"/>
      <c r="CJO1103" s="149"/>
      <c r="CJP1103" s="149"/>
      <c r="CJQ1103" s="149"/>
      <c r="CJR1103" s="149"/>
      <c r="CJS1103" s="149"/>
      <c r="CJT1103" s="149"/>
      <c r="CJU1103" s="149"/>
      <c r="CJV1103" s="149"/>
      <c r="CJW1103" s="149"/>
      <c r="CJX1103" s="149"/>
      <c r="CJY1103" s="149"/>
      <c r="CJZ1103" s="149"/>
      <c r="CKA1103" s="149"/>
      <c r="CKB1103" s="149"/>
      <c r="CKC1103" s="149"/>
      <c r="CKD1103" s="149"/>
      <c r="CKE1103" s="149"/>
      <c r="CKF1103" s="149"/>
      <c r="CKG1103" s="149"/>
      <c r="CKH1103" s="149"/>
      <c r="CKI1103" s="149"/>
      <c r="CKJ1103" s="149"/>
      <c r="CKK1103" s="149"/>
      <c r="CKL1103" s="149"/>
      <c r="CKM1103" s="149"/>
      <c r="CKN1103" s="149"/>
      <c r="CKO1103" s="149"/>
      <c r="CKP1103" s="149"/>
      <c r="CKQ1103" s="149"/>
      <c r="CKR1103" s="149"/>
      <c r="CKS1103" s="149"/>
      <c r="CKT1103" s="149"/>
      <c r="CKU1103" s="149"/>
      <c r="CKV1103" s="149"/>
      <c r="CKW1103" s="149"/>
      <c r="CKX1103" s="149"/>
      <c r="CKY1103" s="149"/>
      <c r="CKZ1103" s="149"/>
      <c r="CLA1103" s="149"/>
      <c r="CLB1103" s="149"/>
      <c r="CLC1103" s="149"/>
      <c r="CLD1103" s="149"/>
      <c r="CLE1103" s="149"/>
      <c r="CLF1103" s="149"/>
      <c r="CLG1103" s="149"/>
      <c r="CLH1103" s="149"/>
      <c r="CLI1103" s="149"/>
      <c r="CLJ1103" s="149"/>
      <c r="CLK1103" s="149"/>
      <c r="CLL1103" s="149"/>
      <c r="CLM1103" s="149"/>
      <c r="CLN1103" s="149"/>
      <c r="CLO1103" s="149"/>
      <c r="CLP1103" s="149"/>
      <c r="CLQ1103" s="149"/>
      <c r="CLR1103" s="149"/>
      <c r="CLS1103" s="149"/>
      <c r="CLT1103" s="149"/>
      <c r="CLU1103" s="149"/>
      <c r="CLV1103" s="149"/>
      <c r="CLW1103" s="149"/>
      <c r="CLX1103" s="149"/>
      <c r="CLY1103" s="149"/>
      <c r="CLZ1103" s="149"/>
      <c r="CMA1103" s="149"/>
      <c r="CMB1103" s="149"/>
      <c r="CMC1103" s="149"/>
      <c r="CMD1103" s="149"/>
      <c r="CME1103" s="149"/>
      <c r="CMF1103" s="149"/>
      <c r="CMG1103" s="149"/>
      <c r="CMH1103" s="149"/>
      <c r="CMI1103" s="149"/>
      <c r="CMJ1103" s="149"/>
      <c r="CMK1103" s="149"/>
      <c r="CML1103" s="149"/>
      <c r="CMM1103" s="149"/>
      <c r="CMN1103" s="149"/>
      <c r="CMO1103" s="149"/>
      <c r="CMP1103" s="149"/>
      <c r="CMQ1103" s="149"/>
      <c r="CMR1103" s="149"/>
      <c r="CMS1103" s="149"/>
      <c r="CMT1103" s="149"/>
      <c r="CMU1103" s="149"/>
      <c r="CMV1103" s="149"/>
      <c r="CMW1103" s="149"/>
      <c r="CMX1103" s="149"/>
      <c r="CMY1103" s="149"/>
      <c r="CMZ1103" s="149"/>
      <c r="CNA1103" s="149"/>
      <c r="CNB1103" s="149"/>
      <c r="CNC1103" s="149"/>
      <c r="CND1103" s="149"/>
      <c r="CNE1103" s="149"/>
      <c r="CNF1103" s="149"/>
      <c r="CNG1103" s="149"/>
      <c r="CNH1103" s="149"/>
      <c r="CNI1103" s="149"/>
      <c r="CNJ1103" s="149"/>
      <c r="CNK1103" s="149"/>
      <c r="CNL1103" s="149"/>
      <c r="CNM1103" s="149"/>
      <c r="CNN1103" s="149"/>
      <c r="CNO1103" s="149"/>
      <c r="CNP1103" s="149"/>
      <c r="CNQ1103" s="149"/>
      <c r="CNR1103" s="149"/>
      <c r="CNS1103" s="149"/>
      <c r="CNT1103" s="149"/>
      <c r="CNU1103" s="149"/>
      <c r="CNV1103" s="149"/>
      <c r="CNW1103" s="149"/>
      <c r="CNX1103" s="149"/>
      <c r="CNY1103" s="149"/>
      <c r="CNZ1103" s="149"/>
      <c r="COA1103" s="149"/>
      <c r="COB1103" s="149"/>
      <c r="COC1103" s="149"/>
      <c r="COD1103" s="149"/>
      <c r="COE1103" s="149"/>
      <c r="COF1103" s="149"/>
      <c r="COG1103" s="149"/>
      <c r="COH1103" s="149"/>
      <c r="COI1103" s="149"/>
      <c r="COJ1103" s="149"/>
      <c r="COK1103" s="149"/>
      <c r="COL1103" s="149"/>
      <c r="COM1103" s="149"/>
      <c r="CON1103" s="149"/>
      <c r="COO1103" s="149"/>
      <c r="COP1103" s="149"/>
      <c r="COQ1103" s="149"/>
      <c r="COR1103" s="149"/>
      <c r="COS1103" s="149"/>
      <c r="COT1103" s="149"/>
      <c r="COU1103" s="149"/>
      <c r="COV1103" s="149"/>
      <c r="COW1103" s="149"/>
      <c r="COX1103" s="149"/>
      <c r="COY1103" s="149"/>
      <c r="COZ1103" s="149"/>
      <c r="CPA1103" s="149"/>
      <c r="CPB1103" s="149"/>
      <c r="CPC1103" s="149"/>
      <c r="CPD1103" s="149"/>
      <c r="CPE1103" s="149"/>
      <c r="CPF1103" s="149"/>
      <c r="CPG1103" s="149"/>
      <c r="CPH1103" s="149"/>
      <c r="CPI1103" s="149"/>
      <c r="CPJ1103" s="149"/>
      <c r="CPK1103" s="149"/>
      <c r="CPL1103" s="149"/>
      <c r="CPM1103" s="149"/>
      <c r="CPN1103" s="149"/>
      <c r="CPO1103" s="149"/>
      <c r="CPP1103" s="149"/>
      <c r="CPQ1103" s="149"/>
      <c r="CPR1103" s="149"/>
      <c r="CPS1103" s="149"/>
      <c r="CPT1103" s="149"/>
      <c r="CPU1103" s="149"/>
      <c r="CPV1103" s="149"/>
      <c r="CPW1103" s="149"/>
      <c r="CPX1103" s="149"/>
      <c r="CPY1103" s="149"/>
      <c r="CPZ1103" s="149"/>
      <c r="CQA1103" s="149"/>
      <c r="CQB1103" s="149"/>
      <c r="CQC1103" s="149"/>
      <c r="CQD1103" s="149"/>
      <c r="CQE1103" s="149"/>
      <c r="CQF1103" s="149"/>
      <c r="CQG1103" s="149"/>
      <c r="CQH1103" s="149"/>
      <c r="CQI1103" s="149"/>
      <c r="CQJ1103" s="149"/>
      <c r="CQK1103" s="149"/>
      <c r="CQL1103" s="149"/>
      <c r="CQM1103" s="149"/>
      <c r="CQN1103" s="149"/>
      <c r="CQO1103" s="149"/>
      <c r="CQP1103" s="149"/>
      <c r="CQQ1103" s="149"/>
      <c r="CQR1103" s="149"/>
      <c r="CQS1103" s="149"/>
      <c r="CQT1103" s="149"/>
      <c r="CQU1103" s="149"/>
      <c r="CQV1103" s="149"/>
      <c r="CQW1103" s="149"/>
      <c r="CQX1103" s="149"/>
      <c r="CQY1103" s="149"/>
      <c r="CQZ1103" s="149"/>
      <c r="CRA1103" s="149"/>
      <c r="CRB1103" s="149"/>
      <c r="CRC1103" s="149"/>
      <c r="CRD1103" s="149"/>
      <c r="CRE1103" s="149"/>
      <c r="CRF1103" s="149"/>
      <c r="CRG1103" s="149"/>
      <c r="CRH1103" s="149"/>
      <c r="CRI1103" s="149"/>
      <c r="CRJ1103" s="149"/>
      <c r="CRK1103" s="149"/>
      <c r="CRL1103" s="149"/>
      <c r="CRM1103" s="149"/>
      <c r="CRN1103" s="149"/>
      <c r="CRO1103" s="149"/>
      <c r="CRP1103" s="149"/>
      <c r="CRQ1103" s="149"/>
      <c r="CRR1103" s="149"/>
      <c r="CRS1103" s="149"/>
      <c r="CRT1103" s="149"/>
      <c r="CRU1103" s="149"/>
      <c r="CRV1103" s="149"/>
      <c r="CRW1103" s="149"/>
      <c r="CRX1103" s="149"/>
      <c r="CRY1103" s="149"/>
      <c r="CRZ1103" s="149"/>
      <c r="CSA1103" s="149"/>
      <c r="CSB1103" s="149"/>
      <c r="CSC1103" s="149"/>
      <c r="CSD1103" s="149"/>
      <c r="CSE1103" s="149"/>
      <c r="CSF1103" s="149"/>
      <c r="CSG1103" s="149"/>
      <c r="CSH1103" s="149"/>
      <c r="CSI1103" s="149"/>
      <c r="CSJ1103" s="149"/>
      <c r="CSK1103" s="149"/>
      <c r="CSL1103" s="149"/>
      <c r="CSM1103" s="149"/>
      <c r="CSN1103" s="149"/>
      <c r="CSO1103" s="149"/>
      <c r="CSP1103" s="149"/>
      <c r="CSQ1103" s="149"/>
      <c r="CSR1103" s="149"/>
      <c r="CSS1103" s="149"/>
      <c r="CST1103" s="149"/>
      <c r="CSU1103" s="149"/>
      <c r="CSV1103" s="149"/>
      <c r="CSW1103" s="149"/>
      <c r="CSX1103" s="149"/>
      <c r="CSY1103" s="149"/>
      <c r="CSZ1103" s="149"/>
      <c r="CTA1103" s="149"/>
      <c r="CTB1103" s="149"/>
      <c r="CTC1103" s="149"/>
      <c r="CTD1103" s="149"/>
      <c r="CTE1103" s="149"/>
      <c r="CTF1103" s="149"/>
      <c r="CTG1103" s="149"/>
      <c r="CTH1103" s="149"/>
      <c r="CTI1103" s="149"/>
      <c r="CTJ1103" s="149"/>
      <c r="CTK1103" s="149"/>
      <c r="CTL1103" s="149"/>
      <c r="CTM1103" s="149"/>
      <c r="CTN1103" s="149"/>
      <c r="CTO1103" s="149"/>
      <c r="CTP1103" s="149"/>
      <c r="CTQ1103" s="149"/>
      <c r="CTR1103" s="149"/>
      <c r="CTS1103" s="149"/>
      <c r="CTT1103" s="149"/>
      <c r="CTU1103" s="149"/>
      <c r="CTV1103" s="149"/>
      <c r="CTW1103" s="149"/>
      <c r="CTX1103" s="149"/>
      <c r="CTY1103" s="149"/>
      <c r="CTZ1103" s="149"/>
      <c r="CUA1103" s="149"/>
      <c r="CUB1103" s="149"/>
      <c r="CUC1103" s="149"/>
      <c r="CUD1103" s="149"/>
      <c r="CUE1103" s="149"/>
      <c r="CUF1103" s="149"/>
      <c r="CUG1103" s="149"/>
      <c r="CUH1103" s="149"/>
      <c r="CUI1103" s="149"/>
      <c r="CUJ1103" s="149"/>
      <c r="CUK1103" s="149"/>
      <c r="CUL1103" s="149"/>
      <c r="CUM1103" s="149"/>
      <c r="CUN1103" s="149"/>
      <c r="CUO1103" s="149"/>
      <c r="CUP1103" s="149"/>
      <c r="CUQ1103" s="149"/>
      <c r="CUR1103" s="149"/>
      <c r="CUS1103" s="149"/>
      <c r="CUT1103" s="149"/>
      <c r="CUU1103" s="149"/>
      <c r="CUV1103" s="149"/>
      <c r="CUW1103" s="149"/>
      <c r="CUX1103" s="149"/>
      <c r="CUY1103" s="149"/>
      <c r="CUZ1103" s="149"/>
      <c r="CVA1103" s="149"/>
      <c r="CVB1103" s="149"/>
      <c r="CVC1103" s="149"/>
      <c r="CVD1103" s="149"/>
      <c r="CVE1103" s="149"/>
      <c r="CVF1103" s="149"/>
      <c r="CVG1103" s="149"/>
      <c r="CVH1103" s="149"/>
      <c r="CVI1103" s="149"/>
      <c r="CVJ1103" s="149"/>
      <c r="CVK1103" s="149"/>
      <c r="CVL1103" s="149"/>
      <c r="CVM1103" s="149"/>
      <c r="CVN1103" s="149"/>
      <c r="CVO1103" s="149"/>
      <c r="CVP1103" s="149"/>
      <c r="CVQ1103" s="149"/>
      <c r="CVR1103" s="149"/>
      <c r="CVS1103" s="149"/>
      <c r="CVT1103" s="149"/>
      <c r="CVU1103" s="149"/>
      <c r="CVV1103" s="149"/>
      <c r="CVW1103" s="149"/>
      <c r="CVX1103" s="149"/>
      <c r="CVY1103" s="149"/>
      <c r="CVZ1103" s="149"/>
      <c r="CWA1103" s="149"/>
      <c r="CWB1103" s="149"/>
      <c r="CWC1103" s="149"/>
      <c r="CWD1103" s="149"/>
      <c r="CWE1103" s="149"/>
      <c r="CWF1103" s="149"/>
      <c r="CWG1103" s="149"/>
      <c r="CWH1103" s="149"/>
      <c r="CWI1103" s="149"/>
      <c r="CWJ1103" s="149"/>
      <c r="CWK1103" s="149"/>
      <c r="CWL1103" s="149"/>
      <c r="CWM1103" s="149"/>
      <c r="CWN1103" s="149"/>
      <c r="CWO1103" s="149"/>
      <c r="CWP1103" s="149"/>
      <c r="CWQ1103" s="149"/>
      <c r="CWR1103" s="149"/>
      <c r="CWS1103" s="149"/>
      <c r="CWT1103" s="149"/>
      <c r="CWU1103" s="149"/>
      <c r="CWV1103" s="149"/>
      <c r="CWW1103" s="149"/>
      <c r="CWX1103" s="149"/>
      <c r="CWY1103" s="149"/>
      <c r="CWZ1103" s="149"/>
      <c r="CXA1103" s="149"/>
      <c r="CXB1103" s="149"/>
      <c r="CXC1103" s="149"/>
      <c r="CXD1103" s="149"/>
      <c r="CXE1103" s="149"/>
      <c r="CXF1103" s="149"/>
      <c r="CXG1103" s="149"/>
      <c r="CXH1103" s="149"/>
      <c r="CXI1103" s="149"/>
      <c r="CXJ1103" s="149"/>
      <c r="CXK1103" s="149"/>
      <c r="CXL1103" s="149"/>
      <c r="CXM1103" s="149"/>
      <c r="CXN1103" s="149"/>
      <c r="CXO1103" s="149"/>
      <c r="CXP1103" s="149"/>
      <c r="CXQ1103" s="149"/>
      <c r="CXR1103" s="149"/>
      <c r="CXS1103" s="149"/>
      <c r="CXT1103" s="149"/>
      <c r="CXU1103" s="149"/>
      <c r="CXV1103" s="149"/>
      <c r="CXW1103" s="149"/>
      <c r="CXX1103" s="149"/>
      <c r="CXY1103" s="149"/>
      <c r="CXZ1103" s="149"/>
      <c r="CYA1103" s="149"/>
      <c r="CYB1103" s="149"/>
      <c r="CYC1103" s="149"/>
      <c r="CYD1103" s="149"/>
      <c r="CYE1103" s="149"/>
      <c r="CYF1103" s="149"/>
      <c r="CYG1103" s="149"/>
      <c r="CYH1103" s="149"/>
      <c r="CYI1103" s="149"/>
      <c r="CYJ1103" s="149"/>
      <c r="CYK1103" s="149"/>
      <c r="CYL1103" s="149"/>
      <c r="CYM1103" s="149"/>
      <c r="CYN1103" s="149"/>
      <c r="CYO1103" s="149"/>
      <c r="CYP1103" s="149"/>
      <c r="CYQ1103" s="149"/>
      <c r="CYR1103" s="149"/>
      <c r="CYS1103" s="149"/>
      <c r="CYT1103" s="149"/>
      <c r="CYU1103" s="149"/>
      <c r="CYV1103" s="149"/>
      <c r="CYW1103" s="149"/>
      <c r="CYX1103" s="149"/>
      <c r="CYY1103" s="149"/>
      <c r="CYZ1103" s="149"/>
      <c r="CZA1103" s="149"/>
      <c r="CZB1103" s="149"/>
      <c r="CZC1103" s="149"/>
      <c r="CZD1103" s="149"/>
      <c r="CZE1103" s="149"/>
      <c r="CZF1103" s="149"/>
      <c r="CZG1103" s="149"/>
      <c r="CZH1103" s="149"/>
      <c r="CZI1103" s="149"/>
      <c r="CZJ1103" s="149"/>
      <c r="CZK1103" s="149"/>
      <c r="CZL1103" s="149"/>
      <c r="CZM1103" s="149"/>
      <c r="CZN1103" s="149"/>
      <c r="CZO1103" s="149"/>
      <c r="CZP1103" s="149"/>
      <c r="CZQ1103" s="149"/>
      <c r="CZR1103" s="149"/>
      <c r="CZS1103" s="149"/>
      <c r="CZT1103" s="149"/>
      <c r="CZU1103" s="149"/>
      <c r="CZV1103" s="149"/>
      <c r="CZW1103" s="149"/>
      <c r="CZX1103" s="149"/>
      <c r="CZY1103" s="149"/>
      <c r="CZZ1103" s="149"/>
      <c r="DAA1103" s="149"/>
      <c r="DAB1103" s="149"/>
      <c r="DAC1103" s="149"/>
      <c r="DAD1103" s="149"/>
      <c r="DAE1103" s="149"/>
      <c r="DAF1103" s="149"/>
      <c r="DAG1103" s="149"/>
      <c r="DAH1103" s="149"/>
      <c r="DAI1103" s="149"/>
      <c r="DAJ1103" s="149"/>
      <c r="DAK1103" s="149"/>
      <c r="DAL1103" s="149"/>
      <c r="DAM1103" s="149"/>
      <c r="DAN1103" s="149"/>
      <c r="DAO1103" s="149"/>
      <c r="DAP1103" s="149"/>
      <c r="DAQ1103" s="149"/>
      <c r="DAR1103" s="149"/>
      <c r="DAS1103" s="149"/>
      <c r="DAT1103" s="149"/>
      <c r="DAU1103" s="149"/>
      <c r="DAV1103" s="149"/>
      <c r="DAW1103" s="149"/>
      <c r="DAX1103" s="149"/>
      <c r="DAY1103" s="149"/>
      <c r="DAZ1103" s="149"/>
      <c r="DBA1103" s="149"/>
      <c r="DBB1103" s="149"/>
      <c r="DBC1103" s="149"/>
      <c r="DBD1103" s="149"/>
      <c r="DBE1103" s="149"/>
      <c r="DBF1103" s="149"/>
      <c r="DBG1103" s="149"/>
      <c r="DBH1103" s="149"/>
      <c r="DBI1103" s="149"/>
      <c r="DBJ1103" s="149"/>
      <c r="DBK1103" s="149"/>
      <c r="DBL1103" s="149"/>
      <c r="DBM1103" s="149"/>
      <c r="DBN1103" s="149"/>
      <c r="DBO1103" s="149"/>
      <c r="DBP1103" s="149"/>
      <c r="DBQ1103" s="149"/>
      <c r="DBR1103" s="149"/>
      <c r="DBS1103" s="149"/>
      <c r="DBT1103" s="149"/>
      <c r="DBU1103" s="149"/>
      <c r="DBV1103" s="149"/>
      <c r="DBW1103" s="149"/>
      <c r="DBX1103" s="149"/>
      <c r="DBY1103" s="149"/>
      <c r="DBZ1103" s="149"/>
      <c r="DCA1103" s="149"/>
      <c r="DCB1103" s="149"/>
      <c r="DCC1103" s="149"/>
      <c r="DCD1103" s="149"/>
      <c r="DCE1103" s="149"/>
      <c r="DCF1103" s="149"/>
      <c r="DCG1103" s="149"/>
      <c r="DCH1103" s="149"/>
      <c r="DCI1103" s="149"/>
      <c r="DCJ1103" s="149"/>
      <c r="DCK1103" s="149"/>
      <c r="DCL1103" s="149"/>
      <c r="DCM1103" s="149"/>
      <c r="DCN1103" s="149"/>
      <c r="DCO1103" s="149"/>
      <c r="DCP1103" s="149"/>
      <c r="DCQ1103" s="149"/>
      <c r="DCR1103" s="149"/>
      <c r="DCS1103" s="149"/>
      <c r="DCT1103" s="149"/>
      <c r="DCU1103" s="149"/>
      <c r="DCV1103" s="149"/>
      <c r="DCW1103" s="149"/>
      <c r="DCX1103" s="149"/>
      <c r="DCY1103" s="149"/>
      <c r="DCZ1103" s="149"/>
      <c r="DDA1103" s="149"/>
      <c r="DDB1103" s="149"/>
      <c r="DDC1103" s="149"/>
      <c r="DDD1103" s="149"/>
      <c r="DDE1103" s="149"/>
      <c r="DDF1103" s="149"/>
      <c r="DDG1103" s="149"/>
      <c r="DDH1103" s="149"/>
      <c r="DDI1103" s="149"/>
      <c r="DDJ1103" s="149"/>
      <c r="DDK1103" s="149"/>
      <c r="DDL1103" s="149"/>
      <c r="DDM1103" s="149"/>
      <c r="DDN1103" s="149"/>
      <c r="DDO1103" s="149"/>
      <c r="DDP1103" s="149"/>
      <c r="DDQ1103" s="149"/>
      <c r="DDR1103" s="149"/>
      <c r="DDS1103" s="149"/>
      <c r="DDT1103" s="149"/>
      <c r="DDU1103" s="149"/>
      <c r="DDV1103" s="149"/>
      <c r="DDW1103" s="149"/>
      <c r="DDX1103" s="149"/>
      <c r="DDY1103" s="149"/>
      <c r="DDZ1103" s="149"/>
      <c r="DEA1103" s="149"/>
      <c r="DEB1103" s="149"/>
      <c r="DEC1103" s="149"/>
      <c r="DED1103" s="149"/>
      <c r="DEE1103" s="149"/>
      <c r="DEF1103" s="149"/>
      <c r="DEG1103" s="149"/>
      <c r="DEH1103" s="149"/>
      <c r="DEI1103" s="149"/>
      <c r="DEJ1103" s="149"/>
      <c r="DEK1103" s="149"/>
      <c r="DEL1103" s="149"/>
      <c r="DEM1103" s="149"/>
      <c r="DEN1103" s="149"/>
      <c r="DEO1103" s="149"/>
      <c r="DEP1103" s="149"/>
      <c r="DEQ1103" s="149"/>
      <c r="DER1103" s="149"/>
      <c r="DES1103" s="149"/>
      <c r="DET1103" s="149"/>
      <c r="DEU1103" s="149"/>
      <c r="DEV1103" s="149"/>
      <c r="DEW1103" s="149"/>
      <c r="DEX1103" s="149"/>
      <c r="DEY1103" s="149"/>
      <c r="DEZ1103" s="149"/>
      <c r="DFA1103" s="149"/>
      <c r="DFB1103" s="149"/>
      <c r="DFC1103" s="149"/>
      <c r="DFD1103" s="149"/>
      <c r="DFE1103" s="149"/>
      <c r="DFF1103" s="149"/>
      <c r="DFG1103" s="149"/>
      <c r="DFH1103" s="149"/>
      <c r="DFI1103" s="149"/>
      <c r="DFJ1103" s="149"/>
      <c r="DFK1103" s="149"/>
      <c r="DFL1103" s="149"/>
      <c r="DFM1103" s="149"/>
      <c r="DFN1103" s="149"/>
      <c r="DFO1103" s="149"/>
      <c r="DFP1103" s="149"/>
      <c r="DFQ1103" s="149"/>
      <c r="DFR1103" s="149"/>
      <c r="DFS1103" s="149"/>
      <c r="DFT1103" s="149"/>
      <c r="DFU1103" s="149"/>
      <c r="DFV1103" s="149"/>
      <c r="DFW1103" s="149"/>
      <c r="DFX1103" s="149"/>
      <c r="DFY1103" s="149"/>
      <c r="DFZ1103" s="149"/>
      <c r="DGA1103" s="149"/>
      <c r="DGB1103" s="149"/>
      <c r="DGC1103" s="149"/>
      <c r="DGD1103" s="149"/>
      <c r="DGE1103" s="149"/>
      <c r="DGF1103" s="149"/>
      <c r="DGG1103" s="149"/>
      <c r="DGH1103" s="149"/>
      <c r="DGI1103" s="149"/>
      <c r="DGJ1103" s="149"/>
      <c r="DGK1103" s="149"/>
      <c r="DGL1103" s="149"/>
      <c r="DGM1103" s="149"/>
      <c r="DGN1103" s="149"/>
      <c r="DGO1103" s="149"/>
      <c r="DGP1103" s="149"/>
      <c r="DGQ1103" s="149"/>
      <c r="DGR1103" s="149"/>
      <c r="DGS1103" s="149"/>
      <c r="DGT1103" s="149"/>
      <c r="DGU1103" s="149"/>
      <c r="DGV1103" s="149"/>
      <c r="DGW1103" s="149"/>
      <c r="DGX1103" s="149"/>
      <c r="DGY1103" s="149"/>
      <c r="DGZ1103" s="149"/>
      <c r="DHA1103" s="149"/>
      <c r="DHB1103" s="149"/>
      <c r="DHC1103" s="149"/>
      <c r="DHD1103" s="149"/>
      <c r="DHE1103" s="149"/>
      <c r="DHF1103" s="149"/>
      <c r="DHG1103" s="149"/>
      <c r="DHH1103" s="149"/>
      <c r="DHI1103" s="149"/>
      <c r="DHJ1103" s="149"/>
      <c r="DHK1103" s="149"/>
      <c r="DHL1103" s="149"/>
      <c r="DHM1103" s="149"/>
      <c r="DHN1103" s="149"/>
      <c r="DHO1103" s="149"/>
      <c r="DHP1103" s="149"/>
      <c r="DHQ1103" s="149"/>
      <c r="DHR1103" s="149"/>
      <c r="DHS1103" s="149"/>
      <c r="DHT1103" s="149"/>
      <c r="DHU1103" s="149"/>
      <c r="DHV1103" s="149"/>
      <c r="DHW1103" s="149"/>
      <c r="DHX1103" s="149"/>
      <c r="DHY1103" s="149"/>
      <c r="DHZ1103" s="149"/>
      <c r="DIA1103" s="149"/>
      <c r="DIB1103" s="149"/>
      <c r="DIC1103" s="149"/>
      <c r="DID1103" s="149"/>
      <c r="DIE1103" s="149"/>
      <c r="DIF1103" s="149"/>
      <c r="DIG1103" s="149"/>
      <c r="DIH1103" s="149"/>
      <c r="DII1103" s="149"/>
      <c r="DIJ1103" s="149"/>
      <c r="DIK1103" s="149"/>
      <c r="DIL1103" s="149"/>
      <c r="DIM1103" s="149"/>
      <c r="DIN1103" s="149"/>
      <c r="DIO1103" s="149"/>
      <c r="DIP1103" s="149"/>
      <c r="DIQ1103" s="149"/>
      <c r="DIR1103" s="149"/>
      <c r="DIS1103" s="149"/>
      <c r="DIT1103" s="149"/>
      <c r="DIU1103" s="149"/>
      <c r="DIV1103" s="149"/>
      <c r="DIW1103" s="149"/>
      <c r="DIX1103" s="149"/>
      <c r="DIY1103" s="149"/>
      <c r="DIZ1103" s="149"/>
      <c r="DJA1103" s="149"/>
      <c r="DJB1103" s="149"/>
      <c r="DJC1103" s="149"/>
      <c r="DJD1103" s="149"/>
      <c r="DJE1103" s="149"/>
      <c r="DJF1103" s="149"/>
      <c r="DJG1103" s="149"/>
      <c r="DJH1103" s="149"/>
      <c r="DJI1103" s="149"/>
      <c r="DJJ1103" s="149"/>
      <c r="DJK1103" s="149"/>
      <c r="DJL1103" s="149"/>
      <c r="DJM1103" s="149"/>
      <c r="DJN1103" s="149"/>
      <c r="DJO1103" s="149"/>
      <c r="DJP1103" s="149"/>
      <c r="DJQ1103" s="149"/>
      <c r="DJR1103" s="149"/>
      <c r="DJS1103" s="149"/>
      <c r="DJT1103" s="149"/>
      <c r="DJU1103" s="149"/>
      <c r="DJV1103" s="149"/>
      <c r="DJW1103" s="149"/>
      <c r="DJX1103" s="149"/>
      <c r="DJY1103" s="149"/>
      <c r="DJZ1103" s="149"/>
      <c r="DKA1103" s="149"/>
      <c r="DKB1103" s="149"/>
      <c r="DKC1103" s="149"/>
      <c r="DKD1103" s="149"/>
      <c r="DKE1103" s="149"/>
      <c r="DKF1103" s="149"/>
      <c r="DKG1103" s="149"/>
      <c r="DKH1103" s="149"/>
      <c r="DKI1103" s="149"/>
      <c r="DKJ1103" s="149"/>
      <c r="DKK1103" s="149"/>
      <c r="DKL1103" s="149"/>
      <c r="DKM1103" s="149"/>
      <c r="DKN1103" s="149"/>
      <c r="DKO1103" s="149"/>
      <c r="DKP1103" s="149"/>
      <c r="DKQ1103" s="149"/>
      <c r="DKR1103" s="149"/>
      <c r="DKS1103" s="149"/>
      <c r="DKT1103" s="149"/>
      <c r="DKU1103" s="149"/>
      <c r="DKV1103" s="149"/>
      <c r="DKW1103" s="149"/>
      <c r="DKX1103" s="149"/>
      <c r="DKY1103" s="149"/>
      <c r="DKZ1103" s="149"/>
      <c r="DLA1103" s="149"/>
      <c r="DLB1103" s="149"/>
      <c r="DLC1103" s="149"/>
      <c r="DLD1103" s="149"/>
      <c r="DLE1103" s="149"/>
      <c r="DLF1103" s="149"/>
      <c r="DLG1103" s="149"/>
      <c r="DLH1103" s="149"/>
      <c r="DLI1103" s="149"/>
      <c r="DLJ1103" s="149"/>
      <c r="DLK1103" s="149"/>
      <c r="DLL1103" s="149"/>
      <c r="DLM1103" s="149"/>
      <c r="DLN1103" s="149"/>
      <c r="DLO1103" s="149"/>
      <c r="DLP1103" s="149"/>
      <c r="DLQ1103" s="149"/>
      <c r="DLR1103" s="149"/>
      <c r="DLS1103" s="149"/>
      <c r="DLT1103" s="149"/>
      <c r="DLU1103" s="149"/>
      <c r="DLV1103" s="149"/>
      <c r="DLW1103" s="149"/>
      <c r="DLX1103" s="149"/>
      <c r="DLY1103" s="149"/>
      <c r="DLZ1103" s="149"/>
      <c r="DMA1103" s="149"/>
      <c r="DMB1103" s="149"/>
      <c r="DMC1103" s="149"/>
      <c r="DMD1103" s="149"/>
      <c r="DME1103" s="149"/>
      <c r="DMF1103" s="149"/>
      <c r="DMG1103" s="149"/>
      <c r="DMH1103" s="149"/>
      <c r="DMI1103" s="149"/>
      <c r="DMJ1103" s="149"/>
      <c r="DMK1103" s="149"/>
      <c r="DML1103" s="149"/>
      <c r="DMM1103" s="149"/>
      <c r="DMN1103" s="149"/>
      <c r="DMO1103" s="149"/>
      <c r="DMP1103" s="149"/>
      <c r="DMQ1103" s="149"/>
      <c r="DMR1103" s="149"/>
      <c r="DMS1103" s="149"/>
      <c r="DMT1103" s="149"/>
      <c r="DMU1103" s="149"/>
      <c r="DMV1103" s="149"/>
      <c r="DMW1103" s="149"/>
      <c r="DMX1103" s="149"/>
      <c r="DMY1103" s="149"/>
      <c r="DMZ1103" s="149"/>
      <c r="DNA1103" s="149"/>
      <c r="DNB1103" s="149"/>
      <c r="DNC1103" s="149"/>
      <c r="DND1103" s="149"/>
      <c r="DNE1103" s="149"/>
      <c r="DNF1103" s="149"/>
      <c r="DNG1103" s="149"/>
      <c r="DNH1103" s="149"/>
      <c r="DNI1103" s="149"/>
      <c r="DNJ1103" s="149"/>
      <c r="DNK1103" s="149"/>
      <c r="DNL1103" s="149"/>
      <c r="DNM1103" s="149"/>
      <c r="DNN1103" s="149"/>
      <c r="DNO1103" s="149"/>
      <c r="DNP1103" s="149"/>
      <c r="DNQ1103" s="149"/>
      <c r="DNR1103" s="149"/>
      <c r="DNS1103" s="149"/>
      <c r="DNT1103" s="149"/>
      <c r="DNU1103" s="149"/>
      <c r="DNV1103" s="149"/>
      <c r="DNW1103" s="149"/>
      <c r="DNX1103" s="149"/>
      <c r="DNY1103" s="149"/>
      <c r="DNZ1103" s="149"/>
      <c r="DOA1103" s="149"/>
      <c r="DOB1103" s="149"/>
      <c r="DOC1103" s="149"/>
      <c r="DOD1103" s="149"/>
      <c r="DOE1103" s="149"/>
      <c r="DOF1103" s="149"/>
      <c r="DOG1103" s="149"/>
      <c r="DOH1103" s="149"/>
      <c r="DOI1103" s="149"/>
      <c r="DOJ1103" s="149"/>
      <c r="DOK1103" s="149"/>
      <c r="DOL1103" s="149"/>
      <c r="DOM1103" s="149"/>
      <c r="DON1103" s="149"/>
      <c r="DOO1103" s="149"/>
      <c r="DOP1103" s="149"/>
      <c r="DOQ1103" s="149"/>
      <c r="DOR1103" s="149"/>
      <c r="DOS1103" s="149"/>
      <c r="DOT1103" s="149"/>
      <c r="DOU1103" s="149"/>
      <c r="DOV1103" s="149"/>
      <c r="DOW1103" s="149"/>
      <c r="DOX1103" s="149"/>
      <c r="DOY1103" s="149"/>
      <c r="DOZ1103" s="149"/>
      <c r="DPA1103" s="149"/>
      <c r="DPB1103" s="149"/>
      <c r="DPC1103" s="149"/>
      <c r="DPD1103" s="149"/>
      <c r="DPE1103" s="149"/>
      <c r="DPF1103" s="149"/>
      <c r="DPG1103" s="149"/>
      <c r="DPH1103" s="149"/>
      <c r="DPI1103" s="149"/>
      <c r="DPJ1103" s="149"/>
      <c r="DPK1103" s="149"/>
      <c r="DPL1103" s="149"/>
      <c r="DPM1103" s="149"/>
      <c r="DPN1103" s="149"/>
      <c r="DPO1103" s="149"/>
      <c r="DPP1103" s="149"/>
      <c r="DPQ1103" s="149"/>
      <c r="DPR1103" s="149"/>
      <c r="DPS1103" s="149"/>
      <c r="DPT1103" s="149"/>
      <c r="DPU1103" s="149"/>
      <c r="DPV1103" s="149"/>
      <c r="DPW1103" s="149"/>
      <c r="DPX1103" s="149"/>
      <c r="DPY1103" s="149"/>
      <c r="DPZ1103" s="149"/>
      <c r="DQA1103" s="149"/>
      <c r="DQB1103" s="149"/>
      <c r="DQC1103" s="149"/>
      <c r="DQD1103" s="149"/>
      <c r="DQE1103" s="149"/>
      <c r="DQF1103" s="149"/>
      <c r="DQG1103" s="149"/>
      <c r="DQH1103" s="149"/>
      <c r="DQI1103" s="149"/>
      <c r="DQJ1103" s="149"/>
      <c r="DQK1103" s="149"/>
      <c r="DQL1103" s="149"/>
      <c r="DQM1103" s="149"/>
      <c r="DQN1103" s="149"/>
      <c r="DQO1103" s="149"/>
      <c r="DQP1103" s="149"/>
      <c r="DQQ1103" s="149"/>
      <c r="DQR1103" s="149"/>
      <c r="DQS1103" s="149"/>
      <c r="DQT1103" s="149"/>
      <c r="DQU1103" s="149"/>
      <c r="DQV1103" s="149"/>
      <c r="DQW1103" s="149"/>
      <c r="DQX1103" s="149"/>
      <c r="DQY1103" s="149"/>
      <c r="DQZ1103" s="149"/>
      <c r="DRA1103" s="149"/>
      <c r="DRB1103" s="149"/>
      <c r="DRC1103" s="149"/>
      <c r="DRD1103" s="149"/>
      <c r="DRE1103" s="149"/>
      <c r="DRF1103" s="149"/>
      <c r="DRG1103" s="149"/>
      <c r="DRH1103" s="149"/>
      <c r="DRI1103" s="149"/>
      <c r="DRJ1103" s="149"/>
      <c r="DRK1103" s="149"/>
      <c r="DRL1103" s="149"/>
      <c r="DRM1103" s="149"/>
      <c r="DRN1103" s="149"/>
      <c r="DRO1103" s="149"/>
      <c r="DRP1103" s="149"/>
      <c r="DRQ1103" s="149"/>
      <c r="DRR1103" s="149"/>
      <c r="DRS1103" s="149"/>
      <c r="DRT1103" s="149"/>
      <c r="DRU1103" s="149"/>
      <c r="DRV1103" s="149"/>
      <c r="DRW1103" s="149"/>
      <c r="DRX1103" s="149"/>
      <c r="DRY1103" s="149"/>
      <c r="DRZ1103" s="149"/>
      <c r="DSA1103" s="149"/>
      <c r="DSB1103" s="149"/>
      <c r="DSC1103" s="149"/>
      <c r="DSD1103" s="149"/>
      <c r="DSE1103" s="149"/>
      <c r="DSF1103" s="149"/>
      <c r="DSG1103" s="149"/>
      <c r="DSH1103" s="149"/>
      <c r="DSI1103" s="149"/>
      <c r="DSJ1103" s="149"/>
      <c r="DSK1103" s="149"/>
      <c r="DSL1103" s="149"/>
      <c r="DSM1103" s="149"/>
      <c r="DSN1103" s="149"/>
      <c r="DSO1103" s="149"/>
      <c r="DSP1103" s="149"/>
      <c r="DSQ1103" s="149"/>
      <c r="DSR1103" s="149"/>
      <c r="DSS1103" s="149"/>
      <c r="DST1103" s="149"/>
      <c r="DSU1103" s="149"/>
      <c r="DSV1103" s="149"/>
      <c r="DSW1103" s="149"/>
      <c r="DSX1103" s="149"/>
      <c r="DSY1103" s="149"/>
      <c r="DSZ1103" s="149"/>
      <c r="DTA1103" s="149"/>
      <c r="DTB1103" s="149"/>
      <c r="DTC1103" s="149"/>
      <c r="DTD1103" s="149"/>
      <c r="DTE1103" s="149"/>
      <c r="DTF1103" s="149"/>
      <c r="DTG1103" s="149"/>
      <c r="DTH1103" s="149"/>
      <c r="DTI1103" s="149"/>
      <c r="DTJ1103" s="149"/>
      <c r="DTK1103" s="149"/>
      <c r="DTL1103" s="149"/>
      <c r="DTM1103" s="149"/>
      <c r="DTN1103" s="149"/>
      <c r="DTO1103" s="149"/>
      <c r="DTP1103" s="149"/>
      <c r="DTQ1103" s="149"/>
      <c r="DTR1103" s="149"/>
      <c r="DTS1103" s="149"/>
      <c r="DTT1103" s="149"/>
      <c r="DTU1103" s="149"/>
      <c r="DTV1103" s="149"/>
      <c r="DTW1103" s="149"/>
      <c r="DTX1103" s="149"/>
      <c r="DTY1103" s="149"/>
      <c r="DTZ1103" s="149"/>
      <c r="DUA1103" s="149"/>
      <c r="DUB1103" s="149"/>
      <c r="DUC1103" s="149"/>
      <c r="DUD1103" s="149"/>
      <c r="DUE1103" s="149"/>
      <c r="DUF1103" s="149"/>
      <c r="DUG1103" s="149"/>
      <c r="DUH1103" s="149"/>
      <c r="DUI1103" s="149"/>
      <c r="DUJ1103" s="149"/>
      <c r="DUK1103" s="149"/>
      <c r="DUL1103" s="149"/>
      <c r="DUM1103" s="149"/>
      <c r="DUN1103" s="149"/>
      <c r="DUO1103" s="149"/>
      <c r="DUP1103" s="149"/>
      <c r="DUQ1103" s="149"/>
      <c r="DUR1103" s="149"/>
      <c r="DUS1103" s="149"/>
      <c r="DUT1103" s="149"/>
      <c r="DUU1103" s="149"/>
      <c r="DUV1103" s="149"/>
      <c r="DUW1103" s="149"/>
      <c r="DUX1103" s="149"/>
      <c r="DUY1103" s="149"/>
      <c r="DUZ1103" s="149"/>
      <c r="DVA1103" s="149"/>
      <c r="DVB1103" s="149"/>
      <c r="DVC1103" s="149"/>
      <c r="DVD1103" s="149"/>
      <c r="DVE1103" s="149"/>
      <c r="DVF1103" s="149"/>
      <c r="DVG1103" s="149"/>
      <c r="DVH1103" s="149"/>
      <c r="DVI1103" s="149"/>
      <c r="DVJ1103" s="149"/>
      <c r="DVK1103" s="149"/>
      <c r="DVL1103" s="149"/>
      <c r="DVM1103" s="149"/>
      <c r="DVN1103" s="149"/>
      <c r="DVO1103" s="149"/>
      <c r="DVP1103" s="149"/>
      <c r="DVQ1103" s="149"/>
      <c r="DVR1103" s="149"/>
      <c r="DVS1103" s="149"/>
      <c r="DVT1103" s="149"/>
      <c r="DVU1103" s="149"/>
      <c r="DVV1103" s="149"/>
      <c r="DVW1103" s="149"/>
      <c r="DVX1103" s="149"/>
      <c r="DVY1103" s="149"/>
      <c r="DVZ1103" s="149"/>
      <c r="DWA1103" s="149"/>
      <c r="DWB1103" s="149"/>
      <c r="DWC1103" s="149"/>
      <c r="DWD1103" s="149"/>
      <c r="DWE1103" s="149"/>
      <c r="DWF1103" s="149"/>
      <c r="DWG1103" s="149"/>
      <c r="DWH1103" s="149"/>
      <c r="DWI1103" s="149"/>
      <c r="DWJ1103" s="149"/>
      <c r="DWK1103" s="149"/>
      <c r="DWL1103" s="149"/>
      <c r="DWM1103" s="149"/>
      <c r="DWN1103" s="149"/>
      <c r="DWO1103" s="149"/>
      <c r="DWP1103" s="149"/>
      <c r="DWQ1103" s="149"/>
      <c r="DWR1103" s="149"/>
      <c r="DWS1103" s="149"/>
      <c r="DWT1103" s="149"/>
      <c r="DWU1103" s="149"/>
      <c r="DWV1103" s="149"/>
      <c r="DWW1103" s="149"/>
      <c r="DWX1103" s="149"/>
      <c r="DWY1103" s="149"/>
      <c r="DWZ1103" s="149"/>
      <c r="DXA1103" s="149"/>
      <c r="DXB1103" s="149"/>
      <c r="DXC1103" s="149"/>
      <c r="DXD1103" s="149"/>
      <c r="DXE1103" s="149"/>
      <c r="DXF1103" s="149"/>
      <c r="DXG1103" s="149"/>
      <c r="DXH1103" s="149"/>
      <c r="DXI1103" s="149"/>
      <c r="DXJ1103" s="149"/>
      <c r="DXK1103" s="149"/>
      <c r="DXL1103" s="149"/>
      <c r="DXM1103" s="149"/>
      <c r="DXN1103" s="149"/>
      <c r="DXO1103" s="149"/>
      <c r="DXP1103" s="149"/>
      <c r="DXQ1103" s="149"/>
      <c r="DXR1103" s="149"/>
      <c r="DXS1103" s="149"/>
      <c r="DXT1103" s="149"/>
      <c r="DXU1103" s="149"/>
      <c r="DXV1103" s="149"/>
      <c r="DXW1103" s="149"/>
      <c r="DXX1103" s="149"/>
      <c r="DXY1103" s="149"/>
      <c r="DXZ1103" s="149"/>
      <c r="DYA1103" s="149"/>
      <c r="DYB1103" s="149"/>
      <c r="DYC1103" s="149"/>
      <c r="DYD1103" s="149"/>
      <c r="DYE1103" s="149"/>
      <c r="DYF1103" s="149"/>
      <c r="DYG1103" s="149"/>
      <c r="DYH1103" s="149"/>
      <c r="DYI1103" s="149"/>
      <c r="DYJ1103" s="149"/>
      <c r="DYK1103" s="149"/>
      <c r="DYL1103" s="149"/>
      <c r="DYM1103" s="149"/>
      <c r="DYN1103" s="149"/>
      <c r="DYO1103" s="149"/>
      <c r="DYP1103" s="149"/>
      <c r="DYQ1103" s="149"/>
      <c r="DYR1103" s="149"/>
      <c r="DYS1103" s="149"/>
      <c r="DYT1103" s="149"/>
      <c r="DYU1103" s="149"/>
      <c r="DYV1103" s="149"/>
      <c r="DYW1103" s="149"/>
      <c r="DYX1103" s="149"/>
      <c r="DYY1103" s="149"/>
      <c r="DYZ1103" s="149"/>
      <c r="DZA1103" s="149"/>
      <c r="DZB1103" s="149"/>
      <c r="DZC1103" s="149"/>
      <c r="DZD1103" s="149"/>
      <c r="DZE1103" s="149"/>
      <c r="DZF1103" s="149"/>
      <c r="DZG1103" s="149"/>
      <c r="DZH1103" s="149"/>
      <c r="DZI1103" s="149"/>
      <c r="DZJ1103" s="149"/>
      <c r="DZK1103" s="149"/>
      <c r="DZL1103" s="149"/>
      <c r="DZM1103" s="149"/>
      <c r="DZN1103" s="149"/>
      <c r="DZO1103" s="149"/>
      <c r="DZP1103" s="149"/>
      <c r="DZQ1103" s="149"/>
      <c r="DZR1103" s="149"/>
      <c r="DZS1103" s="149"/>
      <c r="DZT1103" s="149"/>
      <c r="DZU1103" s="149"/>
      <c r="DZV1103" s="149"/>
      <c r="DZW1103" s="149"/>
      <c r="DZX1103" s="149"/>
      <c r="DZY1103" s="149"/>
      <c r="DZZ1103" s="149"/>
      <c r="EAA1103" s="149"/>
      <c r="EAB1103" s="149"/>
      <c r="EAC1103" s="149"/>
      <c r="EAD1103" s="149"/>
      <c r="EAE1103" s="149"/>
      <c r="EAF1103" s="149"/>
      <c r="EAG1103" s="149"/>
      <c r="EAH1103" s="149"/>
      <c r="EAI1103" s="149"/>
      <c r="EAJ1103" s="149"/>
      <c r="EAK1103" s="149"/>
      <c r="EAL1103" s="149"/>
      <c r="EAM1103" s="149"/>
      <c r="EAN1103" s="149"/>
      <c r="EAO1103" s="149"/>
      <c r="EAP1103" s="149"/>
      <c r="EAQ1103" s="149"/>
      <c r="EAR1103" s="149"/>
      <c r="EAS1103" s="149"/>
      <c r="EAT1103" s="149"/>
      <c r="EAU1103" s="149"/>
      <c r="EAV1103" s="149"/>
      <c r="EAW1103" s="149"/>
      <c r="EAX1103" s="149"/>
      <c r="EAY1103" s="149"/>
      <c r="EAZ1103" s="149"/>
      <c r="EBA1103" s="149"/>
      <c r="EBB1103" s="149"/>
      <c r="EBC1103" s="149"/>
      <c r="EBD1103" s="149"/>
      <c r="EBE1103" s="149"/>
      <c r="EBF1103" s="149"/>
      <c r="EBG1103" s="149"/>
      <c r="EBH1103" s="149"/>
      <c r="EBI1103" s="149"/>
      <c r="EBJ1103" s="149"/>
      <c r="EBK1103" s="149"/>
      <c r="EBL1103" s="149"/>
      <c r="EBM1103" s="149"/>
      <c r="EBN1103" s="149"/>
      <c r="EBO1103" s="149"/>
      <c r="EBP1103" s="149"/>
      <c r="EBQ1103" s="149"/>
      <c r="EBR1103" s="149"/>
      <c r="EBS1103" s="149"/>
      <c r="EBT1103" s="149"/>
      <c r="EBU1103" s="149"/>
      <c r="EBV1103" s="149"/>
      <c r="EBW1103" s="149"/>
      <c r="EBX1103" s="149"/>
      <c r="EBY1103" s="149"/>
      <c r="EBZ1103" s="149"/>
      <c r="ECA1103" s="149"/>
      <c r="ECB1103" s="149"/>
      <c r="ECC1103" s="149"/>
      <c r="ECD1103" s="149"/>
      <c r="ECE1103" s="149"/>
      <c r="ECF1103" s="149"/>
      <c r="ECG1103" s="149"/>
      <c r="ECH1103" s="149"/>
      <c r="ECI1103" s="149"/>
      <c r="ECJ1103" s="149"/>
      <c r="ECK1103" s="149"/>
      <c r="ECL1103" s="149"/>
      <c r="ECM1103" s="149"/>
      <c r="ECN1103" s="149"/>
      <c r="ECO1103" s="149"/>
      <c r="ECP1103" s="149"/>
      <c r="ECQ1103" s="149"/>
      <c r="ECR1103" s="149"/>
      <c r="ECS1103" s="149"/>
      <c r="ECT1103" s="149"/>
      <c r="ECU1103" s="149"/>
      <c r="ECV1103" s="149"/>
      <c r="ECW1103" s="149"/>
      <c r="ECX1103" s="149"/>
      <c r="ECY1103" s="149"/>
      <c r="ECZ1103" s="149"/>
      <c r="EDA1103" s="149"/>
      <c r="EDB1103" s="149"/>
      <c r="EDC1103" s="149"/>
      <c r="EDD1103" s="149"/>
      <c r="EDE1103" s="149"/>
      <c r="EDF1103" s="149"/>
      <c r="EDG1103" s="149"/>
      <c r="EDH1103" s="149"/>
      <c r="EDI1103" s="149"/>
      <c r="EDJ1103" s="149"/>
      <c r="EDK1103" s="149"/>
      <c r="EDL1103" s="149"/>
      <c r="EDM1103" s="149"/>
      <c r="EDN1103" s="149"/>
      <c r="EDO1103" s="149"/>
      <c r="EDP1103" s="149"/>
      <c r="EDQ1103" s="149"/>
      <c r="EDR1103" s="149"/>
      <c r="EDS1103" s="149"/>
      <c r="EDT1103" s="149"/>
      <c r="EDU1103" s="149"/>
      <c r="EDV1103" s="149"/>
      <c r="EDW1103" s="149"/>
      <c r="EDX1103" s="149"/>
      <c r="EDY1103" s="149"/>
      <c r="EDZ1103" s="149"/>
      <c r="EEA1103" s="149"/>
      <c r="EEB1103" s="149"/>
      <c r="EEC1103" s="149"/>
      <c r="EED1103" s="149"/>
      <c r="EEE1103" s="149"/>
      <c r="EEF1103" s="149"/>
      <c r="EEG1103" s="149"/>
      <c r="EEH1103" s="149"/>
      <c r="EEI1103" s="149"/>
      <c r="EEJ1103" s="149"/>
      <c r="EEK1103" s="149"/>
      <c r="EEL1103" s="149"/>
      <c r="EEM1103" s="149"/>
      <c r="EEN1103" s="149"/>
      <c r="EEO1103" s="149"/>
      <c r="EEP1103" s="149"/>
      <c r="EEQ1103" s="149"/>
      <c r="EER1103" s="149"/>
      <c r="EES1103" s="149"/>
      <c r="EET1103" s="149"/>
      <c r="EEU1103" s="149"/>
      <c r="EEV1103" s="149"/>
      <c r="EEW1103" s="149"/>
      <c r="EEX1103" s="149"/>
      <c r="EEY1103" s="149"/>
      <c r="EEZ1103" s="149"/>
      <c r="EFA1103" s="149"/>
      <c r="EFB1103" s="149"/>
      <c r="EFC1103" s="149"/>
      <c r="EFD1103" s="149"/>
      <c r="EFE1103" s="149"/>
      <c r="EFF1103" s="149"/>
      <c r="EFG1103" s="149"/>
      <c r="EFH1103" s="149"/>
      <c r="EFI1103" s="149"/>
      <c r="EFJ1103" s="149"/>
      <c r="EFK1103" s="149"/>
      <c r="EFL1103" s="149"/>
      <c r="EFM1103" s="149"/>
      <c r="EFN1103" s="149"/>
      <c r="EFO1103" s="149"/>
      <c r="EFP1103" s="149"/>
      <c r="EFQ1103" s="149"/>
      <c r="EFR1103" s="149"/>
      <c r="EFS1103" s="149"/>
      <c r="EFT1103" s="149"/>
      <c r="EFU1103" s="149"/>
      <c r="EFV1103" s="149"/>
      <c r="EFW1103" s="149"/>
      <c r="EFX1103" s="149"/>
      <c r="EFY1103" s="149"/>
      <c r="EFZ1103" s="149"/>
      <c r="EGA1103" s="149"/>
      <c r="EGB1103" s="149"/>
      <c r="EGC1103" s="149"/>
      <c r="EGD1103" s="149"/>
      <c r="EGE1103" s="149"/>
      <c r="EGF1103" s="149"/>
      <c r="EGG1103" s="149"/>
      <c r="EGH1103" s="149"/>
      <c r="EGI1103" s="149"/>
      <c r="EGJ1103" s="149"/>
      <c r="EGK1103" s="149"/>
      <c r="EGL1103" s="149"/>
      <c r="EGM1103" s="149"/>
      <c r="EGN1103" s="149"/>
      <c r="EGO1103" s="149"/>
      <c r="EGP1103" s="149"/>
      <c r="EGQ1103" s="149"/>
      <c r="EGR1103" s="149"/>
      <c r="EGS1103" s="149"/>
      <c r="EGT1103" s="149"/>
      <c r="EGU1103" s="149"/>
      <c r="EGV1103" s="149"/>
      <c r="EGW1103" s="149"/>
      <c r="EGX1103" s="149"/>
      <c r="EGY1103" s="149"/>
      <c r="EGZ1103" s="149"/>
      <c r="EHA1103" s="149"/>
      <c r="EHB1103" s="149"/>
      <c r="EHC1103" s="149"/>
      <c r="EHD1103" s="149"/>
      <c r="EHE1103" s="149"/>
      <c r="EHF1103" s="149"/>
      <c r="EHG1103" s="149"/>
      <c r="EHH1103" s="149"/>
      <c r="EHI1103" s="149"/>
      <c r="EHJ1103" s="149"/>
      <c r="EHK1103" s="149"/>
      <c r="EHL1103" s="149"/>
      <c r="EHM1103" s="149"/>
      <c r="EHN1103" s="149"/>
      <c r="EHO1103" s="149"/>
      <c r="EHP1103" s="149"/>
      <c r="EHQ1103" s="149"/>
      <c r="EHR1103" s="149"/>
      <c r="EHS1103" s="149"/>
      <c r="EHT1103" s="149"/>
      <c r="EHU1103" s="149"/>
      <c r="EHV1103" s="149"/>
      <c r="EHW1103" s="149"/>
      <c r="EHX1103" s="149"/>
      <c r="EHY1103" s="149"/>
      <c r="EHZ1103" s="149"/>
      <c r="EIA1103" s="149"/>
      <c r="EIB1103" s="149"/>
      <c r="EIC1103" s="149"/>
      <c r="EID1103" s="149"/>
      <c r="EIE1103" s="149"/>
      <c r="EIF1103" s="149"/>
      <c r="EIG1103" s="149"/>
      <c r="EIH1103" s="149"/>
      <c r="EII1103" s="149"/>
      <c r="EIJ1103" s="149"/>
      <c r="EIK1103" s="149"/>
      <c r="EIL1103" s="149"/>
      <c r="EIM1103" s="149"/>
      <c r="EIN1103" s="149"/>
      <c r="EIO1103" s="149"/>
      <c r="EIP1103" s="149"/>
      <c r="EIQ1103" s="149"/>
      <c r="EIR1103" s="149"/>
      <c r="EIS1103" s="149"/>
      <c r="EIT1103" s="149"/>
      <c r="EIU1103" s="149"/>
      <c r="EIV1103" s="149"/>
      <c r="EIW1103" s="149"/>
      <c r="EIX1103" s="149"/>
      <c r="EIY1103" s="149"/>
      <c r="EIZ1103" s="149"/>
      <c r="EJA1103" s="149"/>
      <c r="EJB1103" s="149"/>
      <c r="EJC1103" s="149"/>
      <c r="EJD1103" s="149"/>
      <c r="EJE1103" s="149"/>
      <c r="EJF1103" s="149"/>
      <c r="EJG1103" s="149"/>
      <c r="EJH1103" s="149"/>
      <c r="EJI1103" s="149"/>
      <c r="EJJ1103" s="149"/>
      <c r="EJK1103" s="149"/>
      <c r="EJL1103" s="149"/>
      <c r="EJM1103" s="149"/>
      <c r="EJN1103" s="149"/>
      <c r="EJO1103" s="149"/>
      <c r="EJP1103" s="149"/>
      <c r="EJQ1103" s="149"/>
      <c r="EJR1103" s="149"/>
      <c r="EJS1103" s="149"/>
      <c r="EJT1103" s="149"/>
      <c r="EJU1103" s="149"/>
      <c r="EJV1103" s="149"/>
      <c r="EJW1103" s="149"/>
      <c r="EJX1103" s="149"/>
      <c r="EJY1103" s="149"/>
      <c r="EJZ1103" s="149"/>
      <c r="EKA1103" s="149"/>
      <c r="EKB1103" s="149"/>
      <c r="EKC1103" s="149"/>
      <c r="EKD1103" s="149"/>
      <c r="EKE1103" s="149"/>
      <c r="EKF1103" s="149"/>
      <c r="EKG1103" s="149"/>
      <c r="EKH1103" s="149"/>
      <c r="EKI1103" s="149"/>
      <c r="EKJ1103" s="149"/>
      <c r="EKK1103" s="149"/>
      <c r="EKL1103" s="149"/>
      <c r="EKM1103" s="149"/>
      <c r="EKN1103" s="149"/>
      <c r="EKO1103" s="149"/>
      <c r="EKP1103" s="149"/>
      <c r="EKQ1103" s="149"/>
      <c r="EKR1103" s="149"/>
      <c r="EKS1103" s="149"/>
      <c r="EKT1103" s="149"/>
      <c r="EKU1103" s="149"/>
      <c r="EKV1103" s="149"/>
      <c r="EKW1103" s="149"/>
      <c r="EKX1103" s="149"/>
      <c r="EKY1103" s="149"/>
      <c r="EKZ1103" s="149"/>
      <c r="ELA1103" s="149"/>
      <c r="ELB1103" s="149"/>
      <c r="ELC1103" s="149"/>
      <c r="ELD1103" s="149"/>
      <c r="ELE1103" s="149"/>
      <c r="ELF1103" s="149"/>
      <c r="ELG1103" s="149"/>
      <c r="ELH1103" s="149"/>
      <c r="ELI1103" s="149"/>
      <c r="ELJ1103" s="149"/>
      <c r="ELK1103" s="149"/>
      <c r="ELL1103" s="149"/>
      <c r="ELM1103" s="149"/>
      <c r="ELN1103" s="149"/>
      <c r="ELO1103" s="149"/>
      <c r="ELP1103" s="149"/>
      <c r="ELQ1103" s="149"/>
      <c r="ELR1103" s="149"/>
      <c r="ELS1103" s="149"/>
      <c r="ELT1103" s="149"/>
      <c r="ELU1103" s="149"/>
      <c r="ELV1103" s="149"/>
      <c r="ELW1103" s="149"/>
      <c r="ELX1103" s="149"/>
      <c r="ELY1103" s="149"/>
      <c r="ELZ1103" s="149"/>
      <c r="EMA1103" s="149"/>
      <c r="EMB1103" s="149"/>
      <c r="EMC1103" s="149"/>
      <c r="EMD1103" s="149"/>
      <c r="EME1103" s="149"/>
      <c r="EMF1103" s="149"/>
      <c r="EMG1103" s="149"/>
      <c r="EMH1103" s="149"/>
      <c r="EMI1103" s="149"/>
      <c r="EMJ1103" s="149"/>
      <c r="EMK1103" s="149"/>
      <c r="EML1103" s="149"/>
      <c r="EMM1103" s="149"/>
      <c r="EMN1103" s="149"/>
      <c r="EMO1103" s="149"/>
      <c r="EMP1103" s="149"/>
      <c r="EMQ1103" s="149"/>
      <c r="EMR1103" s="149"/>
      <c r="EMS1103" s="149"/>
      <c r="EMT1103" s="149"/>
      <c r="EMU1103" s="149"/>
      <c r="EMV1103" s="149"/>
      <c r="EMW1103" s="149"/>
      <c r="EMX1103" s="149"/>
      <c r="EMY1103" s="149"/>
      <c r="EMZ1103" s="149"/>
      <c r="ENA1103" s="149"/>
      <c r="ENB1103" s="149"/>
      <c r="ENC1103" s="149"/>
      <c r="END1103" s="149"/>
      <c r="ENE1103" s="149"/>
      <c r="ENF1103" s="149"/>
      <c r="ENG1103" s="149"/>
      <c r="ENH1103" s="149"/>
      <c r="ENI1103" s="149"/>
      <c r="ENJ1103" s="149"/>
      <c r="ENK1103" s="149"/>
      <c r="ENL1103" s="149"/>
      <c r="ENM1103" s="149"/>
      <c r="ENN1103" s="149"/>
      <c r="ENO1103" s="149"/>
      <c r="ENP1103" s="149"/>
      <c r="ENQ1103" s="149"/>
      <c r="ENR1103" s="149"/>
      <c r="ENS1103" s="149"/>
      <c r="ENT1103" s="149"/>
      <c r="ENU1103" s="149"/>
      <c r="ENV1103" s="149"/>
      <c r="ENW1103" s="149"/>
      <c r="ENX1103" s="149"/>
      <c r="ENY1103" s="149"/>
      <c r="ENZ1103" s="149"/>
      <c r="EOA1103" s="149"/>
      <c r="EOB1103" s="149"/>
      <c r="EOC1103" s="149"/>
      <c r="EOD1103" s="149"/>
      <c r="EOE1103" s="149"/>
      <c r="EOF1103" s="149"/>
      <c r="EOG1103" s="149"/>
      <c r="EOH1103" s="149"/>
      <c r="EOI1103" s="149"/>
      <c r="EOJ1103" s="149"/>
      <c r="EOK1103" s="149"/>
      <c r="EOL1103" s="149"/>
      <c r="EOM1103" s="149"/>
      <c r="EON1103" s="149"/>
      <c r="EOO1103" s="149"/>
      <c r="EOP1103" s="149"/>
      <c r="EOQ1103" s="149"/>
      <c r="EOR1103" s="149"/>
      <c r="EOS1103" s="149"/>
      <c r="EOT1103" s="149"/>
      <c r="EOU1103" s="149"/>
      <c r="EOV1103" s="149"/>
      <c r="EOW1103" s="149"/>
      <c r="EOX1103" s="149"/>
      <c r="EOY1103" s="149"/>
      <c r="EOZ1103" s="149"/>
      <c r="EPA1103" s="149"/>
      <c r="EPB1103" s="149"/>
      <c r="EPC1103" s="149"/>
      <c r="EPD1103" s="149"/>
      <c r="EPE1103" s="149"/>
      <c r="EPF1103" s="149"/>
      <c r="EPG1103" s="149"/>
      <c r="EPH1103" s="149"/>
      <c r="EPI1103" s="149"/>
      <c r="EPJ1103" s="149"/>
      <c r="EPK1103" s="149"/>
      <c r="EPL1103" s="149"/>
      <c r="EPM1103" s="149"/>
      <c r="EPN1103" s="149"/>
      <c r="EPO1103" s="149"/>
      <c r="EPP1103" s="149"/>
      <c r="EPQ1103" s="149"/>
      <c r="EPR1103" s="149"/>
      <c r="EPS1103" s="149"/>
      <c r="EPT1103" s="149"/>
      <c r="EPU1103" s="149"/>
      <c r="EPV1103" s="149"/>
      <c r="EPW1103" s="149"/>
      <c r="EPX1103" s="149"/>
      <c r="EPY1103" s="149"/>
      <c r="EPZ1103" s="149"/>
      <c r="EQA1103" s="149"/>
      <c r="EQB1103" s="149"/>
      <c r="EQC1103" s="149"/>
      <c r="EQD1103" s="149"/>
      <c r="EQE1103" s="149"/>
      <c r="EQF1103" s="149"/>
      <c r="EQG1103" s="149"/>
      <c r="EQH1103" s="149"/>
      <c r="EQI1103" s="149"/>
      <c r="EQJ1103" s="149"/>
      <c r="EQK1103" s="149"/>
      <c r="EQL1103" s="149"/>
      <c r="EQM1103" s="149"/>
      <c r="EQN1103" s="149"/>
      <c r="EQO1103" s="149"/>
      <c r="EQP1103" s="149"/>
      <c r="EQQ1103" s="149"/>
      <c r="EQR1103" s="149"/>
      <c r="EQS1103" s="149"/>
      <c r="EQT1103" s="149"/>
      <c r="EQU1103" s="149"/>
      <c r="EQV1103" s="149"/>
      <c r="EQW1103" s="149"/>
      <c r="EQX1103" s="149"/>
      <c r="EQY1103" s="149"/>
      <c r="EQZ1103" s="149"/>
      <c r="ERA1103" s="149"/>
      <c r="ERB1103" s="149"/>
      <c r="ERC1103" s="149"/>
      <c r="ERD1103" s="149"/>
      <c r="ERE1103" s="149"/>
      <c r="ERF1103" s="149"/>
      <c r="ERG1103" s="149"/>
      <c r="ERH1103" s="149"/>
      <c r="ERI1103" s="149"/>
      <c r="ERJ1103" s="149"/>
      <c r="ERK1103" s="149"/>
      <c r="ERL1103" s="149"/>
      <c r="ERM1103" s="149"/>
      <c r="ERN1103" s="149"/>
      <c r="ERO1103" s="149"/>
      <c r="ERP1103" s="149"/>
      <c r="ERQ1103" s="149"/>
      <c r="ERR1103" s="149"/>
      <c r="ERS1103" s="149"/>
      <c r="ERT1103" s="149"/>
      <c r="ERU1103" s="149"/>
      <c r="ERV1103" s="149"/>
      <c r="ERW1103" s="149"/>
      <c r="ERX1103" s="149"/>
      <c r="ERY1103" s="149"/>
      <c r="ERZ1103" s="149"/>
      <c r="ESA1103" s="149"/>
      <c r="ESB1103" s="149"/>
      <c r="ESC1103" s="149"/>
      <c r="ESD1103" s="149"/>
      <c r="ESE1103" s="149"/>
      <c r="ESF1103" s="149"/>
      <c r="ESG1103" s="149"/>
      <c r="ESH1103" s="149"/>
      <c r="ESI1103" s="149"/>
      <c r="ESJ1103" s="149"/>
      <c r="ESK1103" s="149"/>
      <c r="ESL1103" s="149"/>
      <c r="ESM1103" s="149"/>
      <c r="ESN1103" s="149"/>
      <c r="ESO1103" s="149"/>
      <c r="ESP1103" s="149"/>
      <c r="ESQ1103" s="149"/>
      <c r="ESR1103" s="149"/>
      <c r="ESS1103" s="149"/>
      <c r="EST1103" s="149"/>
      <c r="ESU1103" s="149"/>
      <c r="ESV1103" s="149"/>
      <c r="ESW1103" s="149"/>
      <c r="ESX1103" s="149"/>
      <c r="ESY1103" s="149"/>
      <c r="ESZ1103" s="149"/>
      <c r="ETA1103" s="149"/>
      <c r="ETB1103" s="149"/>
      <c r="ETC1103" s="149"/>
      <c r="ETD1103" s="149"/>
      <c r="ETE1103" s="149"/>
      <c r="ETF1103" s="149"/>
      <c r="ETG1103" s="149"/>
      <c r="ETH1103" s="149"/>
      <c r="ETI1103" s="149"/>
      <c r="ETJ1103" s="149"/>
      <c r="ETK1103" s="149"/>
      <c r="ETL1103" s="149"/>
      <c r="ETM1103" s="149"/>
      <c r="ETN1103" s="149"/>
      <c r="ETO1103" s="149"/>
      <c r="ETP1103" s="149"/>
      <c r="ETQ1103" s="149"/>
      <c r="ETR1103" s="149"/>
      <c r="ETS1103" s="149"/>
      <c r="ETT1103" s="149"/>
      <c r="ETU1103" s="149"/>
      <c r="ETV1103" s="149"/>
      <c r="ETW1103" s="149"/>
      <c r="ETX1103" s="149"/>
      <c r="ETY1103" s="149"/>
      <c r="ETZ1103" s="149"/>
      <c r="EUA1103" s="149"/>
      <c r="EUB1103" s="149"/>
      <c r="EUC1103" s="149"/>
      <c r="EUD1103" s="149"/>
      <c r="EUE1103" s="149"/>
      <c r="EUF1103" s="149"/>
      <c r="EUG1103" s="149"/>
      <c r="EUH1103" s="149"/>
      <c r="EUI1103" s="149"/>
      <c r="EUJ1103" s="149"/>
      <c r="EUK1103" s="149"/>
      <c r="EUL1103" s="149"/>
      <c r="EUM1103" s="149"/>
      <c r="EUN1103" s="149"/>
      <c r="EUO1103" s="149"/>
      <c r="EUP1103" s="149"/>
      <c r="EUQ1103" s="149"/>
      <c r="EUR1103" s="149"/>
      <c r="EUS1103" s="149"/>
      <c r="EUT1103" s="149"/>
      <c r="EUU1103" s="149"/>
      <c r="EUV1103" s="149"/>
      <c r="EUW1103" s="149"/>
      <c r="EUX1103" s="149"/>
      <c r="EUY1103" s="149"/>
      <c r="EUZ1103" s="149"/>
      <c r="EVA1103" s="149"/>
      <c r="EVB1103" s="149"/>
      <c r="EVC1103" s="149"/>
      <c r="EVD1103" s="149"/>
      <c r="EVE1103" s="149"/>
      <c r="EVF1103" s="149"/>
      <c r="EVG1103" s="149"/>
      <c r="EVH1103" s="149"/>
      <c r="EVI1103" s="149"/>
      <c r="EVJ1103" s="149"/>
      <c r="EVK1103" s="149"/>
      <c r="EVL1103" s="149"/>
      <c r="EVM1103" s="149"/>
      <c r="EVN1103" s="149"/>
      <c r="EVO1103" s="149"/>
      <c r="EVP1103" s="149"/>
      <c r="EVQ1103" s="149"/>
      <c r="EVR1103" s="149"/>
      <c r="EVS1103" s="149"/>
      <c r="EVT1103" s="149"/>
      <c r="EVU1103" s="149"/>
      <c r="EVV1103" s="149"/>
      <c r="EVW1103" s="149"/>
      <c r="EVX1103" s="149"/>
      <c r="EVY1103" s="149"/>
      <c r="EVZ1103" s="149"/>
      <c r="EWA1103" s="149"/>
      <c r="EWB1103" s="149"/>
      <c r="EWC1103" s="149"/>
      <c r="EWD1103" s="149"/>
      <c r="EWE1103" s="149"/>
      <c r="EWF1103" s="149"/>
      <c r="EWG1103" s="149"/>
      <c r="EWH1103" s="149"/>
      <c r="EWI1103" s="149"/>
      <c r="EWJ1103" s="149"/>
      <c r="EWK1103" s="149"/>
      <c r="EWL1103" s="149"/>
      <c r="EWM1103" s="149"/>
      <c r="EWN1103" s="149"/>
      <c r="EWO1103" s="149"/>
      <c r="EWP1103" s="149"/>
      <c r="EWQ1103" s="149"/>
      <c r="EWR1103" s="149"/>
      <c r="EWS1103" s="149"/>
      <c r="EWT1103" s="149"/>
      <c r="EWU1103" s="149"/>
      <c r="EWV1103" s="149"/>
      <c r="EWW1103" s="149"/>
      <c r="EWX1103" s="149"/>
      <c r="EWY1103" s="149"/>
      <c r="EWZ1103" s="149"/>
      <c r="EXA1103" s="149"/>
      <c r="EXB1103" s="149"/>
      <c r="EXC1103" s="149"/>
      <c r="EXD1103" s="149"/>
      <c r="EXE1103" s="149"/>
      <c r="EXF1103" s="149"/>
      <c r="EXG1103" s="149"/>
      <c r="EXH1103" s="149"/>
      <c r="EXI1103" s="149"/>
      <c r="EXJ1103" s="149"/>
      <c r="EXK1103" s="149"/>
      <c r="EXL1103" s="149"/>
      <c r="EXM1103" s="149"/>
      <c r="EXN1103" s="149"/>
      <c r="EXO1103" s="149"/>
      <c r="EXP1103" s="149"/>
      <c r="EXQ1103" s="149"/>
      <c r="EXR1103" s="149"/>
      <c r="EXS1103" s="149"/>
      <c r="EXT1103" s="149"/>
      <c r="EXU1103" s="149"/>
      <c r="EXV1103" s="149"/>
      <c r="EXW1103" s="149"/>
      <c r="EXX1103" s="149"/>
      <c r="EXY1103" s="149"/>
      <c r="EXZ1103" s="149"/>
      <c r="EYA1103" s="149"/>
      <c r="EYB1103" s="149"/>
      <c r="EYC1103" s="149"/>
      <c r="EYD1103" s="149"/>
      <c r="EYE1103" s="149"/>
      <c r="EYF1103" s="149"/>
      <c r="EYG1103" s="149"/>
      <c r="EYH1103" s="149"/>
      <c r="EYI1103" s="149"/>
      <c r="EYJ1103" s="149"/>
      <c r="EYK1103" s="149"/>
      <c r="EYL1103" s="149"/>
      <c r="EYM1103" s="149"/>
      <c r="EYN1103" s="149"/>
      <c r="EYO1103" s="149"/>
      <c r="EYP1103" s="149"/>
      <c r="EYQ1103" s="149"/>
      <c r="EYR1103" s="149"/>
      <c r="EYS1103" s="149"/>
      <c r="EYT1103" s="149"/>
      <c r="EYU1103" s="149"/>
      <c r="EYV1103" s="149"/>
      <c r="EYW1103" s="149"/>
      <c r="EYX1103" s="149"/>
      <c r="EYY1103" s="149"/>
      <c r="EYZ1103" s="149"/>
      <c r="EZA1103" s="149"/>
      <c r="EZB1103" s="149"/>
      <c r="EZC1103" s="149"/>
      <c r="EZD1103" s="149"/>
      <c r="EZE1103" s="149"/>
      <c r="EZF1103" s="149"/>
      <c r="EZG1103" s="149"/>
      <c r="EZH1103" s="149"/>
      <c r="EZI1103" s="149"/>
      <c r="EZJ1103" s="149"/>
      <c r="EZK1103" s="149"/>
      <c r="EZL1103" s="149"/>
      <c r="EZM1103" s="149"/>
      <c r="EZN1103" s="149"/>
      <c r="EZO1103" s="149"/>
      <c r="EZP1103" s="149"/>
      <c r="EZQ1103" s="149"/>
      <c r="EZR1103" s="149"/>
      <c r="EZS1103" s="149"/>
      <c r="EZT1103" s="149"/>
      <c r="EZU1103" s="149"/>
      <c r="EZV1103" s="149"/>
      <c r="EZW1103" s="149"/>
      <c r="EZX1103" s="149"/>
      <c r="EZY1103" s="149"/>
      <c r="EZZ1103" s="149"/>
      <c r="FAA1103" s="149"/>
      <c r="FAB1103" s="149"/>
      <c r="FAC1103" s="149"/>
      <c r="FAD1103" s="149"/>
      <c r="FAE1103" s="149"/>
      <c r="FAF1103" s="149"/>
      <c r="FAG1103" s="149"/>
      <c r="FAH1103" s="149"/>
      <c r="FAI1103" s="149"/>
      <c r="FAJ1103" s="149"/>
      <c r="FAK1103" s="149"/>
      <c r="FAL1103" s="149"/>
      <c r="FAM1103" s="149"/>
      <c r="FAN1103" s="149"/>
      <c r="FAO1103" s="149"/>
      <c r="FAP1103" s="149"/>
      <c r="FAQ1103" s="149"/>
      <c r="FAR1103" s="149"/>
      <c r="FAS1103" s="149"/>
      <c r="FAT1103" s="149"/>
      <c r="FAU1103" s="149"/>
      <c r="FAV1103" s="149"/>
      <c r="FAW1103" s="149"/>
      <c r="FAX1103" s="149"/>
      <c r="FAY1103" s="149"/>
      <c r="FAZ1103" s="149"/>
      <c r="FBA1103" s="149"/>
      <c r="FBB1103" s="149"/>
      <c r="FBC1103" s="149"/>
      <c r="FBD1103" s="149"/>
      <c r="FBE1103" s="149"/>
      <c r="FBF1103" s="149"/>
      <c r="FBG1103" s="149"/>
      <c r="FBH1103" s="149"/>
      <c r="FBI1103" s="149"/>
      <c r="FBJ1103" s="149"/>
      <c r="FBK1103" s="149"/>
      <c r="FBL1103" s="149"/>
      <c r="FBM1103" s="149"/>
      <c r="FBN1103" s="149"/>
      <c r="FBO1103" s="149"/>
      <c r="FBP1103" s="149"/>
      <c r="FBQ1103" s="149"/>
      <c r="FBR1103" s="149"/>
      <c r="FBS1103" s="149"/>
      <c r="FBT1103" s="149"/>
      <c r="FBU1103" s="149"/>
      <c r="FBV1103" s="149"/>
      <c r="FBW1103" s="149"/>
      <c r="FBX1103" s="149"/>
      <c r="FBY1103" s="149"/>
      <c r="FBZ1103" s="149"/>
      <c r="FCA1103" s="149"/>
      <c r="FCB1103" s="149"/>
      <c r="FCC1103" s="149"/>
      <c r="FCD1103" s="149"/>
      <c r="FCE1103" s="149"/>
      <c r="FCF1103" s="149"/>
      <c r="FCG1103" s="149"/>
      <c r="FCH1103" s="149"/>
      <c r="FCI1103" s="149"/>
      <c r="FCJ1103" s="149"/>
      <c r="FCK1103" s="149"/>
      <c r="FCL1103" s="149"/>
      <c r="FCM1103" s="149"/>
      <c r="FCN1103" s="149"/>
      <c r="FCO1103" s="149"/>
      <c r="FCP1103" s="149"/>
      <c r="FCQ1103" s="149"/>
      <c r="FCR1103" s="149"/>
      <c r="FCS1103" s="149"/>
      <c r="FCT1103" s="149"/>
      <c r="FCU1103" s="149"/>
      <c r="FCV1103" s="149"/>
      <c r="FCW1103" s="149"/>
      <c r="FCX1103" s="149"/>
      <c r="FCY1103" s="149"/>
      <c r="FCZ1103" s="149"/>
      <c r="FDA1103" s="149"/>
      <c r="FDB1103" s="149"/>
      <c r="FDC1103" s="149"/>
      <c r="FDD1103" s="149"/>
      <c r="FDE1103" s="149"/>
      <c r="FDF1103" s="149"/>
      <c r="FDG1103" s="149"/>
      <c r="FDH1103" s="149"/>
      <c r="FDI1103" s="149"/>
      <c r="FDJ1103" s="149"/>
      <c r="FDK1103" s="149"/>
      <c r="FDL1103" s="149"/>
      <c r="FDM1103" s="149"/>
      <c r="FDN1103" s="149"/>
      <c r="FDO1103" s="149"/>
      <c r="FDP1103" s="149"/>
      <c r="FDQ1103" s="149"/>
      <c r="FDR1103" s="149"/>
      <c r="FDS1103" s="149"/>
      <c r="FDT1103" s="149"/>
      <c r="FDU1103" s="149"/>
      <c r="FDV1103" s="149"/>
      <c r="FDW1103" s="149"/>
      <c r="FDX1103" s="149"/>
      <c r="FDY1103" s="149"/>
      <c r="FDZ1103" s="149"/>
      <c r="FEA1103" s="149"/>
      <c r="FEB1103" s="149"/>
      <c r="FEC1103" s="149"/>
      <c r="FED1103" s="149"/>
      <c r="FEE1103" s="149"/>
      <c r="FEF1103" s="149"/>
      <c r="FEG1103" s="149"/>
      <c r="FEH1103" s="149"/>
      <c r="FEI1103" s="149"/>
      <c r="FEJ1103" s="149"/>
      <c r="FEK1103" s="149"/>
      <c r="FEL1103" s="149"/>
      <c r="FEM1103" s="149"/>
      <c r="FEN1103" s="149"/>
      <c r="FEO1103" s="149"/>
      <c r="FEP1103" s="149"/>
      <c r="FEQ1103" s="149"/>
      <c r="FER1103" s="149"/>
      <c r="FES1103" s="149"/>
      <c r="FET1103" s="149"/>
      <c r="FEU1103" s="149"/>
      <c r="FEV1103" s="149"/>
      <c r="FEW1103" s="149"/>
      <c r="FEX1103" s="149"/>
      <c r="FEY1103" s="149"/>
      <c r="FEZ1103" s="149"/>
      <c r="FFA1103" s="149"/>
      <c r="FFB1103" s="149"/>
      <c r="FFC1103" s="149"/>
      <c r="FFD1103" s="149"/>
      <c r="FFE1103" s="149"/>
      <c r="FFF1103" s="149"/>
      <c r="FFG1103" s="149"/>
      <c r="FFH1103" s="149"/>
      <c r="FFI1103" s="149"/>
      <c r="FFJ1103" s="149"/>
      <c r="FFK1103" s="149"/>
      <c r="FFL1103" s="149"/>
      <c r="FFM1103" s="149"/>
      <c r="FFN1103" s="149"/>
      <c r="FFO1103" s="149"/>
      <c r="FFP1103" s="149"/>
      <c r="FFQ1103" s="149"/>
      <c r="FFR1103" s="149"/>
      <c r="FFS1103" s="149"/>
      <c r="FFT1103" s="149"/>
      <c r="FFU1103" s="149"/>
      <c r="FFV1103" s="149"/>
      <c r="FFW1103" s="149"/>
      <c r="FFX1103" s="149"/>
      <c r="FFY1103" s="149"/>
      <c r="FFZ1103" s="149"/>
      <c r="FGA1103" s="149"/>
      <c r="FGB1103" s="149"/>
      <c r="FGC1103" s="149"/>
      <c r="FGD1103" s="149"/>
      <c r="FGE1103" s="149"/>
      <c r="FGF1103" s="149"/>
      <c r="FGG1103" s="149"/>
      <c r="FGH1103" s="149"/>
      <c r="FGI1103" s="149"/>
      <c r="FGJ1103" s="149"/>
      <c r="FGK1103" s="149"/>
      <c r="FGL1103" s="149"/>
      <c r="FGM1103" s="149"/>
      <c r="FGN1103" s="149"/>
      <c r="FGO1103" s="149"/>
      <c r="FGP1103" s="149"/>
      <c r="FGQ1103" s="149"/>
      <c r="FGR1103" s="149"/>
      <c r="FGS1103" s="149"/>
      <c r="FGT1103" s="149"/>
      <c r="FGU1103" s="149"/>
      <c r="FGV1103" s="149"/>
      <c r="FGW1103" s="149"/>
      <c r="FGX1103" s="149"/>
      <c r="FGY1103" s="149"/>
      <c r="FGZ1103" s="149"/>
      <c r="FHA1103" s="149"/>
      <c r="FHB1103" s="149"/>
      <c r="FHC1103" s="149"/>
      <c r="FHD1103" s="149"/>
      <c r="FHE1103" s="149"/>
      <c r="FHF1103" s="149"/>
      <c r="FHG1103" s="149"/>
      <c r="FHH1103" s="149"/>
      <c r="FHI1103" s="149"/>
      <c r="FHJ1103" s="149"/>
      <c r="FHK1103" s="149"/>
      <c r="FHL1103" s="149"/>
      <c r="FHM1103" s="149"/>
      <c r="FHN1103" s="149"/>
      <c r="FHO1103" s="149"/>
      <c r="FHP1103" s="149"/>
      <c r="FHQ1103" s="149"/>
      <c r="FHR1103" s="149"/>
      <c r="FHS1103" s="149"/>
      <c r="FHT1103" s="149"/>
      <c r="FHU1103" s="149"/>
      <c r="FHV1103" s="149"/>
      <c r="FHW1103" s="149"/>
      <c r="FHX1103" s="149"/>
      <c r="FHY1103" s="149"/>
      <c r="FHZ1103" s="149"/>
      <c r="FIA1103" s="149"/>
      <c r="FIB1103" s="149"/>
      <c r="FIC1103" s="149"/>
      <c r="FID1103" s="149"/>
      <c r="FIE1103" s="149"/>
      <c r="FIF1103" s="149"/>
      <c r="FIG1103" s="149"/>
      <c r="FIH1103" s="149"/>
      <c r="FII1103" s="149"/>
      <c r="FIJ1103" s="149"/>
      <c r="FIK1103" s="149"/>
      <c r="FIL1103" s="149"/>
      <c r="FIM1103" s="149"/>
      <c r="FIN1103" s="149"/>
      <c r="FIO1103" s="149"/>
      <c r="FIP1103" s="149"/>
      <c r="FIQ1103" s="149"/>
      <c r="FIR1103" s="149"/>
      <c r="FIS1103" s="149"/>
      <c r="FIT1103" s="149"/>
      <c r="FIU1103" s="149"/>
      <c r="FIV1103" s="149"/>
      <c r="FIW1103" s="149"/>
      <c r="FIX1103" s="149"/>
      <c r="FIY1103" s="149"/>
      <c r="FIZ1103" s="149"/>
      <c r="FJA1103" s="149"/>
      <c r="FJB1103" s="149"/>
      <c r="FJC1103" s="149"/>
      <c r="FJD1103" s="149"/>
      <c r="FJE1103" s="149"/>
      <c r="FJF1103" s="149"/>
      <c r="FJG1103" s="149"/>
      <c r="FJH1103" s="149"/>
      <c r="FJI1103" s="149"/>
      <c r="FJJ1103" s="149"/>
      <c r="FJK1103" s="149"/>
      <c r="FJL1103" s="149"/>
      <c r="FJM1103" s="149"/>
      <c r="FJN1103" s="149"/>
      <c r="FJO1103" s="149"/>
      <c r="FJP1103" s="149"/>
      <c r="FJQ1103" s="149"/>
      <c r="FJR1103" s="149"/>
      <c r="FJS1103" s="149"/>
      <c r="FJT1103" s="149"/>
      <c r="FJU1103" s="149"/>
      <c r="FJV1103" s="149"/>
      <c r="FJW1103" s="149"/>
      <c r="FJX1103" s="149"/>
      <c r="FJY1103" s="149"/>
      <c r="FJZ1103" s="149"/>
      <c r="FKA1103" s="149"/>
      <c r="FKB1103" s="149"/>
      <c r="FKC1103" s="149"/>
      <c r="FKD1103" s="149"/>
      <c r="FKE1103" s="149"/>
      <c r="FKF1103" s="149"/>
      <c r="FKG1103" s="149"/>
      <c r="FKH1103" s="149"/>
      <c r="FKI1103" s="149"/>
      <c r="FKJ1103" s="149"/>
      <c r="FKK1103" s="149"/>
      <c r="FKL1103" s="149"/>
      <c r="FKM1103" s="149"/>
      <c r="FKN1103" s="149"/>
      <c r="FKO1103" s="149"/>
      <c r="FKP1103" s="149"/>
      <c r="FKQ1103" s="149"/>
      <c r="FKR1103" s="149"/>
      <c r="FKS1103" s="149"/>
      <c r="FKT1103" s="149"/>
      <c r="FKU1103" s="149"/>
      <c r="FKV1103" s="149"/>
      <c r="FKW1103" s="149"/>
      <c r="FKX1103" s="149"/>
      <c r="FKY1103" s="149"/>
      <c r="FKZ1103" s="149"/>
      <c r="FLA1103" s="149"/>
      <c r="FLB1103" s="149"/>
      <c r="FLC1103" s="149"/>
      <c r="FLD1103" s="149"/>
      <c r="FLE1103" s="149"/>
      <c r="FLF1103" s="149"/>
      <c r="FLG1103" s="149"/>
      <c r="FLH1103" s="149"/>
      <c r="FLI1103" s="149"/>
      <c r="FLJ1103" s="149"/>
      <c r="FLK1103" s="149"/>
      <c r="FLL1103" s="149"/>
      <c r="FLM1103" s="149"/>
      <c r="FLN1103" s="149"/>
      <c r="FLO1103" s="149"/>
      <c r="FLP1103" s="149"/>
      <c r="FLQ1103" s="149"/>
      <c r="FLR1103" s="149"/>
      <c r="FLS1103" s="149"/>
      <c r="FLT1103" s="149"/>
      <c r="FLU1103" s="149"/>
      <c r="FLV1103" s="149"/>
      <c r="FLW1103" s="149"/>
      <c r="FLX1103" s="149"/>
      <c r="FLY1103" s="149"/>
      <c r="FLZ1103" s="149"/>
      <c r="FMA1103" s="149"/>
      <c r="FMB1103" s="149"/>
      <c r="FMC1103" s="149"/>
      <c r="FMD1103" s="149"/>
      <c r="FME1103" s="149"/>
      <c r="FMF1103" s="149"/>
      <c r="FMG1103" s="149"/>
      <c r="FMH1103" s="149"/>
      <c r="FMI1103" s="149"/>
      <c r="FMJ1103" s="149"/>
      <c r="FMK1103" s="149"/>
      <c r="FML1103" s="149"/>
      <c r="FMM1103" s="149"/>
      <c r="FMN1103" s="149"/>
      <c r="FMO1103" s="149"/>
      <c r="FMP1103" s="149"/>
      <c r="FMQ1103" s="149"/>
      <c r="FMR1103" s="149"/>
      <c r="FMS1103" s="149"/>
      <c r="FMT1103" s="149"/>
      <c r="FMU1103" s="149"/>
      <c r="FMV1103" s="149"/>
      <c r="FMW1103" s="149"/>
      <c r="FMX1103" s="149"/>
      <c r="FMY1103" s="149"/>
      <c r="FMZ1103" s="149"/>
      <c r="FNA1103" s="149"/>
      <c r="FNB1103" s="149"/>
      <c r="FNC1103" s="149"/>
      <c r="FND1103" s="149"/>
      <c r="FNE1103" s="149"/>
      <c r="FNF1103" s="149"/>
      <c r="FNG1103" s="149"/>
      <c r="FNH1103" s="149"/>
      <c r="FNI1103" s="149"/>
      <c r="FNJ1103" s="149"/>
      <c r="FNK1103" s="149"/>
      <c r="FNL1103" s="149"/>
      <c r="FNM1103" s="149"/>
      <c r="FNN1103" s="149"/>
      <c r="FNO1103" s="149"/>
      <c r="FNP1103" s="149"/>
      <c r="FNQ1103" s="149"/>
      <c r="FNR1103" s="149"/>
      <c r="FNS1103" s="149"/>
      <c r="FNT1103" s="149"/>
      <c r="FNU1103" s="149"/>
      <c r="FNV1103" s="149"/>
      <c r="FNW1103" s="149"/>
      <c r="FNX1103" s="149"/>
      <c r="FNY1103" s="149"/>
      <c r="FNZ1103" s="149"/>
      <c r="FOA1103" s="149"/>
      <c r="FOB1103" s="149"/>
      <c r="FOC1103" s="149"/>
      <c r="FOD1103" s="149"/>
      <c r="FOE1103" s="149"/>
      <c r="FOF1103" s="149"/>
      <c r="FOG1103" s="149"/>
      <c r="FOH1103" s="149"/>
      <c r="FOI1103" s="149"/>
      <c r="FOJ1103" s="149"/>
      <c r="FOK1103" s="149"/>
      <c r="FOL1103" s="149"/>
      <c r="FOM1103" s="149"/>
      <c r="FON1103" s="149"/>
      <c r="FOO1103" s="149"/>
      <c r="FOP1103" s="149"/>
      <c r="FOQ1103" s="149"/>
      <c r="FOR1103" s="149"/>
      <c r="FOS1103" s="149"/>
      <c r="FOT1103" s="149"/>
      <c r="FOU1103" s="149"/>
      <c r="FOV1103" s="149"/>
      <c r="FOW1103" s="149"/>
      <c r="FOX1103" s="149"/>
      <c r="FOY1103" s="149"/>
      <c r="FOZ1103" s="149"/>
      <c r="FPA1103" s="149"/>
      <c r="FPB1103" s="149"/>
      <c r="FPC1103" s="149"/>
      <c r="FPD1103" s="149"/>
      <c r="FPE1103" s="149"/>
      <c r="FPF1103" s="149"/>
      <c r="FPG1103" s="149"/>
      <c r="FPH1103" s="149"/>
      <c r="FPI1103" s="149"/>
      <c r="FPJ1103" s="149"/>
      <c r="FPK1103" s="149"/>
      <c r="FPL1103" s="149"/>
      <c r="FPM1103" s="149"/>
      <c r="FPN1103" s="149"/>
      <c r="FPO1103" s="149"/>
      <c r="FPP1103" s="149"/>
      <c r="FPQ1103" s="149"/>
      <c r="FPR1103" s="149"/>
      <c r="FPS1103" s="149"/>
      <c r="FPT1103" s="149"/>
      <c r="FPU1103" s="149"/>
      <c r="FPV1103" s="149"/>
      <c r="FPW1103" s="149"/>
      <c r="FPX1103" s="149"/>
      <c r="FPY1103" s="149"/>
      <c r="FPZ1103" s="149"/>
      <c r="FQA1103" s="149"/>
      <c r="FQB1103" s="149"/>
      <c r="FQC1103" s="149"/>
      <c r="FQD1103" s="149"/>
      <c r="FQE1103" s="149"/>
      <c r="FQF1103" s="149"/>
      <c r="FQG1103" s="149"/>
      <c r="FQH1103" s="149"/>
      <c r="FQI1103" s="149"/>
      <c r="FQJ1103" s="149"/>
      <c r="FQK1103" s="149"/>
      <c r="FQL1103" s="149"/>
      <c r="FQM1103" s="149"/>
      <c r="FQN1103" s="149"/>
      <c r="FQO1103" s="149"/>
      <c r="FQP1103" s="149"/>
      <c r="FQQ1103" s="149"/>
      <c r="FQR1103" s="149"/>
      <c r="FQS1103" s="149"/>
      <c r="FQT1103" s="149"/>
      <c r="FQU1103" s="149"/>
      <c r="FQV1103" s="149"/>
      <c r="FQW1103" s="149"/>
      <c r="FQX1103" s="149"/>
      <c r="FQY1103" s="149"/>
      <c r="FQZ1103" s="149"/>
      <c r="FRA1103" s="149"/>
      <c r="FRB1103" s="149"/>
      <c r="FRC1103" s="149"/>
      <c r="FRD1103" s="149"/>
      <c r="FRE1103" s="149"/>
      <c r="FRF1103" s="149"/>
      <c r="FRG1103" s="149"/>
      <c r="FRH1103" s="149"/>
      <c r="FRI1103" s="149"/>
      <c r="FRJ1103" s="149"/>
      <c r="FRK1103" s="149"/>
      <c r="FRL1103" s="149"/>
      <c r="FRM1103" s="149"/>
      <c r="FRN1103" s="149"/>
      <c r="FRO1103" s="149"/>
      <c r="FRP1103" s="149"/>
      <c r="FRQ1103" s="149"/>
      <c r="FRR1103" s="149"/>
      <c r="FRS1103" s="149"/>
      <c r="FRT1103" s="149"/>
      <c r="FRU1103" s="149"/>
      <c r="FRV1103" s="149"/>
      <c r="FRW1103" s="149"/>
      <c r="FRX1103" s="149"/>
      <c r="FRY1103" s="149"/>
      <c r="FRZ1103" s="149"/>
      <c r="FSA1103" s="149"/>
      <c r="FSB1103" s="149"/>
      <c r="FSC1103" s="149"/>
      <c r="FSD1103" s="149"/>
      <c r="FSE1103" s="149"/>
      <c r="FSF1103" s="149"/>
      <c r="FSG1103" s="149"/>
      <c r="FSH1103" s="149"/>
      <c r="FSI1103" s="149"/>
      <c r="FSJ1103" s="149"/>
      <c r="FSK1103" s="149"/>
      <c r="FSL1103" s="149"/>
      <c r="FSM1103" s="149"/>
      <c r="FSN1103" s="149"/>
      <c r="FSO1103" s="149"/>
      <c r="FSP1103" s="149"/>
      <c r="FSQ1103" s="149"/>
      <c r="FSR1103" s="149"/>
      <c r="FSS1103" s="149"/>
      <c r="FST1103" s="149"/>
      <c r="FSU1103" s="149"/>
      <c r="FSV1103" s="149"/>
      <c r="FSW1103" s="149"/>
      <c r="FSX1103" s="149"/>
      <c r="FSY1103" s="149"/>
      <c r="FSZ1103" s="149"/>
      <c r="FTA1103" s="149"/>
      <c r="FTB1103" s="149"/>
      <c r="FTC1103" s="149"/>
      <c r="FTD1103" s="149"/>
      <c r="FTE1103" s="149"/>
      <c r="FTF1103" s="149"/>
      <c r="FTG1103" s="149"/>
      <c r="FTH1103" s="149"/>
      <c r="FTI1103" s="149"/>
      <c r="FTJ1103" s="149"/>
      <c r="FTK1103" s="149"/>
      <c r="FTL1103" s="149"/>
      <c r="FTM1103" s="149"/>
      <c r="FTN1103" s="149"/>
      <c r="FTO1103" s="149"/>
      <c r="FTP1103" s="149"/>
      <c r="FTQ1103" s="149"/>
      <c r="FTR1103" s="149"/>
      <c r="FTS1103" s="149"/>
      <c r="FTT1103" s="149"/>
      <c r="FTU1103" s="149"/>
      <c r="FTV1103" s="149"/>
      <c r="FTW1103" s="149"/>
      <c r="FTX1103" s="149"/>
      <c r="FTY1103" s="149"/>
      <c r="FTZ1103" s="149"/>
      <c r="FUA1103" s="149"/>
      <c r="FUB1103" s="149"/>
      <c r="FUC1103" s="149"/>
      <c r="FUD1103" s="149"/>
      <c r="FUE1103" s="149"/>
      <c r="FUF1103" s="149"/>
      <c r="FUG1103" s="149"/>
      <c r="FUH1103" s="149"/>
      <c r="FUI1103" s="149"/>
      <c r="FUJ1103" s="149"/>
      <c r="FUK1103" s="149"/>
      <c r="FUL1103" s="149"/>
      <c r="FUM1103" s="149"/>
      <c r="FUN1103" s="149"/>
      <c r="FUO1103" s="149"/>
      <c r="FUP1103" s="149"/>
      <c r="FUQ1103" s="149"/>
      <c r="FUR1103" s="149"/>
      <c r="FUS1103" s="149"/>
      <c r="FUT1103" s="149"/>
      <c r="FUU1103" s="149"/>
      <c r="FUV1103" s="149"/>
      <c r="FUW1103" s="149"/>
      <c r="FUX1103" s="149"/>
      <c r="FUY1103" s="149"/>
      <c r="FUZ1103" s="149"/>
      <c r="FVA1103" s="149"/>
      <c r="FVB1103" s="149"/>
      <c r="FVC1103" s="149"/>
      <c r="FVD1103" s="149"/>
      <c r="FVE1103" s="149"/>
      <c r="FVF1103" s="149"/>
      <c r="FVG1103" s="149"/>
      <c r="FVH1103" s="149"/>
      <c r="FVI1103" s="149"/>
      <c r="FVJ1103" s="149"/>
      <c r="FVK1103" s="149"/>
      <c r="FVL1103" s="149"/>
      <c r="FVM1103" s="149"/>
      <c r="FVN1103" s="149"/>
      <c r="FVO1103" s="149"/>
      <c r="FVP1103" s="149"/>
      <c r="FVQ1103" s="149"/>
      <c r="FVR1103" s="149"/>
      <c r="FVS1103" s="149"/>
      <c r="FVT1103" s="149"/>
      <c r="FVU1103" s="149"/>
      <c r="FVV1103" s="149"/>
      <c r="FVW1103" s="149"/>
      <c r="FVX1103" s="149"/>
      <c r="FVY1103" s="149"/>
      <c r="FVZ1103" s="149"/>
      <c r="FWA1103" s="149"/>
      <c r="FWB1103" s="149"/>
      <c r="FWC1103" s="149"/>
      <c r="FWD1103" s="149"/>
      <c r="FWE1103" s="149"/>
      <c r="FWF1103" s="149"/>
      <c r="FWG1103" s="149"/>
      <c r="FWH1103" s="149"/>
      <c r="FWI1103" s="149"/>
      <c r="FWJ1103" s="149"/>
      <c r="FWK1103" s="149"/>
      <c r="FWL1103" s="149"/>
      <c r="FWM1103" s="149"/>
      <c r="FWN1103" s="149"/>
      <c r="FWO1103" s="149"/>
      <c r="FWP1103" s="149"/>
      <c r="FWQ1103" s="149"/>
      <c r="FWR1103" s="149"/>
      <c r="FWS1103" s="149"/>
      <c r="FWT1103" s="149"/>
      <c r="FWU1103" s="149"/>
      <c r="FWV1103" s="149"/>
      <c r="FWW1103" s="149"/>
      <c r="FWX1103" s="149"/>
      <c r="FWY1103" s="149"/>
      <c r="FWZ1103" s="149"/>
      <c r="FXA1103" s="149"/>
      <c r="FXB1103" s="149"/>
      <c r="FXC1103" s="149"/>
      <c r="FXD1103" s="149"/>
      <c r="FXE1103" s="149"/>
      <c r="FXF1103" s="149"/>
      <c r="FXG1103" s="149"/>
      <c r="FXH1103" s="149"/>
      <c r="FXI1103" s="149"/>
      <c r="FXJ1103" s="149"/>
      <c r="FXK1103" s="149"/>
      <c r="FXL1103" s="149"/>
      <c r="FXM1103" s="149"/>
      <c r="FXN1103" s="149"/>
      <c r="FXO1103" s="149"/>
      <c r="FXP1103" s="149"/>
      <c r="FXQ1103" s="149"/>
      <c r="FXR1103" s="149"/>
      <c r="FXS1103" s="149"/>
      <c r="FXT1103" s="149"/>
      <c r="FXU1103" s="149"/>
      <c r="FXV1103" s="149"/>
      <c r="FXW1103" s="149"/>
      <c r="FXX1103" s="149"/>
      <c r="FXY1103" s="149"/>
      <c r="FXZ1103" s="149"/>
      <c r="FYA1103" s="149"/>
      <c r="FYB1103" s="149"/>
      <c r="FYC1103" s="149"/>
      <c r="FYD1103" s="149"/>
      <c r="FYE1103" s="149"/>
      <c r="FYF1103" s="149"/>
      <c r="FYG1103" s="149"/>
      <c r="FYH1103" s="149"/>
      <c r="FYI1103" s="149"/>
      <c r="FYJ1103" s="149"/>
      <c r="FYK1103" s="149"/>
      <c r="FYL1103" s="149"/>
      <c r="FYM1103" s="149"/>
      <c r="FYN1103" s="149"/>
      <c r="FYO1103" s="149"/>
      <c r="FYP1103" s="149"/>
      <c r="FYQ1103" s="149"/>
      <c r="FYR1103" s="149"/>
      <c r="FYS1103" s="149"/>
      <c r="FYT1103" s="149"/>
      <c r="FYU1103" s="149"/>
      <c r="FYV1103" s="149"/>
      <c r="FYW1103" s="149"/>
      <c r="FYX1103" s="149"/>
      <c r="FYY1103" s="149"/>
      <c r="FYZ1103" s="149"/>
      <c r="FZA1103" s="149"/>
      <c r="FZB1103" s="149"/>
      <c r="FZC1103" s="149"/>
      <c r="FZD1103" s="149"/>
      <c r="FZE1103" s="149"/>
      <c r="FZF1103" s="149"/>
      <c r="FZG1103" s="149"/>
      <c r="FZH1103" s="149"/>
      <c r="FZI1103" s="149"/>
      <c r="FZJ1103" s="149"/>
      <c r="FZK1103" s="149"/>
      <c r="FZL1103" s="149"/>
      <c r="FZM1103" s="149"/>
      <c r="FZN1103" s="149"/>
      <c r="FZO1103" s="149"/>
      <c r="FZP1103" s="149"/>
      <c r="FZQ1103" s="149"/>
      <c r="FZR1103" s="149"/>
      <c r="FZS1103" s="149"/>
      <c r="FZT1103" s="149"/>
      <c r="FZU1103" s="149"/>
      <c r="FZV1103" s="149"/>
      <c r="FZW1103" s="149"/>
      <c r="FZX1103" s="149"/>
      <c r="FZY1103" s="149"/>
      <c r="FZZ1103" s="149"/>
      <c r="GAA1103" s="149"/>
      <c r="GAB1103" s="149"/>
      <c r="GAC1103" s="149"/>
      <c r="GAD1103" s="149"/>
      <c r="GAE1103" s="149"/>
      <c r="GAF1103" s="149"/>
      <c r="GAG1103" s="149"/>
      <c r="GAH1103" s="149"/>
      <c r="GAI1103" s="149"/>
      <c r="GAJ1103" s="149"/>
      <c r="GAK1103" s="149"/>
      <c r="GAL1103" s="149"/>
      <c r="GAM1103" s="149"/>
      <c r="GAN1103" s="149"/>
      <c r="GAO1103" s="149"/>
      <c r="GAP1103" s="149"/>
      <c r="GAQ1103" s="149"/>
      <c r="GAR1103" s="149"/>
      <c r="GAS1103" s="149"/>
      <c r="GAT1103" s="149"/>
      <c r="GAU1103" s="149"/>
      <c r="GAV1103" s="149"/>
      <c r="GAW1103" s="149"/>
      <c r="GAX1103" s="149"/>
      <c r="GAY1103" s="149"/>
      <c r="GAZ1103" s="149"/>
      <c r="GBA1103" s="149"/>
      <c r="GBB1103" s="149"/>
      <c r="GBC1103" s="149"/>
      <c r="GBD1103" s="149"/>
      <c r="GBE1103" s="149"/>
      <c r="GBF1103" s="149"/>
      <c r="GBG1103" s="149"/>
      <c r="GBH1103" s="149"/>
      <c r="GBI1103" s="149"/>
      <c r="GBJ1103" s="149"/>
      <c r="GBK1103" s="149"/>
      <c r="GBL1103" s="149"/>
      <c r="GBM1103" s="149"/>
      <c r="GBN1103" s="149"/>
      <c r="GBO1103" s="149"/>
      <c r="GBP1103" s="149"/>
      <c r="GBQ1103" s="149"/>
      <c r="GBR1103" s="149"/>
      <c r="GBS1103" s="149"/>
      <c r="GBT1103" s="149"/>
      <c r="GBU1103" s="149"/>
      <c r="GBV1103" s="149"/>
      <c r="GBW1103" s="149"/>
      <c r="GBX1103" s="149"/>
      <c r="GBY1103" s="149"/>
      <c r="GBZ1103" s="149"/>
      <c r="GCA1103" s="149"/>
      <c r="GCB1103" s="149"/>
      <c r="GCC1103" s="149"/>
      <c r="GCD1103" s="149"/>
      <c r="GCE1103" s="149"/>
      <c r="GCF1103" s="149"/>
      <c r="GCG1103" s="149"/>
      <c r="GCH1103" s="149"/>
      <c r="GCI1103" s="149"/>
      <c r="GCJ1103" s="149"/>
      <c r="GCK1103" s="149"/>
      <c r="GCL1103" s="149"/>
      <c r="GCM1103" s="149"/>
      <c r="GCN1103" s="149"/>
      <c r="GCO1103" s="149"/>
      <c r="GCP1103" s="149"/>
      <c r="GCQ1103" s="149"/>
      <c r="GCR1103" s="149"/>
      <c r="GCS1103" s="149"/>
      <c r="GCT1103" s="149"/>
      <c r="GCU1103" s="149"/>
      <c r="GCV1103" s="149"/>
      <c r="GCW1103" s="149"/>
      <c r="GCX1103" s="149"/>
      <c r="GCY1103" s="149"/>
      <c r="GCZ1103" s="149"/>
      <c r="GDA1103" s="149"/>
      <c r="GDB1103" s="149"/>
      <c r="GDC1103" s="149"/>
      <c r="GDD1103" s="149"/>
      <c r="GDE1103" s="149"/>
      <c r="GDF1103" s="149"/>
      <c r="GDG1103" s="149"/>
      <c r="GDH1103" s="149"/>
      <c r="GDI1103" s="149"/>
      <c r="GDJ1103" s="149"/>
      <c r="GDK1103" s="149"/>
      <c r="GDL1103" s="149"/>
      <c r="GDM1103" s="149"/>
      <c r="GDN1103" s="149"/>
      <c r="GDO1103" s="149"/>
      <c r="GDP1103" s="149"/>
      <c r="GDQ1103" s="149"/>
      <c r="GDR1103" s="149"/>
      <c r="GDS1103" s="149"/>
      <c r="GDT1103" s="149"/>
      <c r="GDU1103" s="149"/>
      <c r="GDV1103" s="149"/>
      <c r="GDW1103" s="149"/>
      <c r="GDX1103" s="149"/>
      <c r="GDY1103" s="149"/>
      <c r="GDZ1103" s="149"/>
      <c r="GEA1103" s="149"/>
      <c r="GEB1103" s="149"/>
      <c r="GEC1103" s="149"/>
      <c r="GED1103" s="149"/>
      <c r="GEE1103" s="149"/>
      <c r="GEF1103" s="149"/>
      <c r="GEG1103" s="149"/>
      <c r="GEH1103" s="149"/>
      <c r="GEI1103" s="149"/>
      <c r="GEJ1103" s="149"/>
      <c r="GEK1103" s="149"/>
      <c r="GEL1103" s="149"/>
      <c r="GEM1103" s="149"/>
      <c r="GEN1103" s="149"/>
      <c r="GEO1103" s="149"/>
      <c r="GEP1103" s="149"/>
      <c r="GEQ1103" s="149"/>
      <c r="GER1103" s="149"/>
      <c r="GES1103" s="149"/>
      <c r="GET1103" s="149"/>
      <c r="GEU1103" s="149"/>
      <c r="GEV1103" s="149"/>
      <c r="GEW1103" s="149"/>
      <c r="GEX1103" s="149"/>
      <c r="GEY1103" s="149"/>
      <c r="GEZ1103" s="149"/>
      <c r="GFA1103" s="149"/>
      <c r="GFB1103" s="149"/>
      <c r="GFC1103" s="149"/>
      <c r="GFD1103" s="149"/>
      <c r="GFE1103" s="149"/>
      <c r="GFF1103" s="149"/>
      <c r="GFG1103" s="149"/>
      <c r="GFH1103" s="149"/>
      <c r="GFI1103" s="149"/>
      <c r="GFJ1103" s="149"/>
      <c r="GFK1103" s="149"/>
      <c r="GFL1103" s="149"/>
      <c r="GFM1103" s="149"/>
      <c r="GFN1103" s="149"/>
      <c r="GFO1103" s="149"/>
      <c r="GFP1103" s="149"/>
      <c r="GFQ1103" s="149"/>
      <c r="GFR1103" s="149"/>
      <c r="GFS1103" s="149"/>
      <c r="GFT1103" s="149"/>
      <c r="GFU1103" s="149"/>
      <c r="GFV1103" s="149"/>
      <c r="GFW1103" s="149"/>
      <c r="GFX1103" s="149"/>
      <c r="GFY1103" s="149"/>
      <c r="GFZ1103" s="149"/>
      <c r="GGA1103" s="149"/>
      <c r="GGB1103" s="149"/>
      <c r="GGC1103" s="149"/>
      <c r="GGD1103" s="149"/>
      <c r="GGE1103" s="149"/>
      <c r="GGF1103" s="149"/>
      <c r="GGG1103" s="149"/>
      <c r="GGH1103" s="149"/>
      <c r="GGI1103" s="149"/>
      <c r="GGJ1103" s="149"/>
      <c r="GGK1103" s="149"/>
      <c r="GGL1103" s="149"/>
      <c r="GGM1103" s="149"/>
      <c r="GGN1103" s="149"/>
      <c r="GGO1103" s="149"/>
      <c r="GGP1103" s="149"/>
      <c r="GGQ1103" s="149"/>
      <c r="GGR1103" s="149"/>
      <c r="GGS1103" s="149"/>
      <c r="GGT1103" s="149"/>
      <c r="GGU1103" s="149"/>
      <c r="GGV1103" s="149"/>
      <c r="GGW1103" s="149"/>
      <c r="GGX1103" s="149"/>
      <c r="GGY1103" s="149"/>
      <c r="GGZ1103" s="149"/>
      <c r="GHA1103" s="149"/>
      <c r="GHB1103" s="149"/>
      <c r="GHC1103" s="149"/>
      <c r="GHD1103" s="149"/>
      <c r="GHE1103" s="149"/>
      <c r="GHF1103" s="149"/>
      <c r="GHG1103" s="149"/>
      <c r="GHH1103" s="149"/>
      <c r="GHI1103" s="149"/>
      <c r="GHJ1103" s="149"/>
      <c r="GHK1103" s="149"/>
      <c r="GHL1103" s="149"/>
      <c r="GHM1103" s="149"/>
      <c r="GHN1103" s="149"/>
      <c r="GHO1103" s="149"/>
      <c r="GHP1103" s="149"/>
      <c r="GHQ1103" s="149"/>
      <c r="GHR1103" s="149"/>
      <c r="GHS1103" s="149"/>
      <c r="GHT1103" s="149"/>
      <c r="GHU1103" s="149"/>
      <c r="GHV1103" s="149"/>
      <c r="GHW1103" s="149"/>
      <c r="GHX1103" s="149"/>
      <c r="GHY1103" s="149"/>
      <c r="GHZ1103" s="149"/>
      <c r="GIA1103" s="149"/>
      <c r="GIB1103" s="149"/>
      <c r="GIC1103" s="149"/>
      <c r="GID1103" s="149"/>
      <c r="GIE1103" s="149"/>
      <c r="GIF1103" s="149"/>
      <c r="GIG1103" s="149"/>
      <c r="GIH1103" s="149"/>
      <c r="GII1103" s="149"/>
      <c r="GIJ1103" s="149"/>
      <c r="GIK1103" s="149"/>
      <c r="GIL1103" s="149"/>
      <c r="GIM1103" s="149"/>
      <c r="GIN1103" s="149"/>
      <c r="GIO1103" s="149"/>
      <c r="GIP1103" s="149"/>
      <c r="GIQ1103" s="149"/>
      <c r="GIR1103" s="149"/>
      <c r="GIS1103" s="149"/>
      <c r="GIT1103" s="149"/>
      <c r="GIU1103" s="149"/>
      <c r="GIV1103" s="149"/>
      <c r="GIW1103" s="149"/>
      <c r="GIX1103" s="149"/>
      <c r="GIY1103" s="149"/>
      <c r="GIZ1103" s="149"/>
      <c r="GJA1103" s="149"/>
      <c r="GJB1103" s="149"/>
      <c r="GJC1103" s="149"/>
      <c r="GJD1103" s="149"/>
      <c r="GJE1103" s="149"/>
      <c r="GJF1103" s="149"/>
      <c r="GJG1103" s="149"/>
      <c r="GJH1103" s="149"/>
      <c r="GJI1103" s="149"/>
      <c r="GJJ1103" s="149"/>
      <c r="GJK1103" s="149"/>
      <c r="GJL1103" s="149"/>
      <c r="GJM1103" s="149"/>
      <c r="GJN1103" s="149"/>
      <c r="GJO1103" s="149"/>
      <c r="GJP1103" s="149"/>
      <c r="GJQ1103" s="149"/>
      <c r="GJR1103" s="149"/>
      <c r="GJS1103" s="149"/>
      <c r="GJT1103" s="149"/>
      <c r="GJU1103" s="149"/>
      <c r="GJV1103" s="149"/>
      <c r="GJW1103" s="149"/>
      <c r="GJX1103" s="149"/>
      <c r="GJY1103" s="149"/>
      <c r="GJZ1103" s="149"/>
      <c r="GKA1103" s="149"/>
      <c r="GKB1103" s="149"/>
      <c r="GKC1103" s="149"/>
      <c r="GKD1103" s="149"/>
      <c r="GKE1103" s="149"/>
      <c r="GKF1103" s="149"/>
      <c r="GKG1103" s="149"/>
      <c r="GKH1103" s="149"/>
      <c r="GKI1103" s="149"/>
      <c r="GKJ1103" s="149"/>
      <c r="GKK1103" s="149"/>
      <c r="GKL1103" s="149"/>
      <c r="GKM1103" s="149"/>
      <c r="GKN1103" s="149"/>
      <c r="GKO1103" s="149"/>
      <c r="GKP1103" s="149"/>
      <c r="GKQ1103" s="149"/>
      <c r="GKR1103" s="149"/>
      <c r="GKS1103" s="149"/>
      <c r="GKT1103" s="149"/>
      <c r="GKU1103" s="149"/>
      <c r="GKV1103" s="149"/>
      <c r="GKW1103" s="149"/>
      <c r="GKX1103" s="149"/>
      <c r="GKY1103" s="149"/>
      <c r="GKZ1103" s="149"/>
      <c r="GLA1103" s="149"/>
      <c r="GLB1103" s="149"/>
      <c r="GLC1103" s="149"/>
      <c r="GLD1103" s="149"/>
      <c r="GLE1103" s="149"/>
      <c r="GLF1103" s="149"/>
      <c r="GLG1103" s="149"/>
      <c r="GLH1103" s="149"/>
      <c r="GLI1103" s="149"/>
      <c r="GLJ1103" s="149"/>
      <c r="GLK1103" s="149"/>
      <c r="GLL1103" s="149"/>
      <c r="GLM1103" s="149"/>
      <c r="GLN1103" s="149"/>
      <c r="GLO1103" s="149"/>
      <c r="GLP1103" s="149"/>
      <c r="GLQ1103" s="149"/>
      <c r="GLR1103" s="149"/>
      <c r="GLS1103" s="149"/>
      <c r="GLT1103" s="149"/>
      <c r="GLU1103" s="149"/>
      <c r="GLV1103" s="149"/>
      <c r="GLW1103" s="149"/>
      <c r="GLX1103" s="149"/>
      <c r="GLY1103" s="149"/>
      <c r="GLZ1103" s="149"/>
      <c r="GMA1103" s="149"/>
      <c r="GMB1103" s="149"/>
      <c r="GMC1103" s="149"/>
      <c r="GMD1103" s="149"/>
      <c r="GME1103" s="149"/>
      <c r="GMF1103" s="149"/>
      <c r="GMG1103" s="149"/>
      <c r="GMH1103" s="149"/>
      <c r="GMI1103" s="149"/>
      <c r="GMJ1103" s="149"/>
      <c r="GMK1103" s="149"/>
      <c r="GML1103" s="149"/>
      <c r="GMM1103" s="149"/>
      <c r="GMN1103" s="149"/>
      <c r="GMO1103" s="149"/>
      <c r="GMP1103" s="149"/>
      <c r="GMQ1103" s="149"/>
      <c r="GMR1103" s="149"/>
      <c r="GMS1103" s="149"/>
      <c r="GMT1103" s="149"/>
      <c r="GMU1103" s="149"/>
      <c r="GMV1103" s="149"/>
      <c r="GMW1103" s="149"/>
      <c r="GMX1103" s="149"/>
      <c r="GMY1103" s="149"/>
      <c r="GMZ1103" s="149"/>
      <c r="GNA1103" s="149"/>
      <c r="GNB1103" s="149"/>
      <c r="GNC1103" s="149"/>
      <c r="GND1103" s="149"/>
      <c r="GNE1103" s="149"/>
      <c r="GNF1103" s="149"/>
      <c r="GNG1103" s="149"/>
      <c r="GNH1103" s="149"/>
      <c r="GNI1103" s="149"/>
      <c r="GNJ1103" s="149"/>
      <c r="GNK1103" s="149"/>
      <c r="GNL1103" s="149"/>
      <c r="GNM1103" s="149"/>
      <c r="GNN1103" s="149"/>
      <c r="GNO1103" s="149"/>
      <c r="GNP1103" s="149"/>
      <c r="GNQ1103" s="149"/>
      <c r="GNR1103" s="149"/>
      <c r="GNS1103" s="149"/>
      <c r="GNT1103" s="149"/>
      <c r="GNU1103" s="149"/>
      <c r="GNV1103" s="149"/>
      <c r="GNW1103" s="149"/>
      <c r="GNX1103" s="149"/>
      <c r="GNY1103" s="149"/>
      <c r="GNZ1103" s="149"/>
      <c r="GOA1103" s="149"/>
      <c r="GOB1103" s="149"/>
      <c r="GOC1103" s="149"/>
      <c r="GOD1103" s="149"/>
      <c r="GOE1103" s="149"/>
      <c r="GOF1103" s="149"/>
      <c r="GOG1103" s="149"/>
      <c r="GOH1103" s="149"/>
      <c r="GOI1103" s="149"/>
      <c r="GOJ1103" s="149"/>
      <c r="GOK1103" s="149"/>
      <c r="GOL1103" s="149"/>
      <c r="GOM1103" s="149"/>
      <c r="GON1103" s="149"/>
      <c r="GOO1103" s="149"/>
      <c r="GOP1103" s="149"/>
      <c r="GOQ1103" s="149"/>
      <c r="GOR1103" s="149"/>
      <c r="GOS1103" s="149"/>
      <c r="GOT1103" s="149"/>
      <c r="GOU1103" s="149"/>
      <c r="GOV1103" s="149"/>
      <c r="GOW1103" s="149"/>
      <c r="GOX1103" s="149"/>
      <c r="GOY1103" s="149"/>
      <c r="GOZ1103" s="149"/>
      <c r="GPA1103" s="149"/>
      <c r="GPB1103" s="149"/>
      <c r="GPC1103" s="149"/>
      <c r="GPD1103" s="149"/>
      <c r="GPE1103" s="149"/>
      <c r="GPF1103" s="149"/>
      <c r="GPG1103" s="149"/>
      <c r="GPH1103" s="149"/>
      <c r="GPI1103" s="149"/>
      <c r="GPJ1103" s="149"/>
      <c r="GPK1103" s="149"/>
      <c r="GPL1103" s="149"/>
      <c r="GPM1103" s="149"/>
      <c r="GPN1103" s="149"/>
      <c r="GPO1103" s="149"/>
      <c r="GPP1103" s="149"/>
      <c r="GPQ1103" s="149"/>
      <c r="GPR1103" s="149"/>
      <c r="GPS1103" s="149"/>
      <c r="GPT1103" s="149"/>
      <c r="GPU1103" s="149"/>
      <c r="GPV1103" s="149"/>
      <c r="GPW1103" s="149"/>
      <c r="GPX1103" s="149"/>
      <c r="GPY1103" s="149"/>
      <c r="GPZ1103" s="149"/>
      <c r="GQA1103" s="149"/>
      <c r="GQB1103" s="149"/>
      <c r="GQC1103" s="149"/>
      <c r="GQD1103" s="149"/>
      <c r="GQE1103" s="149"/>
      <c r="GQF1103" s="149"/>
      <c r="GQG1103" s="149"/>
      <c r="GQH1103" s="149"/>
      <c r="GQI1103" s="149"/>
      <c r="GQJ1103" s="149"/>
      <c r="GQK1103" s="149"/>
      <c r="GQL1103" s="149"/>
      <c r="GQM1103" s="149"/>
      <c r="GQN1103" s="149"/>
      <c r="GQO1103" s="149"/>
      <c r="GQP1103" s="149"/>
      <c r="GQQ1103" s="149"/>
      <c r="GQR1103" s="149"/>
      <c r="GQS1103" s="149"/>
      <c r="GQT1103" s="149"/>
      <c r="GQU1103" s="149"/>
      <c r="GQV1103" s="149"/>
      <c r="GQW1103" s="149"/>
      <c r="GQX1103" s="149"/>
      <c r="GQY1103" s="149"/>
      <c r="GQZ1103" s="149"/>
      <c r="GRA1103" s="149"/>
      <c r="GRB1103" s="149"/>
      <c r="GRC1103" s="149"/>
      <c r="GRD1103" s="149"/>
      <c r="GRE1103" s="149"/>
      <c r="GRF1103" s="149"/>
      <c r="GRG1103" s="149"/>
      <c r="GRH1103" s="149"/>
      <c r="GRI1103" s="149"/>
      <c r="GRJ1103" s="149"/>
      <c r="GRK1103" s="149"/>
      <c r="GRL1103" s="149"/>
      <c r="GRM1103" s="149"/>
      <c r="GRN1103" s="149"/>
      <c r="GRO1103" s="149"/>
      <c r="GRP1103" s="149"/>
      <c r="GRQ1103" s="149"/>
      <c r="GRR1103" s="149"/>
      <c r="GRS1103" s="149"/>
      <c r="GRT1103" s="149"/>
      <c r="GRU1103" s="149"/>
      <c r="GRV1103" s="149"/>
      <c r="GRW1103" s="149"/>
      <c r="GRX1103" s="149"/>
      <c r="GRY1103" s="149"/>
      <c r="GRZ1103" s="149"/>
      <c r="GSA1103" s="149"/>
      <c r="GSB1103" s="149"/>
      <c r="GSC1103" s="149"/>
      <c r="GSD1103" s="149"/>
      <c r="GSE1103" s="149"/>
      <c r="GSF1103" s="149"/>
      <c r="GSG1103" s="149"/>
      <c r="GSH1103" s="149"/>
      <c r="GSI1103" s="149"/>
      <c r="GSJ1103" s="149"/>
      <c r="GSK1103" s="149"/>
      <c r="GSL1103" s="149"/>
      <c r="GSM1103" s="149"/>
      <c r="GSN1103" s="149"/>
      <c r="GSO1103" s="149"/>
      <c r="GSP1103" s="149"/>
      <c r="GSQ1103" s="149"/>
      <c r="GSR1103" s="149"/>
      <c r="GSS1103" s="149"/>
      <c r="GST1103" s="149"/>
      <c r="GSU1103" s="149"/>
      <c r="GSV1103" s="149"/>
      <c r="GSW1103" s="149"/>
      <c r="GSX1103" s="149"/>
      <c r="GSY1103" s="149"/>
      <c r="GSZ1103" s="149"/>
      <c r="GTA1103" s="149"/>
      <c r="GTB1103" s="149"/>
      <c r="GTC1103" s="149"/>
      <c r="GTD1103" s="149"/>
      <c r="GTE1103" s="149"/>
      <c r="GTF1103" s="149"/>
      <c r="GTG1103" s="149"/>
      <c r="GTH1103" s="149"/>
      <c r="GTI1103" s="149"/>
      <c r="GTJ1103" s="149"/>
      <c r="GTK1103" s="149"/>
      <c r="GTL1103" s="149"/>
      <c r="GTM1103" s="149"/>
      <c r="GTN1103" s="149"/>
      <c r="GTO1103" s="149"/>
      <c r="GTP1103" s="149"/>
      <c r="GTQ1103" s="149"/>
      <c r="GTR1103" s="149"/>
      <c r="GTS1103" s="149"/>
      <c r="GTT1103" s="149"/>
      <c r="GTU1103" s="149"/>
      <c r="GTV1103" s="149"/>
      <c r="GTW1103" s="149"/>
      <c r="GTX1103" s="149"/>
      <c r="GTY1103" s="149"/>
      <c r="GTZ1103" s="149"/>
      <c r="GUA1103" s="149"/>
      <c r="GUB1103" s="149"/>
      <c r="GUC1103" s="149"/>
      <c r="GUD1103" s="149"/>
      <c r="GUE1103" s="149"/>
      <c r="GUF1103" s="149"/>
      <c r="GUG1103" s="149"/>
      <c r="GUH1103" s="149"/>
      <c r="GUI1103" s="149"/>
      <c r="GUJ1103" s="149"/>
      <c r="GUK1103" s="149"/>
      <c r="GUL1103" s="149"/>
      <c r="GUM1103" s="149"/>
      <c r="GUN1103" s="149"/>
      <c r="GUO1103" s="149"/>
      <c r="GUP1103" s="149"/>
      <c r="GUQ1103" s="149"/>
      <c r="GUR1103" s="149"/>
      <c r="GUS1103" s="149"/>
      <c r="GUT1103" s="149"/>
      <c r="GUU1103" s="149"/>
      <c r="GUV1103" s="149"/>
      <c r="GUW1103" s="149"/>
      <c r="GUX1103" s="149"/>
      <c r="GUY1103" s="149"/>
      <c r="GUZ1103" s="149"/>
      <c r="GVA1103" s="149"/>
      <c r="GVB1103" s="149"/>
      <c r="GVC1103" s="149"/>
      <c r="GVD1103" s="149"/>
      <c r="GVE1103" s="149"/>
      <c r="GVF1103" s="149"/>
      <c r="GVG1103" s="149"/>
      <c r="GVH1103" s="149"/>
      <c r="GVI1103" s="149"/>
      <c r="GVJ1103" s="149"/>
      <c r="GVK1103" s="149"/>
      <c r="GVL1103" s="149"/>
      <c r="GVM1103" s="149"/>
      <c r="GVN1103" s="149"/>
      <c r="GVO1103" s="149"/>
      <c r="GVP1103" s="149"/>
      <c r="GVQ1103" s="149"/>
      <c r="GVR1103" s="149"/>
      <c r="GVS1103" s="149"/>
      <c r="GVT1103" s="149"/>
      <c r="GVU1103" s="149"/>
      <c r="GVV1103" s="149"/>
      <c r="GVW1103" s="149"/>
      <c r="GVX1103" s="149"/>
      <c r="GVY1103" s="149"/>
      <c r="GVZ1103" s="149"/>
      <c r="GWA1103" s="149"/>
      <c r="GWB1103" s="149"/>
      <c r="GWC1103" s="149"/>
      <c r="GWD1103" s="149"/>
      <c r="GWE1103" s="149"/>
      <c r="GWF1103" s="149"/>
      <c r="GWG1103" s="149"/>
      <c r="GWH1103" s="149"/>
      <c r="GWI1103" s="149"/>
      <c r="GWJ1103" s="149"/>
      <c r="GWK1103" s="149"/>
      <c r="GWL1103" s="149"/>
      <c r="GWM1103" s="149"/>
      <c r="GWN1103" s="149"/>
      <c r="GWO1103" s="149"/>
      <c r="GWP1103" s="149"/>
      <c r="GWQ1103" s="149"/>
      <c r="GWR1103" s="149"/>
      <c r="GWS1103" s="149"/>
      <c r="GWT1103" s="149"/>
      <c r="GWU1103" s="149"/>
      <c r="GWV1103" s="149"/>
      <c r="GWW1103" s="149"/>
      <c r="GWX1103" s="149"/>
      <c r="GWY1103" s="149"/>
      <c r="GWZ1103" s="149"/>
      <c r="GXA1103" s="149"/>
      <c r="GXB1103" s="149"/>
      <c r="GXC1103" s="149"/>
      <c r="GXD1103" s="149"/>
      <c r="GXE1103" s="149"/>
      <c r="GXF1103" s="149"/>
      <c r="GXG1103" s="149"/>
      <c r="GXH1103" s="149"/>
      <c r="GXI1103" s="149"/>
      <c r="GXJ1103" s="149"/>
      <c r="GXK1103" s="149"/>
      <c r="GXL1103" s="149"/>
      <c r="GXM1103" s="149"/>
      <c r="GXN1103" s="149"/>
      <c r="GXO1103" s="149"/>
      <c r="GXP1103" s="149"/>
      <c r="GXQ1103" s="149"/>
      <c r="GXR1103" s="149"/>
      <c r="GXS1103" s="149"/>
      <c r="GXT1103" s="149"/>
      <c r="GXU1103" s="149"/>
      <c r="GXV1103" s="149"/>
      <c r="GXW1103" s="149"/>
      <c r="GXX1103" s="149"/>
      <c r="GXY1103" s="149"/>
      <c r="GXZ1103" s="149"/>
      <c r="GYA1103" s="149"/>
      <c r="GYB1103" s="149"/>
      <c r="GYC1103" s="149"/>
      <c r="GYD1103" s="149"/>
      <c r="GYE1103" s="149"/>
      <c r="GYF1103" s="149"/>
      <c r="GYG1103" s="149"/>
      <c r="GYH1103" s="149"/>
      <c r="GYI1103" s="149"/>
      <c r="GYJ1103" s="149"/>
      <c r="GYK1103" s="149"/>
      <c r="GYL1103" s="149"/>
      <c r="GYM1103" s="149"/>
      <c r="GYN1103" s="149"/>
      <c r="GYO1103" s="149"/>
      <c r="GYP1103" s="149"/>
      <c r="GYQ1103" s="149"/>
      <c r="GYR1103" s="149"/>
      <c r="GYS1103" s="149"/>
      <c r="GYT1103" s="149"/>
      <c r="GYU1103" s="149"/>
      <c r="GYV1103" s="149"/>
      <c r="GYW1103" s="149"/>
      <c r="GYX1103" s="149"/>
      <c r="GYY1103" s="149"/>
      <c r="GYZ1103" s="149"/>
      <c r="GZA1103" s="149"/>
      <c r="GZB1103" s="149"/>
      <c r="GZC1103" s="149"/>
      <c r="GZD1103" s="149"/>
      <c r="GZE1103" s="149"/>
      <c r="GZF1103" s="149"/>
      <c r="GZG1103" s="149"/>
      <c r="GZH1103" s="149"/>
      <c r="GZI1103" s="149"/>
      <c r="GZJ1103" s="149"/>
      <c r="GZK1103" s="149"/>
      <c r="GZL1103" s="149"/>
      <c r="GZM1103" s="149"/>
      <c r="GZN1103" s="149"/>
      <c r="GZO1103" s="149"/>
      <c r="GZP1103" s="149"/>
      <c r="GZQ1103" s="149"/>
      <c r="GZR1103" s="149"/>
      <c r="GZS1103" s="149"/>
      <c r="GZT1103" s="149"/>
      <c r="GZU1103" s="149"/>
      <c r="GZV1103" s="149"/>
      <c r="GZW1103" s="149"/>
      <c r="GZX1103" s="149"/>
      <c r="GZY1103" s="149"/>
      <c r="GZZ1103" s="149"/>
      <c r="HAA1103" s="149"/>
      <c r="HAB1103" s="149"/>
      <c r="HAC1103" s="149"/>
      <c r="HAD1103" s="149"/>
      <c r="HAE1103" s="149"/>
      <c r="HAF1103" s="149"/>
      <c r="HAG1103" s="149"/>
      <c r="HAH1103" s="149"/>
      <c r="HAI1103" s="149"/>
      <c r="HAJ1103" s="149"/>
      <c r="HAK1103" s="149"/>
      <c r="HAL1103" s="149"/>
      <c r="HAM1103" s="149"/>
      <c r="HAN1103" s="149"/>
      <c r="HAO1103" s="149"/>
      <c r="HAP1103" s="149"/>
      <c r="HAQ1103" s="149"/>
      <c r="HAR1103" s="149"/>
      <c r="HAS1103" s="149"/>
      <c r="HAT1103" s="149"/>
      <c r="HAU1103" s="149"/>
      <c r="HAV1103" s="149"/>
      <c r="HAW1103" s="149"/>
      <c r="HAX1103" s="149"/>
      <c r="HAY1103" s="149"/>
      <c r="HAZ1103" s="149"/>
      <c r="HBA1103" s="149"/>
      <c r="HBB1103" s="149"/>
      <c r="HBC1103" s="149"/>
      <c r="HBD1103" s="149"/>
      <c r="HBE1103" s="149"/>
      <c r="HBF1103" s="149"/>
      <c r="HBG1103" s="149"/>
      <c r="HBH1103" s="149"/>
      <c r="HBI1103" s="149"/>
      <c r="HBJ1103" s="149"/>
      <c r="HBK1103" s="149"/>
      <c r="HBL1103" s="149"/>
      <c r="HBM1103" s="149"/>
      <c r="HBN1103" s="149"/>
      <c r="HBO1103" s="149"/>
      <c r="HBP1103" s="149"/>
      <c r="HBQ1103" s="149"/>
      <c r="HBR1103" s="149"/>
      <c r="HBS1103" s="149"/>
      <c r="HBT1103" s="149"/>
      <c r="HBU1103" s="149"/>
      <c r="HBV1103" s="149"/>
      <c r="HBW1103" s="149"/>
      <c r="HBX1103" s="149"/>
      <c r="HBY1103" s="149"/>
      <c r="HBZ1103" s="149"/>
      <c r="HCA1103" s="149"/>
      <c r="HCB1103" s="149"/>
      <c r="HCC1103" s="149"/>
      <c r="HCD1103" s="149"/>
      <c r="HCE1103" s="149"/>
      <c r="HCF1103" s="149"/>
      <c r="HCG1103" s="149"/>
      <c r="HCH1103" s="149"/>
      <c r="HCI1103" s="149"/>
      <c r="HCJ1103" s="149"/>
      <c r="HCK1103" s="149"/>
      <c r="HCL1103" s="149"/>
      <c r="HCM1103" s="149"/>
      <c r="HCN1103" s="149"/>
      <c r="HCO1103" s="149"/>
      <c r="HCP1103" s="149"/>
      <c r="HCQ1103" s="149"/>
      <c r="HCR1103" s="149"/>
      <c r="HCS1103" s="149"/>
      <c r="HCT1103" s="149"/>
      <c r="HCU1103" s="149"/>
      <c r="HCV1103" s="149"/>
      <c r="HCW1103" s="149"/>
      <c r="HCX1103" s="149"/>
      <c r="HCY1103" s="149"/>
      <c r="HCZ1103" s="149"/>
      <c r="HDA1103" s="149"/>
      <c r="HDB1103" s="149"/>
      <c r="HDC1103" s="149"/>
      <c r="HDD1103" s="149"/>
      <c r="HDE1103" s="149"/>
      <c r="HDF1103" s="149"/>
      <c r="HDG1103" s="149"/>
      <c r="HDH1103" s="149"/>
      <c r="HDI1103" s="149"/>
      <c r="HDJ1103" s="149"/>
      <c r="HDK1103" s="149"/>
      <c r="HDL1103" s="149"/>
      <c r="HDM1103" s="149"/>
      <c r="HDN1103" s="149"/>
      <c r="HDO1103" s="149"/>
      <c r="HDP1103" s="149"/>
      <c r="HDQ1103" s="149"/>
      <c r="HDR1103" s="149"/>
      <c r="HDS1103" s="149"/>
      <c r="HDT1103" s="149"/>
      <c r="HDU1103" s="149"/>
      <c r="HDV1103" s="149"/>
      <c r="HDW1103" s="149"/>
      <c r="HDX1103" s="149"/>
      <c r="HDY1103" s="149"/>
      <c r="HDZ1103" s="149"/>
      <c r="HEA1103" s="149"/>
      <c r="HEB1103" s="149"/>
      <c r="HEC1103" s="149"/>
      <c r="HED1103" s="149"/>
      <c r="HEE1103" s="149"/>
      <c r="HEF1103" s="149"/>
      <c r="HEG1103" s="149"/>
      <c r="HEH1103" s="149"/>
      <c r="HEI1103" s="149"/>
      <c r="HEJ1103" s="149"/>
      <c r="HEK1103" s="149"/>
      <c r="HEL1103" s="149"/>
      <c r="HEM1103" s="149"/>
      <c r="HEN1103" s="149"/>
      <c r="HEO1103" s="149"/>
      <c r="HEP1103" s="149"/>
      <c r="HEQ1103" s="149"/>
      <c r="HER1103" s="149"/>
      <c r="HES1103" s="149"/>
      <c r="HET1103" s="149"/>
      <c r="HEU1103" s="149"/>
      <c r="HEV1103" s="149"/>
      <c r="HEW1103" s="149"/>
      <c r="HEX1103" s="149"/>
      <c r="HEY1103" s="149"/>
      <c r="HEZ1103" s="149"/>
      <c r="HFA1103" s="149"/>
      <c r="HFB1103" s="149"/>
      <c r="HFC1103" s="149"/>
      <c r="HFD1103" s="149"/>
      <c r="HFE1103" s="149"/>
      <c r="HFF1103" s="149"/>
      <c r="HFG1103" s="149"/>
      <c r="HFH1103" s="149"/>
      <c r="HFI1103" s="149"/>
      <c r="HFJ1103" s="149"/>
      <c r="HFK1103" s="149"/>
      <c r="HFL1103" s="149"/>
      <c r="HFM1103" s="149"/>
      <c r="HFN1103" s="149"/>
      <c r="HFO1103" s="149"/>
      <c r="HFP1103" s="149"/>
      <c r="HFQ1103" s="149"/>
      <c r="HFR1103" s="149"/>
      <c r="HFS1103" s="149"/>
      <c r="HFT1103" s="149"/>
      <c r="HFU1103" s="149"/>
      <c r="HFV1103" s="149"/>
      <c r="HFW1103" s="149"/>
      <c r="HFX1103" s="149"/>
      <c r="HFY1103" s="149"/>
      <c r="HFZ1103" s="149"/>
      <c r="HGA1103" s="149"/>
      <c r="HGB1103" s="149"/>
      <c r="HGC1103" s="149"/>
      <c r="HGD1103" s="149"/>
      <c r="HGE1103" s="149"/>
      <c r="HGF1103" s="149"/>
      <c r="HGG1103" s="149"/>
      <c r="HGH1103" s="149"/>
      <c r="HGI1103" s="149"/>
      <c r="HGJ1103" s="149"/>
      <c r="HGK1103" s="149"/>
      <c r="HGL1103" s="149"/>
      <c r="HGM1103" s="149"/>
      <c r="HGN1103" s="149"/>
      <c r="HGO1103" s="149"/>
      <c r="HGP1103" s="149"/>
      <c r="HGQ1103" s="149"/>
      <c r="HGR1103" s="149"/>
      <c r="HGS1103" s="149"/>
      <c r="HGT1103" s="149"/>
      <c r="HGU1103" s="149"/>
      <c r="HGV1103" s="149"/>
      <c r="HGW1103" s="149"/>
      <c r="HGX1103" s="149"/>
      <c r="HGY1103" s="149"/>
      <c r="HGZ1103" s="149"/>
      <c r="HHA1103" s="149"/>
      <c r="HHB1103" s="149"/>
      <c r="HHC1103" s="149"/>
      <c r="HHD1103" s="149"/>
      <c r="HHE1103" s="149"/>
      <c r="HHF1103" s="149"/>
      <c r="HHG1103" s="149"/>
      <c r="HHH1103" s="149"/>
      <c r="HHI1103" s="149"/>
      <c r="HHJ1103" s="149"/>
      <c r="HHK1103" s="149"/>
      <c r="HHL1103" s="149"/>
      <c r="HHM1103" s="149"/>
      <c r="HHN1103" s="149"/>
      <c r="HHO1103" s="149"/>
      <c r="HHP1103" s="149"/>
      <c r="HHQ1103" s="149"/>
      <c r="HHR1103" s="149"/>
      <c r="HHS1103" s="149"/>
      <c r="HHT1103" s="149"/>
      <c r="HHU1103" s="149"/>
      <c r="HHV1103" s="149"/>
      <c r="HHW1103" s="149"/>
      <c r="HHX1103" s="149"/>
      <c r="HHY1103" s="149"/>
      <c r="HHZ1103" s="149"/>
      <c r="HIA1103" s="149"/>
      <c r="HIB1103" s="149"/>
      <c r="HIC1103" s="149"/>
      <c r="HID1103" s="149"/>
      <c r="HIE1103" s="149"/>
      <c r="HIF1103" s="149"/>
      <c r="HIG1103" s="149"/>
      <c r="HIH1103" s="149"/>
      <c r="HII1103" s="149"/>
      <c r="HIJ1103" s="149"/>
      <c r="HIK1103" s="149"/>
      <c r="HIL1103" s="149"/>
      <c r="HIM1103" s="149"/>
      <c r="HIN1103" s="149"/>
      <c r="HIO1103" s="149"/>
      <c r="HIP1103" s="149"/>
      <c r="HIQ1103" s="149"/>
      <c r="HIR1103" s="149"/>
      <c r="HIS1103" s="149"/>
      <c r="HIT1103" s="149"/>
      <c r="HIU1103" s="149"/>
      <c r="HIV1103" s="149"/>
      <c r="HIW1103" s="149"/>
      <c r="HIX1103" s="149"/>
      <c r="HIY1103" s="149"/>
      <c r="HIZ1103" s="149"/>
      <c r="HJA1103" s="149"/>
      <c r="HJB1103" s="149"/>
      <c r="HJC1103" s="149"/>
      <c r="HJD1103" s="149"/>
      <c r="HJE1103" s="149"/>
      <c r="HJF1103" s="149"/>
      <c r="HJG1103" s="149"/>
      <c r="HJH1103" s="149"/>
      <c r="HJI1103" s="149"/>
      <c r="HJJ1103" s="149"/>
      <c r="HJK1103" s="149"/>
      <c r="HJL1103" s="149"/>
      <c r="HJM1103" s="149"/>
      <c r="HJN1103" s="149"/>
      <c r="HJO1103" s="149"/>
      <c r="HJP1103" s="149"/>
      <c r="HJQ1103" s="149"/>
      <c r="HJR1103" s="149"/>
      <c r="HJS1103" s="149"/>
      <c r="HJT1103" s="149"/>
      <c r="HJU1103" s="149"/>
      <c r="HJV1103" s="149"/>
      <c r="HJW1103" s="149"/>
      <c r="HJX1103" s="149"/>
      <c r="HJY1103" s="149"/>
      <c r="HJZ1103" s="149"/>
      <c r="HKA1103" s="149"/>
      <c r="HKB1103" s="149"/>
      <c r="HKC1103" s="149"/>
      <c r="HKD1103" s="149"/>
      <c r="HKE1103" s="149"/>
      <c r="HKF1103" s="149"/>
      <c r="HKG1103" s="149"/>
      <c r="HKH1103" s="149"/>
      <c r="HKI1103" s="149"/>
      <c r="HKJ1103" s="149"/>
      <c r="HKK1103" s="149"/>
      <c r="HKL1103" s="149"/>
      <c r="HKM1103" s="149"/>
      <c r="HKN1103" s="149"/>
      <c r="HKO1103" s="149"/>
      <c r="HKP1103" s="149"/>
      <c r="HKQ1103" s="149"/>
      <c r="HKR1103" s="149"/>
      <c r="HKS1103" s="149"/>
      <c r="HKT1103" s="149"/>
      <c r="HKU1103" s="149"/>
      <c r="HKV1103" s="149"/>
      <c r="HKW1103" s="149"/>
      <c r="HKX1103" s="149"/>
      <c r="HKY1103" s="149"/>
      <c r="HKZ1103" s="149"/>
      <c r="HLA1103" s="149"/>
      <c r="HLB1103" s="149"/>
      <c r="HLC1103" s="149"/>
      <c r="HLD1103" s="149"/>
      <c r="HLE1103" s="149"/>
      <c r="HLF1103" s="149"/>
      <c r="HLG1103" s="149"/>
      <c r="HLH1103" s="149"/>
      <c r="HLI1103" s="149"/>
      <c r="HLJ1103" s="149"/>
      <c r="HLK1103" s="149"/>
      <c r="HLL1103" s="149"/>
      <c r="HLM1103" s="149"/>
      <c r="HLN1103" s="149"/>
      <c r="HLO1103" s="149"/>
      <c r="HLP1103" s="149"/>
      <c r="HLQ1103" s="149"/>
      <c r="HLR1103" s="149"/>
      <c r="HLS1103" s="149"/>
      <c r="HLT1103" s="149"/>
      <c r="HLU1103" s="149"/>
      <c r="HLV1103" s="149"/>
      <c r="HLW1103" s="149"/>
      <c r="HLX1103" s="149"/>
      <c r="HLY1103" s="149"/>
      <c r="HLZ1103" s="149"/>
      <c r="HMA1103" s="149"/>
      <c r="HMB1103" s="149"/>
      <c r="HMC1103" s="149"/>
      <c r="HMD1103" s="149"/>
      <c r="HME1103" s="149"/>
      <c r="HMF1103" s="149"/>
      <c r="HMG1103" s="149"/>
      <c r="HMH1103" s="149"/>
      <c r="HMI1103" s="149"/>
      <c r="HMJ1103" s="149"/>
      <c r="HMK1103" s="149"/>
      <c r="HML1103" s="149"/>
      <c r="HMM1103" s="149"/>
      <c r="HMN1103" s="149"/>
      <c r="HMO1103" s="149"/>
      <c r="HMP1103" s="149"/>
      <c r="HMQ1103" s="149"/>
      <c r="HMR1103" s="149"/>
      <c r="HMS1103" s="149"/>
      <c r="HMT1103" s="149"/>
      <c r="HMU1103" s="149"/>
      <c r="HMV1103" s="149"/>
      <c r="HMW1103" s="149"/>
      <c r="HMX1103" s="149"/>
      <c r="HMY1103" s="149"/>
      <c r="HMZ1103" s="149"/>
      <c r="HNA1103" s="149"/>
      <c r="HNB1103" s="149"/>
      <c r="HNC1103" s="149"/>
      <c r="HND1103" s="149"/>
      <c r="HNE1103" s="149"/>
      <c r="HNF1103" s="149"/>
      <c r="HNG1103" s="149"/>
      <c r="HNH1103" s="149"/>
      <c r="HNI1103" s="149"/>
      <c r="HNJ1103" s="149"/>
      <c r="HNK1103" s="149"/>
      <c r="HNL1103" s="149"/>
      <c r="HNM1103" s="149"/>
      <c r="HNN1103" s="149"/>
      <c r="HNO1103" s="149"/>
      <c r="HNP1103" s="149"/>
      <c r="HNQ1103" s="149"/>
      <c r="HNR1103" s="149"/>
      <c r="HNS1103" s="149"/>
      <c r="HNT1103" s="149"/>
      <c r="HNU1103" s="149"/>
      <c r="HNV1103" s="149"/>
      <c r="HNW1103" s="149"/>
      <c r="HNX1103" s="149"/>
      <c r="HNY1103" s="149"/>
      <c r="HNZ1103" s="149"/>
      <c r="HOA1103" s="149"/>
      <c r="HOB1103" s="149"/>
      <c r="HOC1103" s="149"/>
      <c r="HOD1103" s="149"/>
      <c r="HOE1103" s="149"/>
      <c r="HOF1103" s="149"/>
      <c r="HOG1103" s="149"/>
      <c r="HOH1103" s="149"/>
      <c r="HOI1103" s="149"/>
      <c r="HOJ1103" s="149"/>
      <c r="HOK1103" s="149"/>
      <c r="HOL1103" s="149"/>
      <c r="HOM1103" s="149"/>
      <c r="HON1103" s="149"/>
      <c r="HOO1103" s="149"/>
      <c r="HOP1103" s="149"/>
      <c r="HOQ1103" s="149"/>
      <c r="HOR1103" s="149"/>
      <c r="HOS1103" s="149"/>
      <c r="HOT1103" s="149"/>
      <c r="HOU1103" s="149"/>
      <c r="HOV1103" s="149"/>
      <c r="HOW1103" s="149"/>
      <c r="HOX1103" s="149"/>
      <c r="HOY1103" s="149"/>
      <c r="HOZ1103" s="149"/>
      <c r="HPA1103" s="149"/>
      <c r="HPB1103" s="149"/>
      <c r="HPC1103" s="149"/>
      <c r="HPD1103" s="149"/>
      <c r="HPE1103" s="149"/>
      <c r="HPF1103" s="149"/>
      <c r="HPG1103" s="149"/>
      <c r="HPH1103" s="149"/>
      <c r="HPI1103" s="149"/>
      <c r="HPJ1103" s="149"/>
      <c r="HPK1103" s="149"/>
      <c r="HPL1103" s="149"/>
      <c r="HPM1103" s="149"/>
      <c r="HPN1103" s="149"/>
      <c r="HPO1103" s="149"/>
      <c r="HPP1103" s="149"/>
      <c r="HPQ1103" s="149"/>
      <c r="HPR1103" s="149"/>
      <c r="HPS1103" s="149"/>
      <c r="HPT1103" s="149"/>
      <c r="HPU1103" s="149"/>
      <c r="HPV1103" s="149"/>
      <c r="HPW1103" s="149"/>
      <c r="HPX1103" s="149"/>
      <c r="HPY1103" s="149"/>
      <c r="HPZ1103" s="149"/>
      <c r="HQA1103" s="149"/>
      <c r="HQB1103" s="149"/>
      <c r="HQC1103" s="149"/>
      <c r="HQD1103" s="149"/>
      <c r="HQE1103" s="149"/>
      <c r="HQF1103" s="149"/>
      <c r="HQG1103" s="149"/>
      <c r="HQH1103" s="149"/>
      <c r="HQI1103" s="149"/>
      <c r="HQJ1103" s="149"/>
      <c r="HQK1103" s="149"/>
      <c r="HQL1103" s="149"/>
      <c r="HQM1103" s="149"/>
      <c r="HQN1103" s="149"/>
      <c r="HQO1103" s="149"/>
      <c r="HQP1103" s="149"/>
      <c r="HQQ1103" s="149"/>
      <c r="HQR1103" s="149"/>
      <c r="HQS1103" s="149"/>
      <c r="HQT1103" s="149"/>
      <c r="HQU1103" s="149"/>
      <c r="HQV1103" s="149"/>
      <c r="HQW1103" s="149"/>
      <c r="HQX1103" s="149"/>
      <c r="HQY1103" s="149"/>
      <c r="HQZ1103" s="149"/>
      <c r="HRA1103" s="149"/>
      <c r="HRB1103" s="149"/>
      <c r="HRC1103" s="149"/>
      <c r="HRD1103" s="149"/>
      <c r="HRE1103" s="149"/>
      <c r="HRF1103" s="149"/>
      <c r="HRG1103" s="149"/>
      <c r="HRH1103" s="149"/>
      <c r="HRI1103" s="149"/>
      <c r="HRJ1103" s="149"/>
      <c r="HRK1103" s="149"/>
      <c r="HRL1103" s="149"/>
      <c r="HRM1103" s="149"/>
      <c r="HRN1103" s="149"/>
      <c r="HRO1103" s="149"/>
      <c r="HRP1103" s="149"/>
      <c r="HRQ1103" s="149"/>
      <c r="HRR1103" s="149"/>
      <c r="HRS1103" s="149"/>
      <c r="HRT1103" s="149"/>
      <c r="HRU1103" s="149"/>
      <c r="HRV1103" s="149"/>
      <c r="HRW1103" s="149"/>
      <c r="HRX1103" s="149"/>
      <c r="HRY1103" s="149"/>
      <c r="HRZ1103" s="149"/>
      <c r="HSA1103" s="149"/>
      <c r="HSB1103" s="149"/>
      <c r="HSC1103" s="149"/>
      <c r="HSD1103" s="149"/>
      <c r="HSE1103" s="149"/>
      <c r="HSF1103" s="149"/>
      <c r="HSG1103" s="149"/>
      <c r="HSH1103" s="149"/>
      <c r="HSI1103" s="149"/>
      <c r="HSJ1103" s="149"/>
      <c r="HSK1103" s="149"/>
      <c r="HSL1103" s="149"/>
      <c r="HSM1103" s="149"/>
      <c r="HSN1103" s="149"/>
      <c r="HSO1103" s="149"/>
      <c r="HSP1103" s="149"/>
      <c r="HSQ1103" s="149"/>
      <c r="HSR1103" s="149"/>
      <c r="HSS1103" s="149"/>
      <c r="HST1103" s="149"/>
      <c r="HSU1103" s="149"/>
      <c r="HSV1103" s="149"/>
      <c r="HSW1103" s="149"/>
      <c r="HSX1103" s="149"/>
      <c r="HSY1103" s="149"/>
      <c r="HSZ1103" s="149"/>
      <c r="HTA1103" s="149"/>
      <c r="HTB1103" s="149"/>
      <c r="HTC1103" s="149"/>
      <c r="HTD1103" s="149"/>
      <c r="HTE1103" s="149"/>
      <c r="HTF1103" s="149"/>
      <c r="HTG1103" s="149"/>
      <c r="HTH1103" s="149"/>
      <c r="HTI1103" s="149"/>
      <c r="HTJ1103" s="149"/>
      <c r="HTK1103" s="149"/>
      <c r="HTL1103" s="149"/>
      <c r="HTM1103" s="149"/>
      <c r="HTN1103" s="149"/>
      <c r="HTO1103" s="149"/>
      <c r="HTP1103" s="149"/>
      <c r="HTQ1103" s="149"/>
      <c r="HTR1103" s="149"/>
      <c r="HTS1103" s="149"/>
      <c r="HTT1103" s="149"/>
      <c r="HTU1103" s="149"/>
      <c r="HTV1103" s="149"/>
      <c r="HTW1103" s="149"/>
      <c r="HTX1103" s="149"/>
      <c r="HTY1103" s="149"/>
      <c r="HTZ1103" s="149"/>
      <c r="HUA1103" s="149"/>
      <c r="HUB1103" s="149"/>
      <c r="HUC1103" s="149"/>
      <c r="HUD1103" s="149"/>
      <c r="HUE1103" s="149"/>
      <c r="HUF1103" s="149"/>
      <c r="HUG1103" s="149"/>
      <c r="HUH1103" s="149"/>
      <c r="HUI1103" s="149"/>
      <c r="HUJ1103" s="149"/>
      <c r="HUK1103" s="149"/>
      <c r="HUL1103" s="149"/>
      <c r="HUM1103" s="149"/>
      <c r="HUN1103" s="149"/>
      <c r="HUO1103" s="149"/>
      <c r="HUP1103" s="149"/>
      <c r="HUQ1103" s="149"/>
      <c r="HUR1103" s="149"/>
      <c r="HUS1103" s="149"/>
      <c r="HUT1103" s="149"/>
      <c r="HUU1103" s="149"/>
      <c r="HUV1103" s="149"/>
      <c r="HUW1103" s="149"/>
      <c r="HUX1103" s="149"/>
      <c r="HUY1103" s="149"/>
      <c r="HUZ1103" s="149"/>
      <c r="HVA1103" s="149"/>
      <c r="HVB1103" s="149"/>
      <c r="HVC1103" s="149"/>
      <c r="HVD1103" s="149"/>
      <c r="HVE1103" s="149"/>
      <c r="HVF1103" s="149"/>
      <c r="HVG1103" s="149"/>
      <c r="HVH1103" s="149"/>
      <c r="HVI1103" s="149"/>
      <c r="HVJ1103" s="149"/>
      <c r="HVK1103" s="149"/>
      <c r="HVL1103" s="149"/>
      <c r="HVM1103" s="149"/>
      <c r="HVN1103" s="149"/>
      <c r="HVO1103" s="149"/>
      <c r="HVP1103" s="149"/>
      <c r="HVQ1103" s="149"/>
      <c r="HVR1103" s="149"/>
      <c r="HVS1103" s="149"/>
      <c r="HVT1103" s="149"/>
      <c r="HVU1103" s="149"/>
      <c r="HVV1103" s="149"/>
      <c r="HVW1103" s="149"/>
      <c r="HVX1103" s="149"/>
      <c r="HVY1103" s="149"/>
      <c r="HVZ1103" s="149"/>
      <c r="HWA1103" s="149"/>
      <c r="HWB1103" s="149"/>
      <c r="HWC1103" s="149"/>
      <c r="HWD1103" s="149"/>
      <c r="HWE1103" s="149"/>
      <c r="HWF1103" s="149"/>
      <c r="HWG1103" s="149"/>
      <c r="HWH1103" s="149"/>
      <c r="HWI1103" s="149"/>
      <c r="HWJ1103" s="149"/>
      <c r="HWK1103" s="149"/>
      <c r="HWL1103" s="149"/>
      <c r="HWM1103" s="149"/>
      <c r="HWN1103" s="149"/>
      <c r="HWO1103" s="149"/>
      <c r="HWP1103" s="149"/>
      <c r="HWQ1103" s="149"/>
      <c r="HWR1103" s="149"/>
      <c r="HWS1103" s="149"/>
      <c r="HWT1103" s="149"/>
      <c r="HWU1103" s="149"/>
      <c r="HWV1103" s="149"/>
      <c r="HWW1103" s="149"/>
      <c r="HWX1103" s="149"/>
      <c r="HWY1103" s="149"/>
      <c r="HWZ1103" s="149"/>
      <c r="HXA1103" s="149"/>
      <c r="HXB1103" s="149"/>
      <c r="HXC1103" s="149"/>
      <c r="HXD1103" s="149"/>
      <c r="HXE1103" s="149"/>
      <c r="HXF1103" s="149"/>
      <c r="HXG1103" s="149"/>
      <c r="HXH1103" s="149"/>
      <c r="HXI1103" s="149"/>
      <c r="HXJ1103" s="149"/>
      <c r="HXK1103" s="149"/>
      <c r="HXL1103" s="149"/>
      <c r="HXM1103" s="149"/>
      <c r="HXN1103" s="149"/>
      <c r="HXO1103" s="149"/>
      <c r="HXP1103" s="149"/>
      <c r="HXQ1103" s="149"/>
      <c r="HXR1103" s="149"/>
      <c r="HXS1103" s="149"/>
      <c r="HXT1103" s="149"/>
      <c r="HXU1103" s="149"/>
      <c r="HXV1103" s="149"/>
      <c r="HXW1103" s="149"/>
      <c r="HXX1103" s="149"/>
      <c r="HXY1103" s="149"/>
      <c r="HXZ1103" s="149"/>
      <c r="HYA1103" s="149"/>
      <c r="HYB1103" s="149"/>
      <c r="HYC1103" s="149"/>
      <c r="HYD1103" s="149"/>
      <c r="HYE1103" s="149"/>
      <c r="HYF1103" s="149"/>
      <c r="HYG1103" s="149"/>
      <c r="HYH1103" s="149"/>
      <c r="HYI1103" s="149"/>
      <c r="HYJ1103" s="149"/>
      <c r="HYK1103" s="149"/>
      <c r="HYL1103" s="149"/>
      <c r="HYM1103" s="149"/>
      <c r="HYN1103" s="149"/>
      <c r="HYO1103" s="149"/>
      <c r="HYP1103" s="149"/>
      <c r="HYQ1103" s="149"/>
      <c r="HYR1103" s="149"/>
      <c r="HYS1103" s="149"/>
      <c r="HYT1103" s="149"/>
      <c r="HYU1103" s="149"/>
      <c r="HYV1103" s="149"/>
      <c r="HYW1103" s="149"/>
      <c r="HYX1103" s="149"/>
      <c r="HYY1103" s="149"/>
      <c r="HYZ1103" s="149"/>
      <c r="HZA1103" s="149"/>
      <c r="HZB1103" s="149"/>
      <c r="HZC1103" s="149"/>
      <c r="HZD1103" s="149"/>
      <c r="HZE1103" s="149"/>
      <c r="HZF1103" s="149"/>
      <c r="HZG1103" s="149"/>
      <c r="HZH1103" s="149"/>
      <c r="HZI1103" s="149"/>
      <c r="HZJ1103" s="149"/>
      <c r="HZK1103" s="149"/>
      <c r="HZL1103" s="149"/>
      <c r="HZM1103" s="149"/>
      <c r="HZN1103" s="149"/>
      <c r="HZO1103" s="149"/>
      <c r="HZP1103" s="149"/>
      <c r="HZQ1103" s="149"/>
      <c r="HZR1103" s="149"/>
      <c r="HZS1103" s="149"/>
      <c r="HZT1103" s="149"/>
      <c r="HZU1103" s="149"/>
      <c r="HZV1103" s="149"/>
      <c r="HZW1103" s="149"/>
      <c r="HZX1103" s="149"/>
      <c r="HZY1103" s="149"/>
      <c r="HZZ1103" s="149"/>
      <c r="IAA1103" s="149"/>
      <c r="IAB1103" s="149"/>
      <c r="IAC1103" s="149"/>
      <c r="IAD1103" s="149"/>
      <c r="IAE1103" s="149"/>
      <c r="IAF1103" s="149"/>
      <c r="IAG1103" s="149"/>
      <c r="IAH1103" s="149"/>
      <c r="IAI1103" s="149"/>
      <c r="IAJ1103" s="149"/>
      <c r="IAK1103" s="149"/>
      <c r="IAL1103" s="149"/>
      <c r="IAM1103" s="149"/>
      <c r="IAN1103" s="149"/>
      <c r="IAO1103" s="149"/>
      <c r="IAP1103" s="149"/>
      <c r="IAQ1103" s="149"/>
      <c r="IAR1103" s="149"/>
      <c r="IAS1103" s="149"/>
      <c r="IAT1103" s="149"/>
      <c r="IAU1103" s="149"/>
      <c r="IAV1103" s="149"/>
      <c r="IAW1103" s="149"/>
      <c r="IAX1103" s="149"/>
      <c r="IAY1103" s="149"/>
      <c r="IAZ1103" s="149"/>
      <c r="IBA1103" s="149"/>
      <c r="IBB1103" s="149"/>
      <c r="IBC1103" s="149"/>
      <c r="IBD1103" s="149"/>
      <c r="IBE1103" s="149"/>
      <c r="IBF1103" s="149"/>
      <c r="IBG1103" s="149"/>
      <c r="IBH1103" s="149"/>
      <c r="IBI1103" s="149"/>
      <c r="IBJ1103" s="149"/>
      <c r="IBK1103" s="149"/>
      <c r="IBL1103" s="149"/>
      <c r="IBM1103" s="149"/>
      <c r="IBN1103" s="149"/>
      <c r="IBO1103" s="149"/>
      <c r="IBP1103" s="149"/>
      <c r="IBQ1103" s="149"/>
      <c r="IBR1103" s="149"/>
      <c r="IBS1103" s="149"/>
      <c r="IBT1103" s="149"/>
      <c r="IBU1103" s="149"/>
      <c r="IBV1103" s="149"/>
      <c r="IBW1103" s="149"/>
      <c r="IBX1103" s="149"/>
      <c r="IBY1103" s="149"/>
      <c r="IBZ1103" s="149"/>
      <c r="ICA1103" s="149"/>
      <c r="ICB1103" s="149"/>
      <c r="ICC1103" s="149"/>
      <c r="ICD1103" s="149"/>
      <c r="ICE1103" s="149"/>
      <c r="ICF1103" s="149"/>
      <c r="ICG1103" s="149"/>
      <c r="ICH1103" s="149"/>
      <c r="ICI1103" s="149"/>
      <c r="ICJ1103" s="149"/>
      <c r="ICK1103" s="149"/>
      <c r="ICL1103" s="149"/>
      <c r="ICM1103" s="149"/>
      <c r="ICN1103" s="149"/>
      <c r="ICO1103" s="149"/>
      <c r="ICP1103" s="149"/>
      <c r="ICQ1103" s="149"/>
      <c r="ICR1103" s="149"/>
      <c r="ICS1103" s="149"/>
      <c r="ICT1103" s="149"/>
      <c r="ICU1103" s="149"/>
      <c r="ICV1103" s="149"/>
      <c r="ICW1103" s="149"/>
      <c r="ICX1103" s="149"/>
      <c r="ICY1103" s="149"/>
      <c r="ICZ1103" s="149"/>
      <c r="IDA1103" s="149"/>
      <c r="IDB1103" s="149"/>
      <c r="IDC1103" s="149"/>
      <c r="IDD1103" s="149"/>
      <c r="IDE1103" s="149"/>
      <c r="IDF1103" s="149"/>
      <c r="IDG1103" s="149"/>
      <c r="IDH1103" s="149"/>
      <c r="IDI1103" s="149"/>
      <c r="IDJ1103" s="149"/>
      <c r="IDK1103" s="149"/>
      <c r="IDL1103" s="149"/>
      <c r="IDM1103" s="149"/>
      <c r="IDN1103" s="149"/>
      <c r="IDO1103" s="149"/>
      <c r="IDP1103" s="149"/>
      <c r="IDQ1103" s="149"/>
      <c r="IDR1103" s="149"/>
      <c r="IDS1103" s="149"/>
      <c r="IDT1103" s="149"/>
      <c r="IDU1103" s="149"/>
      <c r="IDV1103" s="149"/>
      <c r="IDW1103" s="149"/>
      <c r="IDX1103" s="149"/>
      <c r="IDY1103" s="149"/>
      <c r="IDZ1103" s="149"/>
      <c r="IEA1103" s="149"/>
      <c r="IEB1103" s="149"/>
      <c r="IEC1103" s="149"/>
      <c r="IED1103" s="149"/>
      <c r="IEE1103" s="149"/>
      <c r="IEF1103" s="149"/>
      <c r="IEG1103" s="149"/>
      <c r="IEH1103" s="149"/>
      <c r="IEI1103" s="149"/>
      <c r="IEJ1103" s="149"/>
      <c r="IEK1103" s="149"/>
      <c r="IEL1103" s="149"/>
      <c r="IEM1103" s="149"/>
      <c r="IEN1103" s="149"/>
      <c r="IEO1103" s="149"/>
      <c r="IEP1103" s="149"/>
      <c r="IEQ1103" s="149"/>
      <c r="IER1103" s="149"/>
      <c r="IES1103" s="149"/>
      <c r="IET1103" s="149"/>
      <c r="IEU1103" s="149"/>
      <c r="IEV1103" s="149"/>
      <c r="IEW1103" s="149"/>
      <c r="IEX1103" s="149"/>
      <c r="IEY1103" s="149"/>
      <c r="IEZ1103" s="149"/>
      <c r="IFA1103" s="149"/>
      <c r="IFB1103" s="149"/>
      <c r="IFC1103" s="149"/>
      <c r="IFD1103" s="149"/>
      <c r="IFE1103" s="149"/>
      <c r="IFF1103" s="149"/>
      <c r="IFG1103" s="149"/>
      <c r="IFH1103" s="149"/>
      <c r="IFI1103" s="149"/>
      <c r="IFJ1103" s="149"/>
      <c r="IFK1103" s="149"/>
      <c r="IFL1103" s="149"/>
      <c r="IFM1103" s="149"/>
      <c r="IFN1103" s="149"/>
      <c r="IFO1103" s="149"/>
      <c r="IFP1103" s="149"/>
      <c r="IFQ1103" s="149"/>
      <c r="IFR1103" s="149"/>
      <c r="IFS1103" s="149"/>
      <c r="IFT1103" s="149"/>
      <c r="IFU1103" s="149"/>
      <c r="IFV1103" s="149"/>
      <c r="IFW1103" s="149"/>
      <c r="IFX1103" s="149"/>
      <c r="IFY1103" s="149"/>
      <c r="IFZ1103" s="149"/>
      <c r="IGA1103" s="149"/>
      <c r="IGB1103" s="149"/>
      <c r="IGC1103" s="149"/>
      <c r="IGD1103" s="149"/>
      <c r="IGE1103" s="149"/>
      <c r="IGF1103" s="149"/>
      <c r="IGG1103" s="149"/>
      <c r="IGH1103" s="149"/>
      <c r="IGI1103" s="149"/>
      <c r="IGJ1103" s="149"/>
      <c r="IGK1103" s="149"/>
      <c r="IGL1103" s="149"/>
      <c r="IGM1103" s="149"/>
      <c r="IGN1103" s="149"/>
      <c r="IGO1103" s="149"/>
      <c r="IGP1103" s="149"/>
      <c r="IGQ1103" s="149"/>
      <c r="IGR1103" s="149"/>
      <c r="IGS1103" s="149"/>
      <c r="IGT1103" s="149"/>
      <c r="IGU1103" s="149"/>
      <c r="IGV1103" s="149"/>
      <c r="IGW1103" s="149"/>
      <c r="IGX1103" s="149"/>
      <c r="IGY1103" s="149"/>
      <c r="IGZ1103" s="149"/>
      <c r="IHA1103" s="149"/>
      <c r="IHB1103" s="149"/>
      <c r="IHC1103" s="149"/>
      <c r="IHD1103" s="149"/>
      <c r="IHE1103" s="149"/>
      <c r="IHF1103" s="149"/>
      <c r="IHG1103" s="149"/>
      <c r="IHH1103" s="149"/>
      <c r="IHI1103" s="149"/>
      <c r="IHJ1103" s="149"/>
      <c r="IHK1103" s="149"/>
      <c r="IHL1103" s="149"/>
      <c r="IHM1103" s="149"/>
      <c r="IHN1103" s="149"/>
      <c r="IHO1103" s="149"/>
      <c r="IHP1103" s="149"/>
      <c r="IHQ1103" s="149"/>
      <c r="IHR1103" s="149"/>
      <c r="IHS1103" s="149"/>
      <c r="IHT1103" s="149"/>
      <c r="IHU1103" s="149"/>
      <c r="IHV1103" s="149"/>
      <c r="IHW1103" s="149"/>
      <c r="IHX1103" s="149"/>
      <c r="IHY1103" s="149"/>
      <c r="IHZ1103" s="149"/>
      <c r="IIA1103" s="149"/>
      <c r="IIB1103" s="149"/>
      <c r="IIC1103" s="149"/>
      <c r="IID1103" s="149"/>
      <c r="IIE1103" s="149"/>
      <c r="IIF1103" s="149"/>
      <c r="IIG1103" s="149"/>
      <c r="IIH1103" s="149"/>
      <c r="III1103" s="149"/>
      <c r="IIJ1103" s="149"/>
      <c r="IIK1103" s="149"/>
      <c r="IIL1103" s="149"/>
      <c r="IIM1103" s="149"/>
      <c r="IIN1103" s="149"/>
      <c r="IIO1103" s="149"/>
      <c r="IIP1103" s="149"/>
      <c r="IIQ1103" s="149"/>
      <c r="IIR1103" s="149"/>
      <c r="IIS1103" s="149"/>
      <c r="IIT1103" s="149"/>
      <c r="IIU1103" s="149"/>
      <c r="IIV1103" s="149"/>
      <c r="IIW1103" s="149"/>
      <c r="IIX1103" s="149"/>
      <c r="IIY1103" s="149"/>
      <c r="IIZ1103" s="149"/>
      <c r="IJA1103" s="149"/>
      <c r="IJB1103" s="149"/>
      <c r="IJC1103" s="149"/>
      <c r="IJD1103" s="149"/>
      <c r="IJE1103" s="149"/>
      <c r="IJF1103" s="149"/>
      <c r="IJG1103" s="149"/>
      <c r="IJH1103" s="149"/>
      <c r="IJI1103" s="149"/>
      <c r="IJJ1103" s="149"/>
      <c r="IJK1103" s="149"/>
      <c r="IJL1103" s="149"/>
      <c r="IJM1103" s="149"/>
      <c r="IJN1103" s="149"/>
      <c r="IJO1103" s="149"/>
      <c r="IJP1103" s="149"/>
      <c r="IJQ1103" s="149"/>
      <c r="IJR1103" s="149"/>
      <c r="IJS1103" s="149"/>
      <c r="IJT1103" s="149"/>
      <c r="IJU1103" s="149"/>
      <c r="IJV1103" s="149"/>
      <c r="IJW1103" s="149"/>
      <c r="IJX1103" s="149"/>
      <c r="IJY1103" s="149"/>
      <c r="IJZ1103" s="149"/>
      <c r="IKA1103" s="149"/>
      <c r="IKB1103" s="149"/>
      <c r="IKC1103" s="149"/>
      <c r="IKD1103" s="149"/>
      <c r="IKE1103" s="149"/>
      <c r="IKF1103" s="149"/>
      <c r="IKG1103" s="149"/>
      <c r="IKH1103" s="149"/>
      <c r="IKI1103" s="149"/>
      <c r="IKJ1103" s="149"/>
      <c r="IKK1103" s="149"/>
      <c r="IKL1103" s="149"/>
      <c r="IKM1103" s="149"/>
      <c r="IKN1103" s="149"/>
      <c r="IKO1103" s="149"/>
      <c r="IKP1103" s="149"/>
      <c r="IKQ1103" s="149"/>
      <c r="IKR1103" s="149"/>
      <c r="IKS1103" s="149"/>
      <c r="IKT1103" s="149"/>
      <c r="IKU1103" s="149"/>
      <c r="IKV1103" s="149"/>
      <c r="IKW1103" s="149"/>
      <c r="IKX1103" s="149"/>
      <c r="IKY1103" s="149"/>
      <c r="IKZ1103" s="149"/>
      <c r="ILA1103" s="149"/>
      <c r="ILB1103" s="149"/>
      <c r="ILC1103" s="149"/>
      <c r="ILD1103" s="149"/>
      <c r="ILE1103" s="149"/>
      <c r="ILF1103" s="149"/>
      <c r="ILG1103" s="149"/>
      <c r="ILH1103" s="149"/>
      <c r="ILI1103" s="149"/>
      <c r="ILJ1103" s="149"/>
      <c r="ILK1103" s="149"/>
      <c r="ILL1103" s="149"/>
      <c r="ILM1103" s="149"/>
      <c r="ILN1103" s="149"/>
      <c r="ILO1103" s="149"/>
      <c r="ILP1103" s="149"/>
      <c r="ILQ1103" s="149"/>
      <c r="ILR1103" s="149"/>
      <c r="ILS1103" s="149"/>
      <c r="ILT1103" s="149"/>
      <c r="ILU1103" s="149"/>
      <c r="ILV1103" s="149"/>
      <c r="ILW1103" s="149"/>
      <c r="ILX1103" s="149"/>
      <c r="ILY1103" s="149"/>
      <c r="ILZ1103" s="149"/>
      <c r="IMA1103" s="149"/>
      <c r="IMB1103" s="149"/>
      <c r="IMC1103" s="149"/>
      <c r="IMD1103" s="149"/>
      <c r="IME1103" s="149"/>
      <c r="IMF1103" s="149"/>
      <c r="IMG1103" s="149"/>
      <c r="IMH1103" s="149"/>
      <c r="IMI1103" s="149"/>
      <c r="IMJ1103" s="149"/>
      <c r="IMK1103" s="149"/>
      <c r="IML1103" s="149"/>
      <c r="IMM1103" s="149"/>
      <c r="IMN1103" s="149"/>
      <c r="IMO1103" s="149"/>
      <c r="IMP1103" s="149"/>
      <c r="IMQ1103" s="149"/>
      <c r="IMR1103" s="149"/>
      <c r="IMS1103" s="149"/>
      <c r="IMT1103" s="149"/>
      <c r="IMU1103" s="149"/>
      <c r="IMV1103" s="149"/>
      <c r="IMW1103" s="149"/>
      <c r="IMX1103" s="149"/>
      <c r="IMY1103" s="149"/>
      <c r="IMZ1103" s="149"/>
      <c r="INA1103" s="149"/>
      <c r="INB1103" s="149"/>
      <c r="INC1103" s="149"/>
      <c r="IND1103" s="149"/>
      <c r="INE1103" s="149"/>
      <c r="INF1103" s="149"/>
      <c r="ING1103" s="149"/>
      <c r="INH1103" s="149"/>
      <c r="INI1103" s="149"/>
      <c r="INJ1103" s="149"/>
      <c r="INK1103" s="149"/>
      <c r="INL1103" s="149"/>
      <c r="INM1103" s="149"/>
      <c r="INN1103" s="149"/>
      <c r="INO1103" s="149"/>
      <c r="INP1103" s="149"/>
      <c r="INQ1103" s="149"/>
      <c r="INR1103" s="149"/>
      <c r="INS1103" s="149"/>
      <c r="INT1103" s="149"/>
      <c r="INU1103" s="149"/>
      <c r="INV1103" s="149"/>
      <c r="INW1103" s="149"/>
      <c r="INX1103" s="149"/>
      <c r="INY1103" s="149"/>
      <c r="INZ1103" s="149"/>
      <c r="IOA1103" s="149"/>
      <c r="IOB1103" s="149"/>
      <c r="IOC1103" s="149"/>
      <c r="IOD1103" s="149"/>
      <c r="IOE1103" s="149"/>
      <c r="IOF1103" s="149"/>
      <c r="IOG1103" s="149"/>
      <c r="IOH1103" s="149"/>
      <c r="IOI1103" s="149"/>
      <c r="IOJ1103" s="149"/>
      <c r="IOK1103" s="149"/>
      <c r="IOL1103" s="149"/>
      <c r="IOM1103" s="149"/>
      <c r="ION1103" s="149"/>
      <c r="IOO1103" s="149"/>
      <c r="IOP1103" s="149"/>
      <c r="IOQ1103" s="149"/>
      <c r="IOR1103" s="149"/>
      <c r="IOS1103" s="149"/>
      <c r="IOT1103" s="149"/>
      <c r="IOU1103" s="149"/>
      <c r="IOV1103" s="149"/>
      <c r="IOW1103" s="149"/>
      <c r="IOX1103" s="149"/>
      <c r="IOY1103" s="149"/>
      <c r="IOZ1103" s="149"/>
      <c r="IPA1103" s="149"/>
      <c r="IPB1103" s="149"/>
      <c r="IPC1103" s="149"/>
      <c r="IPD1103" s="149"/>
      <c r="IPE1103" s="149"/>
      <c r="IPF1103" s="149"/>
      <c r="IPG1103" s="149"/>
      <c r="IPH1103" s="149"/>
      <c r="IPI1103" s="149"/>
      <c r="IPJ1103" s="149"/>
      <c r="IPK1103" s="149"/>
      <c r="IPL1103" s="149"/>
      <c r="IPM1103" s="149"/>
      <c r="IPN1103" s="149"/>
      <c r="IPO1103" s="149"/>
      <c r="IPP1103" s="149"/>
      <c r="IPQ1103" s="149"/>
      <c r="IPR1103" s="149"/>
      <c r="IPS1103" s="149"/>
      <c r="IPT1103" s="149"/>
      <c r="IPU1103" s="149"/>
      <c r="IPV1103" s="149"/>
      <c r="IPW1103" s="149"/>
      <c r="IPX1103" s="149"/>
      <c r="IPY1103" s="149"/>
      <c r="IPZ1103" s="149"/>
      <c r="IQA1103" s="149"/>
      <c r="IQB1103" s="149"/>
      <c r="IQC1103" s="149"/>
      <c r="IQD1103" s="149"/>
      <c r="IQE1103" s="149"/>
      <c r="IQF1103" s="149"/>
      <c r="IQG1103" s="149"/>
      <c r="IQH1103" s="149"/>
      <c r="IQI1103" s="149"/>
      <c r="IQJ1103" s="149"/>
      <c r="IQK1103" s="149"/>
      <c r="IQL1103" s="149"/>
      <c r="IQM1103" s="149"/>
      <c r="IQN1103" s="149"/>
      <c r="IQO1103" s="149"/>
      <c r="IQP1103" s="149"/>
      <c r="IQQ1103" s="149"/>
      <c r="IQR1103" s="149"/>
      <c r="IQS1103" s="149"/>
      <c r="IQT1103" s="149"/>
      <c r="IQU1103" s="149"/>
      <c r="IQV1103" s="149"/>
      <c r="IQW1103" s="149"/>
      <c r="IQX1103" s="149"/>
      <c r="IQY1103" s="149"/>
      <c r="IQZ1103" s="149"/>
      <c r="IRA1103" s="149"/>
      <c r="IRB1103" s="149"/>
      <c r="IRC1103" s="149"/>
      <c r="IRD1103" s="149"/>
      <c r="IRE1103" s="149"/>
      <c r="IRF1103" s="149"/>
      <c r="IRG1103" s="149"/>
      <c r="IRH1103" s="149"/>
      <c r="IRI1103" s="149"/>
      <c r="IRJ1103" s="149"/>
      <c r="IRK1103" s="149"/>
      <c r="IRL1103" s="149"/>
      <c r="IRM1103" s="149"/>
      <c r="IRN1103" s="149"/>
      <c r="IRO1103" s="149"/>
      <c r="IRP1103" s="149"/>
      <c r="IRQ1103" s="149"/>
      <c r="IRR1103" s="149"/>
      <c r="IRS1103" s="149"/>
      <c r="IRT1103" s="149"/>
      <c r="IRU1103" s="149"/>
      <c r="IRV1103" s="149"/>
      <c r="IRW1103" s="149"/>
      <c r="IRX1103" s="149"/>
      <c r="IRY1103" s="149"/>
      <c r="IRZ1103" s="149"/>
      <c r="ISA1103" s="149"/>
      <c r="ISB1103" s="149"/>
      <c r="ISC1103" s="149"/>
      <c r="ISD1103" s="149"/>
      <c r="ISE1103" s="149"/>
      <c r="ISF1103" s="149"/>
      <c r="ISG1103" s="149"/>
      <c r="ISH1103" s="149"/>
      <c r="ISI1103" s="149"/>
      <c r="ISJ1103" s="149"/>
      <c r="ISK1103" s="149"/>
      <c r="ISL1103" s="149"/>
      <c r="ISM1103" s="149"/>
      <c r="ISN1103" s="149"/>
      <c r="ISO1103" s="149"/>
      <c r="ISP1103" s="149"/>
      <c r="ISQ1103" s="149"/>
      <c r="ISR1103" s="149"/>
      <c r="ISS1103" s="149"/>
      <c r="IST1103" s="149"/>
      <c r="ISU1103" s="149"/>
      <c r="ISV1103" s="149"/>
      <c r="ISW1103" s="149"/>
      <c r="ISX1103" s="149"/>
      <c r="ISY1103" s="149"/>
      <c r="ISZ1103" s="149"/>
      <c r="ITA1103" s="149"/>
      <c r="ITB1103" s="149"/>
      <c r="ITC1103" s="149"/>
      <c r="ITD1103" s="149"/>
      <c r="ITE1103" s="149"/>
      <c r="ITF1103" s="149"/>
      <c r="ITG1103" s="149"/>
      <c r="ITH1103" s="149"/>
      <c r="ITI1103" s="149"/>
      <c r="ITJ1103" s="149"/>
      <c r="ITK1103" s="149"/>
      <c r="ITL1103" s="149"/>
      <c r="ITM1103" s="149"/>
      <c r="ITN1103" s="149"/>
      <c r="ITO1103" s="149"/>
      <c r="ITP1103" s="149"/>
      <c r="ITQ1103" s="149"/>
      <c r="ITR1103" s="149"/>
      <c r="ITS1103" s="149"/>
      <c r="ITT1103" s="149"/>
      <c r="ITU1103" s="149"/>
      <c r="ITV1103" s="149"/>
      <c r="ITW1103" s="149"/>
      <c r="ITX1103" s="149"/>
      <c r="ITY1103" s="149"/>
      <c r="ITZ1103" s="149"/>
      <c r="IUA1103" s="149"/>
      <c r="IUB1103" s="149"/>
      <c r="IUC1103" s="149"/>
      <c r="IUD1103" s="149"/>
      <c r="IUE1103" s="149"/>
      <c r="IUF1103" s="149"/>
      <c r="IUG1103" s="149"/>
      <c r="IUH1103" s="149"/>
      <c r="IUI1103" s="149"/>
      <c r="IUJ1103" s="149"/>
      <c r="IUK1103" s="149"/>
      <c r="IUL1103" s="149"/>
      <c r="IUM1103" s="149"/>
      <c r="IUN1103" s="149"/>
      <c r="IUO1103" s="149"/>
      <c r="IUP1103" s="149"/>
      <c r="IUQ1103" s="149"/>
      <c r="IUR1103" s="149"/>
      <c r="IUS1103" s="149"/>
      <c r="IUT1103" s="149"/>
      <c r="IUU1103" s="149"/>
      <c r="IUV1103" s="149"/>
      <c r="IUW1103" s="149"/>
      <c r="IUX1103" s="149"/>
      <c r="IUY1103" s="149"/>
      <c r="IUZ1103" s="149"/>
      <c r="IVA1103" s="149"/>
      <c r="IVB1103" s="149"/>
      <c r="IVC1103" s="149"/>
      <c r="IVD1103" s="149"/>
      <c r="IVE1103" s="149"/>
      <c r="IVF1103" s="149"/>
      <c r="IVG1103" s="149"/>
      <c r="IVH1103" s="149"/>
      <c r="IVI1103" s="149"/>
      <c r="IVJ1103" s="149"/>
      <c r="IVK1103" s="149"/>
      <c r="IVL1103" s="149"/>
      <c r="IVM1103" s="149"/>
      <c r="IVN1103" s="149"/>
      <c r="IVO1103" s="149"/>
      <c r="IVP1103" s="149"/>
      <c r="IVQ1103" s="149"/>
      <c r="IVR1103" s="149"/>
      <c r="IVS1103" s="149"/>
      <c r="IVT1103" s="149"/>
      <c r="IVU1103" s="149"/>
      <c r="IVV1103" s="149"/>
      <c r="IVW1103" s="149"/>
      <c r="IVX1103" s="149"/>
      <c r="IVY1103" s="149"/>
      <c r="IVZ1103" s="149"/>
      <c r="IWA1103" s="149"/>
      <c r="IWB1103" s="149"/>
      <c r="IWC1103" s="149"/>
      <c r="IWD1103" s="149"/>
      <c r="IWE1103" s="149"/>
      <c r="IWF1103" s="149"/>
      <c r="IWG1103" s="149"/>
      <c r="IWH1103" s="149"/>
      <c r="IWI1103" s="149"/>
      <c r="IWJ1103" s="149"/>
      <c r="IWK1103" s="149"/>
      <c r="IWL1103" s="149"/>
      <c r="IWM1103" s="149"/>
      <c r="IWN1103" s="149"/>
      <c r="IWO1103" s="149"/>
      <c r="IWP1103" s="149"/>
      <c r="IWQ1103" s="149"/>
      <c r="IWR1103" s="149"/>
      <c r="IWS1103" s="149"/>
      <c r="IWT1103" s="149"/>
      <c r="IWU1103" s="149"/>
      <c r="IWV1103" s="149"/>
      <c r="IWW1103" s="149"/>
      <c r="IWX1103" s="149"/>
      <c r="IWY1103" s="149"/>
      <c r="IWZ1103" s="149"/>
      <c r="IXA1103" s="149"/>
      <c r="IXB1103" s="149"/>
      <c r="IXC1103" s="149"/>
      <c r="IXD1103" s="149"/>
      <c r="IXE1103" s="149"/>
      <c r="IXF1103" s="149"/>
      <c r="IXG1103" s="149"/>
      <c r="IXH1103" s="149"/>
      <c r="IXI1103" s="149"/>
      <c r="IXJ1103" s="149"/>
      <c r="IXK1103" s="149"/>
      <c r="IXL1103" s="149"/>
      <c r="IXM1103" s="149"/>
      <c r="IXN1103" s="149"/>
      <c r="IXO1103" s="149"/>
      <c r="IXP1103" s="149"/>
      <c r="IXQ1103" s="149"/>
      <c r="IXR1103" s="149"/>
      <c r="IXS1103" s="149"/>
      <c r="IXT1103" s="149"/>
      <c r="IXU1103" s="149"/>
      <c r="IXV1103" s="149"/>
      <c r="IXW1103" s="149"/>
      <c r="IXX1103" s="149"/>
      <c r="IXY1103" s="149"/>
      <c r="IXZ1103" s="149"/>
      <c r="IYA1103" s="149"/>
      <c r="IYB1103" s="149"/>
      <c r="IYC1103" s="149"/>
      <c r="IYD1103" s="149"/>
      <c r="IYE1103" s="149"/>
      <c r="IYF1103" s="149"/>
      <c r="IYG1103" s="149"/>
      <c r="IYH1103" s="149"/>
      <c r="IYI1103" s="149"/>
      <c r="IYJ1103" s="149"/>
      <c r="IYK1103" s="149"/>
      <c r="IYL1103" s="149"/>
      <c r="IYM1103" s="149"/>
      <c r="IYN1103" s="149"/>
      <c r="IYO1103" s="149"/>
      <c r="IYP1103" s="149"/>
      <c r="IYQ1103" s="149"/>
      <c r="IYR1103" s="149"/>
      <c r="IYS1103" s="149"/>
      <c r="IYT1103" s="149"/>
      <c r="IYU1103" s="149"/>
      <c r="IYV1103" s="149"/>
      <c r="IYW1103" s="149"/>
      <c r="IYX1103" s="149"/>
      <c r="IYY1103" s="149"/>
      <c r="IYZ1103" s="149"/>
      <c r="IZA1103" s="149"/>
      <c r="IZB1103" s="149"/>
      <c r="IZC1103" s="149"/>
      <c r="IZD1103" s="149"/>
      <c r="IZE1103" s="149"/>
      <c r="IZF1103" s="149"/>
      <c r="IZG1103" s="149"/>
      <c r="IZH1103" s="149"/>
      <c r="IZI1103" s="149"/>
      <c r="IZJ1103" s="149"/>
      <c r="IZK1103" s="149"/>
      <c r="IZL1103" s="149"/>
      <c r="IZM1103" s="149"/>
      <c r="IZN1103" s="149"/>
      <c r="IZO1103" s="149"/>
      <c r="IZP1103" s="149"/>
      <c r="IZQ1103" s="149"/>
      <c r="IZR1103" s="149"/>
      <c r="IZS1103" s="149"/>
      <c r="IZT1103" s="149"/>
      <c r="IZU1103" s="149"/>
      <c r="IZV1103" s="149"/>
      <c r="IZW1103" s="149"/>
      <c r="IZX1103" s="149"/>
      <c r="IZY1103" s="149"/>
      <c r="IZZ1103" s="149"/>
      <c r="JAA1103" s="149"/>
      <c r="JAB1103" s="149"/>
      <c r="JAC1103" s="149"/>
      <c r="JAD1103" s="149"/>
      <c r="JAE1103" s="149"/>
      <c r="JAF1103" s="149"/>
      <c r="JAG1103" s="149"/>
      <c r="JAH1103" s="149"/>
      <c r="JAI1103" s="149"/>
      <c r="JAJ1103" s="149"/>
      <c r="JAK1103" s="149"/>
      <c r="JAL1103" s="149"/>
      <c r="JAM1103" s="149"/>
      <c r="JAN1103" s="149"/>
      <c r="JAO1103" s="149"/>
      <c r="JAP1103" s="149"/>
      <c r="JAQ1103" s="149"/>
      <c r="JAR1103" s="149"/>
      <c r="JAS1103" s="149"/>
      <c r="JAT1103" s="149"/>
      <c r="JAU1103" s="149"/>
      <c r="JAV1103" s="149"/>
      <c r="JAW1103" s="149"/>
      <c r="JAX1103" s="149"/>
      <c r="JAY1103" s="149"/>
      <c r="JAZ1103" s="149"/>
      <c r="JBA1103" s="149"/>
      <c r="JBB1103" s="149"/>
      <c r="JBC1103" s="149"/>
      <c r="JBD1103" s="149"/>
      <c r="JBE1103" s="149"/>
      <c r="JBF1103" s="149"/>
      <c r="JBG1103" s="149"/>
      <c r="JBH1103" s="149"/>
      <c r="JBI1103" s="149"/>
      <c r="JBJ1103" s="149"/>
      <c r="JBK1103" s="149"/>
      <c r="JBL1103" s="149"/>
      <c r="JBM1103" s="149"/>
      <c r="JBN1103" s="149"/>
      <c r="JBO1103" s="149"/>
      <c r="JBP1103" s="149"/>
      <c r="JBQ1103" s="149"/>
      <c r="JBR1103" s="149"/>
      <c r="JBS1103" s="149"/>
      <c r="JBT1103" s="149"/>
      <c r="JBU1103" s="149"/>
      <c r="JBV1103" s="149"/>
      <c r="JBW1103" s="149"/>
      <c r="JBX1103" s="149"/>
      <c r="JBY1103" s="149"/>
      <c r="JBZ1103" s="149"/>
      <c r="JCA1103" s="149"/>
      <c r="JCB1103" s="149"/>
      <c r="JCC1103" s="149"/>
      <c r="JCD1103" s="149"/>
      <c r="JCE1103" s="149"/>
      <c r="JCF1103" s="149"/>
      <c r="JCG1103" s="149"/>
      <c r="JCH1103" s="149"/>
      <c r="JCI1103" s="149"/>
      <c r="JCJ1103" s="149"/>
      <c r="JCK1103" s="149"/>
      <c r="JCL1103" s="149"/>
      <c r="JCM1103" s="149"/>
      <c r="JCN1103" s="149"/>
      <c r="JCO1103" s="149"/>
      <c r="JCP1103" s="149"/>
      <c r="JCQ1103" s="149"/>
      <c r="JCR1103" s="149"/>
      <c r="JCS1103" s="149"/>
      <c r="JCT1103" s="149"/>
      <c r="JCU1103" s="149"/>
      <c r="JCV1103" s="149"/>
      <c r="JCW1103" s="149"/>
      <c r="JCX1103" s="149"/>
      <c r="JCY1103" s="149"/>
      <c r="JCZ1103" s="149"/>
      <c r="JDA1103" s="149"/>
      <c r="JDB1103" s="149"/>
      <c r="JDC1103" s="149"/>
      <c r="JDD1103" s="149"/>
      <c r="JDE1103" s="149"/>
      <c r="JDF1103" s="149"/>
      <c r="JDG1103" s="149"/>
      <c r="JDH1103" s="149"/>
      <c r="JDI1103" s="149"/>
      <c r="JDJ1103" s="149"/>
      <c r="JDK1103" s="149"/>
      <c r="JDL1103" s="149"/>
      <c r="JDM1103" s="149"/>
      <c r="JDN1103" s="149"/>
      <c r="JDO1103" s="149"/>
      <c r="JDP1103" s="149"/>
      <c r="JDQ1103" s="149"/>
      <c r="JDR1103" s="149"/>
      <c r="JDS1103" s="149"/>
      <c r="JDT1103" s="149"/>
      <c r="JDU1103" s="149"/>
      <c r="JDV1103" s="149"/>
      <c r="JDW1103" s="149"/>
      <c r="JDX1103" s="149"/>
      <c r="JDY1103" s="149"/>
      <c r="JDZ1103" s="149"/>
      <c r="JEA1103" s="149"/>
      <c r="JEB1103" s="149"/>
      <c r="JEC1103" s="149"/>
      <c r="JED1103" s="149"/>
      <c r="JEE1103" s="149"/>
      <c r="JEF1103" s="149"/>
      <c r="JEG1103" s="149"/>
      <c r="JEH1103" s="149"/>
      <c r="JEI1103" s="149"/>
      <c r="JEJ1103" s="149"/>
      <c r="JEK1103" s="149"/>
      <c r="JEL1103" s="149"/>
      <c r="JEM1103" s="149"/>
      <c r="JEN1103" s="149"/>
      <c r="JEO1103" s="149"/>
      <c r="JEP1103" s="149"/>
      <c r="JEQ1103" s="149"/>
      <c r="JER1103" s="149"/>
      <c r="JES1103" s="149"/>
      <c r="JET1103" s="149"/>
      <c r="JEU1103" s="149"/>
      <c r="JEV1103" s="149"/>
      <c r="JEW1103" s="149"/>
      <c r="JEX1103" s="149"/>
      <c r="JEY1103" s="149"/>
      <c r="JEZ1103" s="149"/>
      <c r="JFA1103" s="149"/>
      <c r="JFB1103" s="149"/>
      <c r="JFC1103" s="149"/>
      <c r="JFD1103" s="149"/>
      <c r="JFE1103" s="149"/>
      <c r="JFF1103" s="149"/>
      <c r="JFG1103" s="149"/>
      <c r="JFH1103" s="149"/>
      <c r="JFI1103" s="149"/>
      <c r="JFJ1103" s="149"/>
      <c r="JFK1103" s="149"/>
      <c r="JFL1103" s="149"/>
      <c r="JFM1103" s="149"/>
      <c r="JFN1103" s="149"/>
      <c r="JFO1103" s="149"/>
      <c r="JFP1103" s="149"/>
      <c r="JFQ1103" s="149"/>
      <c r="JFR1103" s="149"/>
      <c r="JFS1103" s="149"/>
      <c r="JFT1103" s="149"/>
      <c r="JFU1103" s="149"/>
      <c r="JFV1103" s="149"/>
      <c r="JFW1103" s="149"/>
      <c r="JFX1103" s="149"/>
      <c r="JFY1103" s="149"/>
      <c r="JFZ1103" s="149"/>
      <c r="JGA1103" s="149"/>
      <c r="JGB1103" s="149"/>
      <c r="JGC1103" s="149"/>
      <c r="JGD1103" s="149"/>
      <c r="JGE1103" s="149"/>
      <c r="JGF1103" s="149"/>
      <c r="JGG1103" s="149"/>
      <c r="JGH1103" s="149"/>
      <c r="JGI1103" s="149"/>
      <c r="JGJ1103" s="149"/>
      <c r="JGK1103" s="149"/>
      <c r="JGL1103" s="149"/>
      <c r="JGM1103" s="149"/>
      <c r="JGN1103" s="149"/>
      <c r="JGO1103" s="149"/>
      <c r="JGP1103" s="149"/>
      <c r="JGQ1103" s="149"/>
      <c r="JGR1103" s="149"/>
      <c r="JGS1103" s="149"/>
      <c r="JGT1103" s="149"/>
      <c r="JGU1103" s="149"/>
      <c r="JGV1103" s="149"/>
      <c r="JGW1103" s="149"/>
      <c r="JGX1103" s="149"/>
      <c r="JGY1103" s="149"/>
      <c r="JGZ1103" s="149"/>
      <c r="JHA1103" s="149"/>
      <c r="JHB1103" s="149"/>
      <c r="JHC1103" s="149"/>
      <c r="JHD1103" s="149"/>
      <c r="JHE1103" s="149"/>
      <c r="JHF1103" s="149"/>
      <c r="JHG1103" s="149"/>
      <c r="JHH1103" s="149"/>
      <c r="JHI1103" s="149"/>
      <c r="JHJ1103" s="149"/>
      <c r="JHK1103" s="149"/>
      <c r="JHL1103" s="149"/>
      <c r="JHM1103" s="149"/>
      <c r="JHN1103" s="149"/>
      <c r="JHO1103" s="149"/>
      <c r="JHP1103" s="149"/>
      <c r="JHQ1103" s="149"/>
      <c r="JHR1103" s="149"/>
      <c r="JHS1103" s="149"/>
      <c r="JHT1103" s="149"/>
      <c r="JHU1103" s="149"/>
      <c r="JHV1103" s="149"/>
      <c r="JHW1103" s="149"/>
      <c r="JHX1103" s="149"/>
      <c r="JHY1103" s="149"/>
      <c r="JHZ1103" s="149"/>
      <c r="JIA1103" s="149"/>
      <c r="JIB1103" s="149"/>
      <c r="JIC1103" s="149"/>
      <c r="JID1103" s="149"/>
      <c r="JIE1103" s="149"/>
      <c r="JIF1103" s="149"/>
      <c r="JIG1103" s="149"/>
      <c r="JIH1103" s="149"/>
      <c r="JII1103" s="149"/>
      <c r="JIJ1103" s="149"/>
      <c r="JIK1103" s="149"/>
      <c r="JIL1103" s="149"/>
      <c r="JIM1103" s="149"/>
      <c r="JIN1103" s="149"/>
      <c r="JIO1103" s="149"/>
      <c r="JIP1103" s="149"/>
      <c r="JIQ1103" s="149"/>
      <c r="JIR1103" s="149"/>
      <c r="JIS1103" s="149"/>
      <c r="JIT1103" s="149"/>
      <c r="JIU1103" s="149"/>
      <c r="JIV1103" s="149"/>
      <c r="JIW1103" s="149"/>
      <c r="JIX1103" s="149"/>
      <c r="JIY1103" s="149"/>
      <c r="JIZ1103" s="149"/>
      <c r="JJA1103" s="149"/>
      <c r="JJB1103" s="149"/>
      <c r="JJC1103" s="149"/>
      <c r="JJD1103" s="149"/>
      <c r="JJE1103" s="149"/>
      <c r="JJF1103" s="149"/>
      <c r="JJG1103" s="149"/>
      <c r="JJH1103" s="149"/>
      <c r="JJI1103" s="149"/>
      <c r="JJJ1103" s="149"/>
      <c r="JJK1103" s="149"/>
      <c r="JJL1103" s="149"/>
      <c r="JJM1103" s="149"/>
      <c r="JJN1103" s="149"/>
      <c r="JJO1103" s="149"/>
      <c r="JJP1103" s="149"/>
      <c r="JJQ1103" s="149"/>
      <c r="JJR1103" s="149"/>
      <c r="JJS1103" s="149"/>
      <c r="JJT1103" s="149"/>
      <c r="JJU1103" s="149"/>
      <c r="JJV1103" s="149"/>
      <c r="JJW1103" s="149"/>
      <c r="JJX1103" s="149"/>
      <c r="JJY1103" s="149"/>
      <c r="JJZ1103" s="149"/>
      <c r="JKA1103" s="149"/>
      <c r="JKB1103" s="149"/>
      <c r="JKC1103" s="149"/>
      <c r="JKD1103" s="149"/>
      <c r="JKE1103" s="149"/>
      <c r="JKF1103" s="149"/>
      <c r="JKG1103" s="149"/>
      <c r="JKH1103" s="149"/>
      <c r="JKI1103" s="149"/>
      <c r="JKJ1103" s="149"/>
      <c r="JKK1103" s="149"/>
      <c r="JKL1103" s="149"/>
      <c r="JKM1103" s="149"/>
      <c r="JKN1103" s="149"/>
      <c r="JKO1103" s="149"/>
      <c r="JKP1103" s="149"/>
      <c r="JKQ1103" s="149"/>
      <c r="JKR1103" s="149"/>
      <c r="JKS1103" s="149"/>
      <c r="JKT1103" s="149"/>
      <c r="JKU1103" s="149"/>
      <c r="JKV1103" s="149"/>
      <c r="JKW1103" s="149"/>
      <c r="JKX1103" s="149"/>
      <c r="JKY1103" s="149"/>
      <c r="JKZ1103" s="149"/>
      <c r="JLA1103" s="149"/>
      <c r="JLB1103" s="149"/>
      <c r="JLC1103" s="149"/>
      <c r="JLD1103" s="149"/>
      <c r="JLE1103" s="149"/>
      <c r="JLF1103" s="149"/>
      <c r="JLG1103" s="149"/>
      <c r="JLH1103" s="149"/>
      <c r="JLI1103" s="149"/>
      <c r="JLJ1103" s="149"/>
      <c r="JLK1103" s="149"/>
      <c r="JLL1103" s="149"/>
      <c r="JLM1103" s="149"/>
      <c r="JLN1103" s="149"/>
      <c r="JLO1103" s="149"/>
      <c r="JLP1103" s="149"/>
      <c r="JLQ1103" s="149"/>
      <c r="JLR1103" s="149"/>
      <c r="JLS1103" s="149"/>
      <c r="JLT1103" s="149"/>
      <c r="JLU1103" s="149"/>
      <c r="JLV1103" s="149"/>
      <c r="JLW1103" s="149"/>
      <c r="JLX1103" s="149"/>
      <c r="JLY1103" s="149"/>
      <c r="JLZ1103" s="149"/>
      <c r="JMA1103" s="149"/>
      <c r="JMB1103" s="149"/>
      <c r="JMC1103" s="149"/>
      <c r="JMD1103" s="149"/>
      <c r="JME1103" s="149"/>
      <c r="JMF1103" s="149"/>
      <c r="JMG1103" s="149"/>
      <c r="JMH1103" s="149"/>
      <c r="JMI1103" s="149"/>
      <c r="JMJ1103" s="149"/>
      <c r="JMK1103" s="149"/>
      <c r="JML1103" s="149"/>
      <c r="JMM1103" s="149"/>
      <c r="JMN1103" s="149"/>
      <c r="JMO1103" s="149"/>
      <c r="JMP1103" s="149"/>
      <c r="JMQ1103" s="149"/>
      <c r="JMR1103" s="149"/>
      <c r="JMS1103" s="149"/>
      <c r="JMT1103" s="149"/>
      <c r="JMU1103" s="149"/>
      <c r="JMV1103" s="149"/>
      <c r="JMW1103" s="149"/>
      <c r="JMX1103" s="149"/>
      <c r="JMY1103" s="149"/>
      <c r="JMZ1103" s="149"/>
      <c r="JNA1103" s="149"/>
      <c r="JNB1103" s="149"/>
      <c r="JNC1103" s="149"/>
      <c r="JND1103" s="149"/>
      <c r="JNE1103" s="149"/>
      <c r="JNF1103" s="149"/>
      <c r="JNG1103" s="149"/>
      <c r="JNH1103" s="149"/>
      <c r="JNI1103" s="149"/>
      <c r="JNJ1103" s="149"/>
      <c r="JNK1103" s="149"/>
      <c r="JNL1103" s="149"/>
      <c r="JNM1103" s="149"/>
      <c r="JNN1103" s="149"/>
      <c r="JNO1103" s="149"/>
      <c r="JNP1103" s="149"/>
      <c r="JNQ1103" s="149"/>
      <c r="JNR1103" s="149"/>
      <c r="JNS1103" s="149"/>
      <c r="JNT1103" s="149"/>
      <c r="JNU1103" s="149"/>
      <c r="JNV1103" s="149"/>
      <c r="JNW1103" s="149"/>
      <c r="JNX1103" s="149"/>
      <c r="JNY1103" s="149"/>
      <c r="JNZ1103" s="149"/>
      <c r="JOA1103" s="149"/>
      <c r="JOB1103" s="149"/>
      <c r="JOC1103" s="149"/>
      <c r="JOD1103" s="149"/>
      <c r="JOE1103" s="149"/>
      <c r="JOF1103" s="149"/>
      <c r="JOG1103" s="149"/>
      <c r="JOH1103" s="149"/>
      <c r="JOI1103" s="149"/>
      <c r="JOJ1103" s="149"/>
      <c r="JOK1103" s="149"/>
      <c r="JOL1103" s="149"/>
      <c r="JOM1103" s="149"/>
      <c r="JON1103" s="149"/>
      <c r="JOO1103" s="149"/>
      <c r="JOP1103" s="149"/>
      <c r="JOQ1103" s="149"/>
      <c r="JOR1103" s="149"/>
      <c r="JOS1103" s="149"/>
      <c r="JOT1103" s="149"/>
      <c r="JOU1103" s="149"/>
      <c r="JOV1103" s="149"/>
      <c r="JOW1103" s="149"/>
      <c r="JOX1103" s="149"/>
      <c r="JOY1103" s="149"/>
      <c r="JOZ1103" s="149"/>
      <c r="JPA1103" s="149"/>
      <c r="JPB1103" s="149"/>
      <c r="JPC1103" s="149"/>
      <c r="JPD1103" s="149"/>
      <c r="JPE1103" s="149"/>
      <c r="JPF1103" s="149"/>
      <c r="JPG1103" s="149"/>
      <c r="JPH1103" s="149"/>
      <c r="JPI1103" s="149"/>
      <c r="JPJ1103" s="149"/>
      <c r="JPK1103" s="149"/>
      <c r="JPL1103" s="149"/>
      <c r="JPM1103" s="149"/>
      <c r="JPN1103" s="149"/>
      <c r="JPO1103" s="149"/>
      <c r="JPP1103" s="149"/>
      <c r="JPQ1103" s="149"/>
      <c r="JPR1103" s="149"/>
      <c r="JPS1103" s="149"/>
      <c r="JPT1103" s="149"/>
      <c r="JPU1103" s="149"/>
      <c r="JPV1103" s="149"/>
      <c r="JPW1103" s="149"/>
      <c r="JPX1103" s="149"/>
      <c r="JPY1103" s="149"/>
      <c r="JPZ1103" s="149"/>
      <c r="JQA1103" s="149"/>
      <c r="JQB1103" s="149"/>
      <c r="JQC1103" s="149"/>
      <c r="JQD1103" s="149"/>
      <c r="JQE1103" s="149"/>
      <c r="JQF1103" s="149"/>
      <c r="JQG1103" s="149"/>
      <c r="JQH1103" s="149"/>
      <c r="JQI1103" s="149"/>
      <c r="JQJ1103" s="149"/>
      <c r="JQK1103" s="149"/>
      <c r="JQL1103" s="149"/>
      <c r="JQM1103" s="149"/>
      <c r="JQN1103" s="149"/>
      <c r="JQO1103" s="149"/>
      <c r="JQP1103" s="149"/>
      <c r="JQQ1103" s="149"/>
      <c r="JQR1103" s="149"/>
      <c r="JQS1103" s="149"/>
      <c r="JQT1103" s="149"/>
      <c r="JQU1103" s="149"/>
      <c r="JQV1103" s="149"/>
      <c r="JQW1103" s="149"/>
      <c r="JQX1103" s="149"/>
      <c r="JQY1103" s="149"/>
      <c r="JQZ1103" s="149"/>
      <c r="JRA1103" s="149"/>
      <c r="JRB1103" s="149"/>
      <c r="JRC1103" s="149"/>
      <c r="JRD1103" s="149"/>
      <c r="JRE1103" s="149"/>
      <c r="JRF1103" s="149"/>
      <c r="JRG1103" s="149"/>
      <c r="JRH1103" s="149"/>
      <c r="JRI1103" s="149"/>
      <c r="JRJ1103" s="149"/>
      <c r="JRK1103" s="149"/>
      <c r="JRL1103" s="149"/>
      <c r="JRM1103" s="149"/>
      <c r="JRN1103" s="149"/>
      <c r="JRO1103" s="149"/>
      <c r="JRP1103" s="149"/>
      <c r="JRQ1103" s="149"/>
      <c r="JRR1103" s="149"/>
      <c r="JRS1103" s="149"/>
      <c r="JRT1103" s="149"/>
      <c r="JRU1103" s="149"/>
      <c r="JRV1103" s="149"/>
      <c r="JRW1103" s="149"/>
      <c r="JRX1103" s="149"/>
      <c r="JRY1103" s="149"/>
      <c r="JRZ1103" s="149"/>
      <c r="JSA1103" s="149"/>
      <c r="JSB1103" s="149"/>
      <c r="JSC1103" s="149"/>
      <c r="JSD1103" s="149"/>
      <c r="JSE1103" s="149"/>
      <c r="JSF1103" s="149"/>
      <c r="JSG1103" s="149"/>
      <c r="JSH1103" s="149"/>
      <c r="JSI1103" s="149"/>
      <c r="JSJ1103" s="149"/>
      <c r="JSK1103" s="149"/>
      <c r="JSL1103" s="149"/>
      <c r="JSM1103" s="149"/>
      <c r="JSN1103" s="149"/>
      <c r="JSO1103" s="149"/>
      <c r="JSP1103" s="149"/>
      <c r="JSQ1103" s="149"/>
      <c r="JSR1103" s="149"/>
      <c r="JSS1103" s="149"/>
      <c r="JST1103" s="149"/>
      <c r="JSU1103" s="149"/>
      <c r="JSV1103" s="149"/>
      <c r="JSW1103" s="149"/>
      <c r="JSX1103" s="149"/>
      <c r="JSY1103" s="149"/>
      <c r="JSZ1103" s="149"/>
      <c r="JTA1103" s="149"/>
      <c r="JTB1103" s="149"/>
      <c r="JTC1103" s="149"/>
      <c r="JTD1103" s="149"/>
      <c r="JTE1103" s="149"/>
      <c r="JTF1103" s="149"/>
      <c r="JTG1103" s="149"/>
      <c r="JTH1103" s="149"/>
      <c r="JTI1103" s="149"/>
      <c r="JTJ1103" s="149"/>
      <c r="JTK1103" s="149"/>
      <c r="JTL1103" s="149"/>
      <c r="JTM1103" s="149"/>
      <c r="JTN1103" s="149"/>
      <c r="JTO1103" s="149"/>
      <c r="JTP1103" s="149"/>
      <c r="JTQ1103" s="149"/>
      <c r="JTR1103" s="149"/>
      <c r="JTS1103" s="149"/>
      <c r="JTT1103" s="149"/>
      <c r="JTU1103" s="149"/>
      <c r="JTV1103" s="149"/>
      <c r="JTW1103" s="149"/>
      <c r="JTX1103" s="149"/>
      <c r="JTY1103" s="149"/>
      <c r="JTZ1103" s="149"/>
      <c r="JUA1103" s="149"/>
      <c r="JUB1103" s="149"/>
      <c r="JUC1103" s="149"/>
      <c r="JUD1103" s="149"/>
      <c r="JUE1103" s="149"/>
      <c r="JUF1103" s="149"/>
      <c r="JUG1103" s="149"/>
      <c r="JUH1103" s="149"/>
      <c r="JUI1103" s="149"/>
      <c r="JUJ1103" s="149"/>
      <c r="JUK1103" s="149"/>
      <c r="JUL1103" s="149"/>
      <c r="JUM1103" s="149"/>
      <c r="JUN1103" s="149"/>
      <c r="JUO1103" s="149"/>
      <c r="JUP1103" s="149"/>
      <c r="JUQ1103" s="149"/>
      <c r="JUR1103" s="149"/>
      <c r="JUS1103" s="149"/>
      <c r="JUT1103" s="149"/>
      <c r="JUU1103" s="149"/>
      <c r="JUV1103" s="149"/>
      <c r="JUW1103" s="149"/>
      <c r="JUX1103" s="149"/>
      <c r="JUY1103" s="149"/>
      <c r="JUZ1103" s="149"/>
      <c r="JVA1103" s="149"/>
      <c r="JVB1103" s="149"/>
      <c r="JVC1103" s="149"/>
      <c r="JVD1103" s="149"/>
      <c r="JVE1103" s="149"/>
      <c r="JVF1103" s="149"/>
      <c r="JVG1103" s="149"/>
      <c r="JVH1103" s="149"/>
      <c r="JVI1103" s="149"/>
      <c r="JVJ1103" s="149"/>
      <c r="JVK1103" s="149"/>
      <c r="JVL1103" s="149"/>
      <c r="JVM1103" s="149"/>
      <c r="JVN1103" s="149"/>
      <c r="JVO1103" s="149"/>
      <c r="JVP1103" s="149"/>
      <c r="JVQ1103" s="149"/>
      <c r="JVR1103" s="149"/>
      <c r="JVS1103" s="149"/>
      <c r="JVT1103" s="149"/>
      <c r="JVU1103" s="149"/>
      <c r="JVV1103" s="149"/>
      <c r="JVW1103" s="149"/>
      <c r="JVX1103" s="149"/>
      <c r="JVY1103" s="149"/>
      <c r="JVZ1103" s="149"/>
      <c r="JWA1103" s="149"/>
      <c r="JWB1103" s="149"/>
      <c r="JWC1103" s="149"/>
      <c r="JWD1103" s="149"/>
      <c r="JWE1103" s="149"/>
      <c r="JWF1103" s="149"/>
      <c r="JWG1103" s="149"/>
      <c r="JWH1103" s="149"/>
      <c r="JWI1103" s="149"/>
      <c r="JWJ1103" s="149"/>
      <c r="JWK1103" s="149"/>
      <c r="JWL1103" s="149"/>
      <c r="JWM1103" s="149"/>
      <c r="JWN1103" s="149"/>
      <c r="JWO1103" s="149"/>
      <c r="JWP1103" s="149"/>
      <c r="JWQ1103" s="149"/>
      <c r="JWR1103" s="149"/>
      <c r="JWS1103" s="149"/>
      <c r="JWT1103" s="149"/>
      <c r="JWU1103" s="149"/>
      <c r="JWV1103" s="149"/>
      <c r="JWW1103" s="149"/>
      <c r="JWX1103" s="149"/>
      <c r="JWY1103" s="149"/>
      <c r="JWZ1103" s="149"/>
      <c r="JXA1103" s="149"/>
      <c r="JXB1103" s="149"/>
      <c r="JXC1103" s="149"/>
      <c r="JXD1103" s="149"/>
      <c r="JXE1103" s="149"/>
      <c r="JXF1103" s="149"/>
      <c r="JXG1103" s="149"/>
      <c r="JXH1103" s="149"/>
      <c r="JXI1103" s="149"/>
      <c r="JXJ1103" s="149"/>
      <c r="JXK1103" s="149"/>
      <c r="JXL1103" s="149"/>
      <c r="JXM1103" s="149"/>
      <c r="JXN1103" s="149"/>
      <c r="JXO1103" s="149"/>
      <c r="JXP1103" s="149"/>
      <c r="JXQ1103" s="149"/>
      <c r="JXR1103" s="149"/>
      <c r="JXS1103" s="149"/>
      <c r="JXT1103" s="149"/>
      <c r="JXU1103" s="149"/>
      <c r="JXV1103" s="149"/>
      <c r="JXW1103" s="149"/>
      <c r="JXX1103" s="149"/>
      <c r="JXY1103" s="149"/>
      <c r="JXZ1103" s="149"/>
      <c r="JYA1103" s="149"/>
      <c r="JYB1103" s="149"/>
      <c r="JYC1103" s="149"/>
      <c r="JYD1103" s="149"/>
      <c r="JYE1103" s="149"/>
      <c r="JYF1103" s="149"/>
      <c r="JYG1103" s="149"/>
      <c r="JYH1103" s="149"/>
      <c r="JYI1103" s="149"/>
      <c r="JYJ1103" s="149"/>
      <c r="JYK1103" s="149"/>
      <c r="JYL1103" s="149"/>
      <c r="JYM1103" s="149"/>
      <c r="JYN1103" s="149"/>
      <c r="JYO1103" s="149"/>
      <c r="JYP1103" s="149"/>
      <c r="JYQ1103" s="149"/>
      <c r="JYR1103" s="149"/>
      <c r="JYS1103" s="149"/>
      <c r="JYT1103" s="149"/>
      <c r="JYU1103" s="149"/>
      <c r="JYV1103" s="149"/>
      <c r="JYW1103" s="149"/>
      <c r="JYX1103" s="149"/>
      <c r="JYY1103" s="149"/>
      <c r="JYZ1103" s="149"/>
      <c r="JZA1103" s="149"/>
      <c r="JZB1103" s="149"/>
      <c r="JZC1103" s="149"/>
      <c r="JZD1103" s="149"/>
      <c r="JZE1103" s="149"/>
      <c r="JZF1103" s="149"/>
      <c r="JZG1103" s="149"/>
      <c r="JZH1103" s="149"/>
      <c r="JZI1103" s="149"/>
      <c r="JZJ1103" s="149"/>
      <c r="JZK1103" s="149"/>
      <c r="JZL1103" s="149"/>
      <c r="JZM1103" s="149"/>
      <c r="JZN1103" s="149"/>
      <c r="JZO1103" s="149"/>
      <c r="JZP1103" s="149"/>
      <c r="JZQ1103" s="149"/>
      <c r="JZR1103" s="149"/>
      <c r="JZS1103" s="149"/>
      <c r="JZT1103" s="149"/>
      <c r="JZU1103" s="149"/>
      <c r="JZV1103" s="149"/>
      <c r="JZW1103" s="149"/>
      <c r="JZX1103" s="149"/>
      <c r="JZY1103" s="149"/>
      <c r="JZZ1103" s="149"/>
      <c r="KAA1103" s="149"/>
      <c r="KAB1103" s="149"/>
      <c r="KAC1103" s="149"/>
      <c r="KAD1103" s="149"/>
      <c r="KAE1103" s="149"/>
      <c r="KAF1103" s="149"/>
      <c r="KAG1103" s="149"/>
      <c r="KAH1103" s="149"/>
      <c r="KAI1103" s="149"/>
      <c r="KAJ1103" s="149"/>
      <c r="KAK1103" s="149"/>
      <c r="KAL1103" s="149"/>
      <c r="KAM1103" s="149"/>
      <c r="KAN1103" s="149"/>
      <c r="KAO1103" s="149"/>
      <c r="KAP1103" s="149"/>
      <c r="KAQ1103" s="149"/>
      <c r="KAR1103" s="149"/>
      <c r="KAS1103" s="149"/>
      <c r="KAT1103" s="149"/>
      <c r="KAU1103" s="149"/>
      <c r="KAV1103" s="149"/>
      <c r="KAW1103" s="149"/>
      <c r="KAX1103" s="149"/>
      <c r="KAY1103" s="149"/>
      <c r="KAZ1103" s="149"/>
      <c r="KBA1103" s="149"/>
      <c r="KBB1103" s="149"/>
      <c r="KBC1103" s="149"/>
      <c r="KBD1103" s="149"/>
      <c r="KBE1103" s="149"/>
      <c r="KBF1103" s="149"/>
      <c r="KBG1103" s="149"/>
      <c r="KBH1103" s="149"/>
      <c r="KBI1103" s="149"/>
      <c r="KBJ1103" s="149"/>
      <c r="KBK1103" s="149"/>
      <c r="KBL1103" s="149"/>
      <c r="KBM1103" s="149"/>
      <c r="KBN1103" s="149"/>
      <c r="KBO1103" s="149"/>
      <c r="KBP1103" s="149"/>
      <c r="KBQ1103" s="149"/>
      <c r="KBR1103" s="149"/>
      <c r="KBS1103" s="149"/>
      <c r="KBT1103" s="149"/>
      <c r="KBU1103" s="149"/>
      <c r="KBV1103" s="149"/>
      <c r="KBW1103" s="149"/>
      <c r="KBX1103" s="149"/>
      <c r="KBY1103" s="149"/>
      <c r="KBZ1103" s="149"/>
      <c r="KCA1103" s="149"/>
      <c r="KCB1103" s="149"/>
      <c r="KCC1103" s="149"/>
      <c r="KCD1103" s="149"/>
      <c r="KCE1103" s="149"/>
      <c r="KCF1103" s="149"/>
      <c r="KCG1103" s="149"/>
      <c r="KCH1103" s="149"/>
      <c r="KCI1103" s="149"/>
      <c r="KCJ1103" s="149"/>
      <c r="KCK1103" s="149"/>
      <c r="KCL1103" s="149"/>
      <c r="KCM1103" s="149"/>
      <c r="KCN1103" s="149"/>
      <c r="KCO1103" s="149"/>
      <c r="KCP1103" s="149"/>
      <c r="KCQ1103" s="149"/>
      <c r="KCR1103" s="149"/>
      <c r="KCS1103" s="149"/>
      <c r="KCT1103" s="149"/>
      <c r="KCU1103" s="149"/>
      <c r="KCV1103" s="149"/>
      <c r="KCW1103" s="149"/>
      <c r="KCX1103" s="149"/>
      <c r="KCY1103" s="149"/>
      <c r="KCZ1103" s="149"/>
      <c r="KDA1103" s="149"/>
      <c r="KDB1103" s="149"/>
      <c r="KDC1103" s="149"/>
      <c r="KDD1103" s="149"/>
      <c r="KDE1103" s="149"/>
      <c r="KDF1103" s="149"/>
      <c r="KDG1103" s="149"/>
      <c r="KDH1103" s="149"/>
      <c r="KDI1103" s="149"/>
      <c r="KDJ1103" s="149"/>
      <c r="KDK1103" s="149"/>
      <c r="KDL1103" s="149"/>
      <c r="KDM1103" s="149"/>
      <c r="KDN1103" s="149"/>
      <c r="KDO1103" s="149"/>
      <c r="KDP1103" s="149"/>
      <c r="KDQ1103" s="149"/>
      <c r="KDR1103" s="149"/>
      <c r="KDS1103" s="149"/>
      <c r="KDT1103" s="149"/>
      <c r="KDU1103" s="149"/>
      <c r="KDV1103" s="149"/>
      <c r="KDW1103" s="149"/>
      <c r="KDX1103" s="149"/>
      <c r="KDY1103" s="149"/>
      <c r="KDZ1103" s="149"/>
      <c r="KEA1103" s="149"/>
      <c r="KEB1103" s="149"/>
      <c r="KEC1103" s="149"/>
      <c r="KED1103" s="149"/>
      <c r="KEE1103" s="149"/>
      <c r="KEF1103" s="149"/>
      <c r="KEG1103" s="149"/>
      <c r="KEH1103" s="149"/>
      <c r="KEI1103" s="149"/>
      <c r="KEJ1103" s="149"/>
      <c r="KEK1103" s="149"/>
      <c r="KEL1103" s="149"/>
      <c r="KEM1103" s="149"/>
      <c r="KEN1103" s="149"/>
      <c r="KEO1103" s="149"/>
      <c r="KEP1103" s="149"/>
      <c r="KEQ1103" s="149"/>
      <c r="KER1103" s="149"/>
      <c r="KES1103" s="149"/>
      <c r="KET1103" s="149"/>
      <c r="KEU1103" s="149"/>
      <c r="KEV1103" s="149"/>
      <c r="KEW1103" s="149"/>
      <c r="KEX1103" s="149"/>
      <c r="KEY1103" s="149"/>
      <c r="KEZ1103" s="149"/>
      <c r="KFA1103" s="149"/>
      <c r="KFB1103" s="149"/>
      <c r="KFC1103" s="149"/>
      <c r="KFD1103" s="149"/>
      <c r="KFE1103" s="149"/>
      <c r="KFF1103" s="149"/>
      <c r="KFG1103" s="149"/>
      <c r="KFH1103" s="149"/>
      <c r="KFI1103" s="149"/>
      <c r="KFJ1103" s="149"/>
      <c r="KFK1103" s="149"/>
      <c r="KFL1103" s="149"/>
      <c r="KFM1103" s="149"/>
      <c r="KFN1103" s="149"/>
      <c r="KFO1103" s="149"/>
      <c r="KFP1103" s="149"/>
      <c r="KFQ1103" s="149"/>
      <c r="KFR1103" s="149"/>
      <c r="KFS1103" s="149"/>
      <c r="KFT1103" s="149"/>
      <c r="KFU1103" s="149"/>
      <c r="KFV1103" s="149"/>
      <c r="KFW1103" s="149"/>
      <c r="KFX1103" s="149"/>
      <c r="KFY1103" s="149"/>
      <c r="KFZ1103" s="149"/>
      <c r="KGA1103" s="149"/>
      <c r="KGB1103" s="149"/>
      <c r="KGC1103" s="149"/>
      <c r="KGD1103" s="149"/>
      <c r="KGE1103" s="149"/>
      <c r="KGF1103" s="149"/>
      <c r="KGG1103" s="149"/>
      <c r="KGH1103" s="149"/>
      <c r="KGI1103" s="149"/>
      <c r="KGJ1103" s="149"/>
      <c r="KGK1103" s="149"/>
      <c r="KGL1103" s="149"/>
      <c r="KGM1103" s="149"/>
      <c r="KGN1103" s="149"/>
      <c r="KGO1103" s="149"/>
      <c r="KGP1103" s="149"/>
      <c r="KGQ1103" s="149"/>
      <c r="KGR1103" s="149"/>
      <c r="KGS1103" s="149"/>
      <c r="KGT1103" s="149"/>
      <c r="KGU1103" s="149"/>
      <c r="KGV1103" s="149"/>
      <c r="KGW1103" s="149"/>
      <c r="KGX1103" s="149"/>
      <c r="KGY1103" s="149"/>
      <c r="KGZ1103" s="149"/>
      <c r="KHA1103" s="149"/>
      <c r="KHB1103" s="149"/>
      <c r="KHC1103" s="149"/>
      <c r="KHD1103" s="149"/>
      <c r="KHE1103" s="149"/>
      <c r="KHF1103" s="149"/>
      <c r="KHG1103" s="149"/>
      <c r="KHH1103" s="149"/>
      <c r="KHI1103" s="149"/>
      <c r="KHJ1103" s="149"/>
      <c r="KHK1103" s="149"/>
      <c r="KHL1103" s="149"/>
      <c r="KHM1103" s="149"/>
      <c r="KHN1103" s="149"/>
      <c r="KHO1103" s="149"/>
      <c r="KHP1103" s="149"/>
      <c r="KHQ1103" s="149"/>
      <c r="KHR1103" s="149"/>
      <c r="KHS1103" s="149"/>
      <c r="KHT1103" s="149"/>
      <c r="KHU1103" s="149"/>
      <c r="KHV1103" s="149"/>
      <c r="KHW1103" s="149"/>
      <c r="KHX1103" s="149"/>
      <c r="KHY1103" s="149"/>
      <c r="KHZ1103" s="149"/>
      <c r="KIA1103" s="149"/>
      <c r="KIB1103" s="149"/>
      <c r="KIC1103" s="149"/>
      <c r="KID1103" s="149"/>
      <c r="KIE1103" s="149"/>
      <c r="KIF1103" s="149"/>
      <c r="KIG1103" s="149"/>
      <c r="KIH1103" s="149"/>
      <c r="KII1103" s="149"/>
      <c r="KIJ1103" s="149"/>
      <c r="KIK1103" s="149"/>
      <c r="KIL1103" s="149"/>
      <c r="KIM1103" s="149"/>
      <c r="KIN1103" s="149"/>
      <c r="KIO1103" s="149"/>
      <c r="KIP1103" s="149"/>
      <c r="KIQ1103" s="149"/>
      <c r="KIR1103" s="149"/>
      <c r="KIS1103" s="149"/>
      <c r="KIT1103" s="149"/>
      <c r="KIU1103" s="149"/>
      <c r="KIV1103" s="149"/>
      <c r="KIW1103" s="149"/>
      <c r="KIX1103" s="149"/>
      <c r="KIY1103" s="149"/>
      <c r="KIZ1103" s="149"/>
      <c r="KJA1103" s="149"/>
      <c r="KJB1103" s="149"/>
      <c r="KJC1103" s="149"/>
      <c r="KJD1103" s="149"/>
      <c r="KJE1103" s="149"/>
      <c r="KJF1103" s="149"/>
      <c r="KJG1103" s="149"/>
      <c r="KJH1103" s="149"/>
      <c r="KJI1103" s="149"/>
      <c r="KJJ1103" s="149"/>
      <c r="KJK1103" s="149"/>
      <c r="KJL1103" s="149"/>
      <c r="KJM1103" s="149"/>
      <c r="KJN1103" s="149"/>
      <c r="KJO1103" s="149"/>
      <c r="KJP1103" s="149"/>
      <c r="KJQ1103" s="149"/>
      <c r="KJR1103" s="149"/>
      <c r="KJS1103" s="149"/>
      <c r="KJT1103" s="149"/>
      <c r="KJU1103" s="149"/>
      <c r="KJV1103" s="149"/>
      <c r="KJW1103" s="149"/>
      <c r="KJX1103" s="149"/>
      <c r="KJY1103" s="149"/>
      <c r="KJZ1103" s="149"/>
      <c r="KKA1103" s="149"/>
      <c r="KKB1103" s="149"/>
      <c r="KKC1103" s="149"/>
      <c r="KKD1103" s="149"/>
      <c r="KKE1103" s="149"/>
      <c r="KKF1103" s="149"/>
      <c r="KKG1103" s="149"/>
      <c r="KKH1103" s="149"/>
      <c r="KKI1103" s="149"/>
      <c r="KKJ1103" s="149"/>
      <c r="KKK1103" s="149"/>
      <c r="KKL1103" s="149"/>
      <c r="KKM1103" s="149"/>
      <c r="KKN1103" s="149"/>
      <c r="KKO1103" s="149"/>
      <c r="KKP1103" s="149"/>
      <c r="KKQ1103" s="149"/>
      <c r="KKR1103" s="149"/>
      <c r="KKS1103" s="149"/>
      <c r="KKT1103" s="149"/>
      <c r="KKU1103" s="149"/>
      <c r="KKV1103" s="149"/>
      <c r="KKW1103" s="149"/>
      <c r="KKX1103" s="149"/>
      <c r="KKY1103" s="149"/>
      <c r="KKZ1103" s="149"/>
      <c r="KLA1103" s="149"/>
      <c r="KLB1103" s="149"/>
      <c r="KLC1103" s="149"/>
      <c r="KLD1103" s="149"/>
      <c r="KLE1103" s="149"/>
      <c r="KLF1103" s="149"/>
      <c r="KLG1103" s="149"/>
      <c r="KLH1103" s="149"/>
      <c r="KLI1103" s="149"/>
      <c r="KLJ1103" s="149"/>
      <c r="KLK1103" s="149"/>
      <c r="KLL1103" s="149"/>
      <c r="KLM1103" s="149"/>
      <c r="KLN1103" s="149"/>
      <c r="KLO1103" s="149"/>
      <c r="KLP1103" s="149"/>
      <c r="KLQ1103" s="149"/>
      <c r="KLR1103" s="149"/>
      <c r="KLS1103" s="149"/>
      <c r="KLT1103" s="149"/>
      <c r="KLU1103" s="149"/>
      <c r="KLV1103" s="149"/>
      <c r="KLW1103" s="149"/>
      <c r="KLX1103" s="149"/>
      <c r="KLY1103" s="149"/>
      <c r="KLZ1103" s="149"/>
      <c r="KMA1103" s="149"/>
      <c r="KMB1103" s="149"/>
      <c r="KMC1103" s="149"/>
      <c r="KMD1103" s="149"/>
      <c r="KME1103" s="149"/>
      <c r="KMF1103" s="149"/>
      <c r="KMG1103" s="149"/>
      <c r="KMH1103" s="149"/>
      <c r="KMI1103" s="149"/>
      <c r="KMJ1103" s="149"/>
      <c r="KMK1103" s="149"/>
      <c r="KML1103" s="149"/>
      <c r="KMM1103" s="149"/>
      <c r="KMN1103" s="149"/>
      <c r="KMO1103" s="149"/>
      <c r="KMP1103" s="149"/>
      <c r="KMQ1103" s="149"/>
      <c r="KMR1103" s="149"/>
      <c r="KMS1103" s="149"/>
      <c r="KMT1103" s="149"/>
      <c r="KMU1103" s="149"/>
      <c r="KMV1103" s="149"/>
      <c r="KMW1103" s="149"/>
      <c r="KMX1103" s="149"/>
      <c r="KMY1103" s="149"/>
      <c r="KMZ1103" s="149"/>
      <c r="KNA1103" s="149"/>
      <c r="KNB1103" s="149"/>
      <c r="KNC1103" s="149"/>
      <c r="KND1103" s="149"/>
      <c r="KNE1103" s="149"/>
      <c r="KNF1103" s="149"/>
      <c r="KNG1103" s="149"/>
      <c r="KNH1103" s="149"/>
      <c r="KNI1103" s="149"/>
      <c r="KNJ1103" s="149"/>
      <c r="KNK1103" s="149"/>
      <c r="KNL1103" s="149"/>
      <c r="KNM1103" s="149"/>
      <c r="KNN1103" s="149"/>
      <c r="KNO1103" s="149"/>
      <c r="KNP1103" s="149"/>
      <c r="KNQ1103" s="149"/>
      <c r="KNR1103" s="149"/>
      <c r="KNS1103" s="149"/>
      <c r="KNT1103" s="149"/>
      <c r="KNU1103" s="149"/>
      <c r="KNV1103" s="149"/>
      <c r="KNW1103" s="149"/>
      <c r="KNX1103" s="149"/>
      <c r="KNY1103" s="149"/>
      <c r="KNZ1103" s="149"/>
      <c r="KOA1103" s="149"/>
      <c r="KOB1103" s="149"/>
      <c r="KOC1103" s="149"/>
      <c r="KOD1103" s="149"/>
      <c r="KOE1103" s="149"/>
      <c r="KOF1103" s="149"/>
      <c r="KOG1103" s="149"/>
      <c r="KOH1103" s="149"/>
      <c r="KOI1103" s="149"/>
      <c r="KOJ1103" s="149"/>
      <c r="KOK1103" s="149"/>
      <c r="KOL1103" s="149"/>
      <c r="KOM1103" s="149"/>
      <c r="KON1103" s="149"/>
      <c r="KOO1103" s="149"/>
      <c r="KOP1103" s="149"/>
      <c r="KOQ1103" s="149"/>
      <c r="KOR1103" s="149"/>
      <c r="KOS1103" s="149"/>
      <c r="KOT1103" s="149"/>
      <c r="KOU1103" s="149"/>
      <c r="KOV1103" s="149"/>
      <c r="KOW1103" s="149"/>
      <c r="KOX1103" s="149"/>
      <c r="KOY1103" s="149"/>
      <c r="KOZ1103" s="149"/>
      <c r="KPA1103" s="149"/>
      <c r="KPB1103" s="149"/>
      <c r="KPC1103" s="149"/>
      <c r="KPD1103" s="149"/>
      <c r="KPE1103" s="149"/>
      <c r="KPF1103" s="149"/>
      <c r="KPG1103" s="149"/>
      <c r="KPH1103" s="149"/>
      <c r="KPI1103" s="149"/>
      <c r="KPJ1103" s="149"/>
      <c r="KPK1103" s="149"/>
      <c r="KPL1103" s="149"/>
      <c r="KPM1103" s="149"/>
      <c r="KPN1103" s="149"/>
      <c r="KPO1103" s="149"/>
      <c r="KPP1103" s="149"/>
      <c r="KPQ1103" s="149"/>
      <c r="KPR1103" s="149"/>
      <c r="KPS1103" s="149"/>
      <c r="KPT1103" s="149"/>
      <c r="KPU1103" s="149"/>
      <c r="KPV1103" s="149"/>
      <c r="KPW1103" s="149"/>
      <c r="KPX1103" s="149"/>
      <c r="KPY1103" s="149"/>
      <c r="KPZ1103" s="149"/>
      <c r="KQA1103" s="149"/>
      <c r="KQB1103" s="149"/>
      <c r="KQC1103" s="149"/>
      <c r="KQD1103" s="149"/>
      <c r="KQE1103" s="149"/>
      <c r="KQF1103" s="149"/>
      <c r="KQG1103" s="149"/>
      <c r="KQH1103" s="149"/>
      <c r="KQI1103" s="149"/>
      <c r="KQJ1103" s="149"/>
      <c r="KQK1103" s="149"/>
      <c r="KQL1103" s="149"/>
      <c r="KQM1103" s="149"/>
      <c r="KQN1103" s="149"/>
      <c r="KQO1103" s="149"/>
      <c r="KQP1103" s="149"/>
      <c r="KQQ1103" s="149"/>
      <c r="KQR1103" s="149"/>
      <c r="KQS1103" s="149"/>
      <c r="KQT1103" s="149"/>
      <c r="KQU1103" s="149"/>
      <c r="KQV1103" s="149"/>
      <c r="KQW1103" s="149"/>
      <c r="KQX1103" s="149"/>
      <c r="KQY1103" s="149"/>
      <c r="KQZ1103" s="149"/>
      <c r="KRA1103" s="149"/>
      <c r="KRB1103" s="149"/>
      <c r="KRC1103" s="149"/>
      <c r="KRD1103" s="149"/>
      <c r="KRE1103" s="149"/>
      <c r="KRF1103" s="149"/>
      <c r="KRG1103" s="149"/>
      <c r="KRH1103" s="149"/>
      <c r="KRI1103" s="149"/>
      <c r="KRJ1103" s="149"/>
      <c r="KRK1103" s="149"/>
      <c r="KRL1103" s="149"/>
      <c r="KRM1103" s="149"/>
      <c r="KRN1103" s="149"/>
      <c r="KRO1103" s="149"/>
      <c r="KRP1103" s="149"/>
      <c r="KRQ1103" s="149"/>
      <c r="KRR1103" s="149"/>
      <c r="KRS1103" s="149"/>
      <c r="KRT1103" s="149"/>
      <c r="KRU1103" s="149"/>
      <c r="KRV1103" s="149"/>
      <c r="KRW1103" s="149"/>
      <c r="KRX1103" s="149"/>
      <c r="KRY1103" s="149"/>
      <c r="KRZ1103" s="149"/>
      <c r="KSA1103" s="149"/>
      <c r="KSB1103" s="149"/>
      <c r="KSC1103" s="149"/>
      <c r="KSD1103" s="149"/>
      <c r="KSE1103" s="149"/>
      <c r="KSF1103" s="149"/>
      <c r="KSG1103" s="149"/>
      <c r="KSH1103" s="149"/>
      <c r="KSI1103" s="149"/>
      <c r="KSJ1103" s="149"/>
      <c r="KSK1103" s="149"/>
      <c r="KSL1103" s="149"/>
      <c r="KSM1103" s="149"/>
      <c r="KSN1103" s="149"/>
      <c r="KSO1103" s="149"/>
      <c r="KSP1103" s="149"/>
      <c r="KSQ1103" s="149"/>
      <c r="KSR1103" s="149"/>
      <c r="KSS1103" s="149"/>
      <c r="KST1103" s="149"/>
      <c r="KSU1103" s="149"/>
      <c r="KSV1103" s="149"/>
      <c r="KSW1103" s="149"/>
      <c r="KSX1103" s="149"/>
      <c r="KSY1103" s="149"/>
      <c r="KSZ1103" s="149"/>
      <c r="KTA1103" s="149"/>
      <c r="KTB1103" s="149"/>
      <c r="KTC1103" s="149"/>
      <c r="KTD1103" s="149"/>
      <c r="KTE1103" s="149"/>
      <c r="KTF1103" s="149"/>
      <c r="KTG1103" s="149"/>
      <c r="KTH1103" s="149"/>
      <c r="KTI1103" s="149"/>
      <c r="KTJ1103" s="149"/>
      <c r="KTK1103" s="149"/>
      <c r="KTL1103" s="149"/>
      <c r="KTM1103" s="149"/>
      <c r="KTN1103" s="149"/>
      <c r="KTO1103" s="149"/>
      <c r="KTP1103" s="149"/>
      <c r="KTQ1103" s="149"/>
      <c r="KTR1103" s="149"/>
      <c r="KTS1103" s="149"/>
      <c r="KTT1103" s="149"/>
      <c r="KTU1103" s="149"/>
      <c r="KTV1103" s="149"/>
      <c r="KTW1103" s="149"/>
      <c r="KTX1103" s="149"/>
      <c r="KTY1103" s="149"/>
      <c r="KTZ1103" s="149"/>
      <c r="KUA1103" s="149"/>
      <c r="KUB1103" s="149"/>
      <c r="KUC1103" s="149"/>
      <c r="KUD1103" s="149"/>
      <c r="KUE1103" s="149"/>
      <c r="KUF1103" s="149"/>
      <c r="KUG1103" s="149"/>
      <c r="KUH1103" s="149"/>
      <c r="KUI1103" s="149"/>
      <c r="KUJ1103" s="149"/>
      <c r="KUK1103" s="149"/>
      <c r="KUL1103" s="149"/>
      <c r="KUM1103" s="149"/>
      <c r="KUN1103" s="149"/>
      <c r="KUO1103" s="149"/>
      <c r="KUP1103" s="149"/>
      <c r="KUQ1103" s="149"/>
      <c r="KUR1103" s="149"/>
      <c r="KUS1103" s="149"/>
      <c r="KUT1103" s="149"/>
      <c r="KUU1103" s="149"/>
      <c r="KUV1103" s="149"/>
      <c r="KUW1103" s="149"/>
      <c r="KUX1103" s="149"/>
      <c r="KUY1103" s="149"/>
      <c r="KUZ1103" s="149"/>
      <c r="KVA1103" s="149"/>
      <c r="KVB1103" s="149"/>
      <c r="KVC1103" s="149"/>
      <c r="KVD1103" s="149"/>
      <c r="KVE1103" s="149"/>
      <c r="KVF1103" s="149"/>
      <c r="KVG1103" s="149"/>
      <c r="KVH1103" s="149"/>
      <c r="KVI1103" s="149"/>
      <c r="KVJ1103" s="149"/>
      <c r="KVK1103" s="149"/>
      <c r="KVL1103" s="149"/>
      <c r="KVM1103" s="149"/>
      <c r="KVN1103" s="149"/>
      <c r="KVO1103" s="149"/>
      <c r="KVP1103" s="149"/>
      <c r="KVQ1103" s="149"/>
      <c r="KVR1103" s="149"/>
      <c r="KVS1103" s="149"/>
      <c r="KVT1103" s="149"/>
      <c r="KVU1103" s="149"/>
      <c r="KVV1103" s="149"/>
      <c r="KVW1103" s="149"/>
      <c r="KVX1103" s="149"/>
      <c r="KVY1103" s="149"/>
      <c r="KVZ1103" s="149"/>
      <c r="KWA1103" s="149"/>
      <c r="KWB1103" s="149"/>
      <c r="KWC1103" s="149"/>
      <c r="KWD1103" s="149"/>
      <c r="KWE1103" s="149"/>
      <c r="KWF1103" s="149"/>
      <c r="KWG1103" s="149"/>
      <c r="KWH1103" s="149"/>
      <c r="KWI1103" s="149"/>
      <c r="KWJ1103" s="149"/>
      <c r="KWK1103" s="149"/>
      <c r="KWL1103" s="149"/>
      <c r="KWM1103" s="149"/>
      <c r="KWN1103" s="149"/>
      <c r="KWO1103" s="149"/>
      <c r="KWP1103" s="149"/>
      <c r="KWQ1103" s="149"/>
      <c r="KWR1103" s="149"/>
      <c r="KWS1103" s="149"/>
      <c r="KWT1103" s="149"/>
      <c r="KWU1103" s="149"/>
      <c r="KWV1103" s="149"/>
      <c r="KWW1103" s="149"/>
      <c r="KWX1103" s="149"/>
      <c r="KWY1103" s="149"/>
      <c r="KWZ1103" s="149"/>
      <c r="KXA1103" s="149"/>
      <c r="KXB1103" s="149"/>
      <c r="KXC1103" s="149"/>
      <c r="KXD1103" s="149"/>
      <c r="KXE1103" s="149"/>
      <c r="KXF1103" s="149"/>
      <c r="KXG1103" s="149"/>
      <c r="KXH1103" s="149"/>
      <c r="KXI1103" s="149"/>
      <c r="KXJ1103" s="149"/>
      <c r="KXK1103" s="149"/>
      <c r="KXL1103" s="149"/>
      <c r="KXM1103" s="149"/>
      <c r="KXN1103" s="149"/>
      <c r="KXO1103" s="149"/>
      <c r="KXP1103" s="149"/>
      <c r="KXQ1103" s="149"/>
      <c r="KXR1103" s="149"/>
      <c r="KXS1103" s="149"/>
      <c r="KXT1103" s="149"/>
      <c r="KXU1103" s="149"/>
      <c r="KXV1103" s="149"/>
      <c r="KXW1103" s="149"/>
      <c r="KXX1103" s="149"/>
      <c r="KXY1103" s="149"/>
      <c r="KXZ1103" s="149"/>
      <c r="KYA1103" s="149"/>
      <c r="KYB1103" s="149"/>
      <c r="KYC1103" s="149"/>
      <c r="KYD1103" s="149"/>
      <c r="KYE1103" s="149"/>
      <c r="KYF1103" s="149"/>
      <c r="KYG1103" s="149"/>
      <c r="KYH1103" s="149"/>
      <c r="KYI1103" s="149"/>
      <c r="KYJ1103" s="149"/>
      <c r="KYK1103" s="149"/>
      <c r="KYL1103" s="149"/>
      <c r="KYM1103" s="149"/>
      <c r="KYN1103" s="149"/>
      <c r="KYO1103" s="149"/>
      <c r="KYP1103" s="149"/>
      <c r="KYQ1103" s="149"/>
      <c r="KYR1103" s="149"/>
      <c r="KYS1103" s="149"/>
      <c r="KYT1103" s="149"/>
      <c r="KYU1103" s="149"/>
      <c r="KYV1103" s="149"/>
      <c r="KYW1103" s="149"/>
      <c r="KYX1103" s="149"/>
      <c r="KYY1103" s="149"/>
      <c r="KYZ1103" s="149"/>
      <c r="KZA1103" s="149"/>
      <c r="KZB1103" s="149"/>
      <c r="KZC1103" s="149"/>
      <c r="KZD1103" s="149"/>
      <c r="KZE1103" s="149"/>
      <c r="KZF1103" s="149"/>
      <c r="KZG1103" s="149"/>
      <c r="KZH1103" s="149"/>
      <c r="KZI1103" s="149"/>
      <c r="KZJ1103" s="149"/>
      <c r="KZK1103" s="149"/>
      <c r="KZL1103" s="149"/>
      <c r="KZM1103" s="149"/>
      <c r="KZN1103" s="149"/>
      <c r="KZO1103" s="149"/>
      <c r="KZP1103" s="149"/>
      <c r="KZQ1103" s="149"/>
      <c r="KZR1103" s="149"/>
      <c r="KZS1103" s="149"/>
      <c r="KZT1103" s="149"/>
      <c r="KZU1103" s="149"/>
      <c r="KZV1103" s="149"/>
      <c r="KZW1103" s="149"/>
      <c r="KZX1103" s="149"/>
      <c r="KZY1103" s="149"/>
      <c r="KZZ1103" s="149"/>
      <c r="LAA1103" s="149"/>
      <c r="LAB1103" s="149"/>
      <c r="LAC1103" s="149"/>
      <c r="LAD1103" s="149"/>
      <c r="LAE1103" s="149"/>
      <c r="LAF1103" s="149"/>
      <c r="LAG1103" s="149"/>
      <c r="LAH1103" s="149"/>
      <c r="LAI1103" s="149"/>
      <c r="LAJ1103" s="149"/>
      <c r="LAK1103" s="149"/>
      <c r="LAL1103" s="149"/>
      <c r="LAM1103" s="149"/>
      <c r="LAN1103" s="149"/>
      <c r="LAO1103" s="149"/>
      <c r="LAP1103" s="149"/>
      <c r="LAQ1103" s="149"/>
      <c r="LAR1103" s="149"/>
      <c r="LAS1103" s="149"/>
      <c r="LAT1103" s="149"/>
      <c r="LAU1103" s="149"/>
      <c r="LAV1103" s="149"/>
      <c r="LAW1103" s="149"/>
      <c r="LAX1103" s="149"/>
      <c r="LAY1103" s="149"/>
      <c r="LAZ1103" s="149"/>
      <c r="LBA1103" s="149"/>
      <c r="LBB1103" s="149"/>
      <c r="LBC1103" s="149"/>
      <c r="LBD1103" s="149"/>
      <c r="LBE1103" s="149"/>
      <c r="LBF1103" s="149"/>
      <c r="LBG1103" s="149"/>
      <c r="LBH1103" s="149"/>
      <c r="LBI1103" s="149"/>
      <c r="LBJ1103" s="149"/>
      <c r="LBK1103" s="149"/>
      <c r="LBL1103" s="149"/>
      <c r="LBM1103" s="149"/>
      <c r="LBN1103" s="149"/>
      <c r="LBO1103" s="149"/>
      <c r="LBP1103" s="149"/>
      <c r="LBQ1103" s="149"/>
      <c r="LBR1103" s="149"/>
      <c r="LBS1103" s="149"/>
      <c r="LBT1103" s="149"/>
      <c r="LBU1103" s="149"/>
      <c r="LBV1103" s="149"/>
      <c r="LBW1103" s="149"/>
      <c r="LBX1103" s="149"/>
      <c r="LBY1103" s="149"/>
      <c r="LBZ1103" s="149"/>
      <c r="LCA1103" s="149"/>
      <c r="LCB1103" s="149"/>
      <c r="LCC1103" s="149"/>
      <c r="LCD1103" s="149"/>
      <c r="LCE1103" s="149"/>
      <c r="LCF1103" s="149"/>
      <c r="LCG1103" s="149"/>
      <c r="LCH1103" s="149"/>
      <c r="LCI1103" s="149"/>
      <c r="LCJ1103" s="149"/>
      <c r="LCK1103" s="149"/>
      <c r="LCL1103" s="149"/>
      <c r="LCM1103" s="149"/>
      <c r="LCN1103" s="149"/>
      <c r="LCO1103" s="149"/>
      <c r="LCP1103" s="149"/>
      <c r="LCQ1103" s="149"/>
      <c r="LCR1103" s="149"/>
      <c r="LCS1103" s="149"/>
      <c r="LCT1103" s="149"/>
      <c r="LCU1103" s="149"/>
      <c r="LCV1103" s="149"/>
      <c r="LCW1103" s="149"/>
      <c r="LCX1103" s="149"/>
      <c r="LCY1103" s="149"/>
      <c r="LCZ1103" s="149"/>
      <c r="LDA1103" s="149"/>
      <c r="LDB1103" s="149"/>
      <c r="LDC1103" s="149"/>
      <c r="LDD1103" s="149"/>
      <c r="LDE1103" s="149"/>
      <c r="LDF1103" s="149"/>
      <c r="LDG1103" s="149"/>
      <c r="LDH1103" s="149"/>
      <c r="LDI1103" s="149"/>
      <c r="LDJ1103" s="149"/>
      <c r="LDK1103" s="149"/>
      <c r="LDL1103" s="149"/>
      <c r="LDM1103" s="149"/>
      <c r="LDN1103" s="149"/>
      <c r="LDO1103" s="149"/>
      <c r="LDP1103" s="149"/>
      <c r="LDQ1103" s="149"/>
      <c r="LDR1103" s="149"/>
      <c r="LDS1103" s="149"/>
      <c r="LDT1103" s="149"/>
      <c r="LDU1103" s="149"/>
      <c r="LDV1103" s="149"/>
      <c r="LDW1103" s="149"/>
      <c r="LDX1103" s="149"/>
      <c r="LDY1103" s="149"/>
      <c r="LDZ1103" s="149"/>
      <c r="LEA1103" s="149"/>
      <c r="LEB1103" s="149"/>
      <c r="LEC1103" s="149"/>
      <c r="LED1103" s="149"/>
      <c r="LEE1103" s="149"/>
      <c r="LEF1103" s="149"/>
      <c r="LEG1103" s="149"/>
      <c r="LEH1103" s="149"/>
      <c r="LEI1103" s="149"/>
      <c r="LEJ1103" s="149"/>
      <c r="LEK1103" s="149"/>
      <c r="LEL1103" s="149"/>
      <c r="LEM1103" s="149"/>
      <c r="LEN1103" s="149"/>
      <c r="LEO1103" s="149"/>
      <c r="LEP1103" s="149"/>
      <c r="LEQ1103" s="149"/>
      <c r="LER1103" s="149"/>
      <c r="LES1103" s="149"/>
      <c r="LET1103" s="149"/>
      <c r="LEU1103" s="149"/>
      <c r="LEV1103" s="149"/>
      <c r="LEW1103" s="149"/>
      <c r="LEX1103" s="149"/>
      <c r="LEY1103" s="149"/>
      <c r="LEZ1103" s="149"/>
      <c r="LFA1103" s="149"/>
      <c r="LFB1103" s="149"/>
      <c r="LFC1103" s="149"/>
      <c r="LFD1103" s="149"/>
      <c r="LFE1103" s="149"/>
      <c r="LFF1103" s="149"/>
      <c r="LFG1103" s="149"/>
      <c r="LFH1103" s="149"/>
      <c r="LFI1103" s="149"/>
      <c r="LFJ1103" s="149"/>
      <c r="LFK1103" s="149"/>
      <c r="LFL1103" s="149"/>
      <c r="LFM1103" s="149"/>
      <c r="LFN1103" s="149"/>
      <c r="LFO1103" s="149"/>
      <c r="LFP1103" s="149"/>
      <c r="LFQ1103" s="149"/>
      <c r="LFR1103" s="149"/>
      <c r="LFS1103" s="149"/>
      <c r="LFT1103" s="149"/>
      <c r="LFU1103" s="149"/>
      <c r="LFV1103" s="149"/>
      <c r="LFW1103" s="149"/>
      <c r="LFX1103" s="149"/>
      <c r="LFY1103" s="149"/>
      <c r="LFZ1103" s="149"/>
      <c r="LGA1103" s="149"/>
      <c r="LGB1103" s="149"/>
      <c r="LGC1103" s="149"/>
      <c r="LGD1103" s="149"/>
      <c r="LGE1103" s="149"/>
      <c r="LGF1103" s="149"/>
      <c r="LGG1103" s="149"/>
      <c r="LGH1103" s="149"/>
      <c r="LGI1103" s="149"/>
      <c r="LGJ1103" s="149"/>
      <c r="LGK1103" s="149"/>
      <c r="LGL1103" s="149"/>
      <c r="LGM1103" s="149"/>
      <c r="LGN1103" s="149"/>
      <c r="LGO1103" s="149"/>
      <c r="LGP1103" s="149"/>
      <c r="LGQ1103" s="149"/>
      <c r="LGR1103" s="149"/>
      <c r="LGS1103" s="149"/>
      <c r="LGT1103" s="149"/>
      <c r="LGU1103" s="149"/>
      <c r="LGV1103" s="149"/>
      <c r="LGW1103" s="149"/>
      <c r="LGX1103" s="149"/>
      <c r="LGY1103" s="149"/>
      <c r="LGZ1103" s="149"/>
      <c r="LHA1103" s="149"/>
      <c r="LHB1103" s="149"/>
      <c r="LHC1103" s="149"/>
      <c r="LHD1103" s="149"/>
      <c r="LHE1103" s="149"/>
      <c r="LHF1103" s="149"/>
      <c r="LHG1103" s="149"/>
      <c r="LHH1103" s="149"/>
      <c r="LHI1103" s="149"/>
      <c r="LHJ1103" s="149"/>
      <c r="LHK1103" s="149"/>
      <c r="LHL1103" s="149"/>
      <c r="LHM1103" s="149"/>
      <c r="LHN1103" s="149"/>
      <c r="LHO1103" s="149"/>
      <c r="LHP1103" s="149"/>
      <c r="LHQ1103" s="149"/>
      <c r="LHR1103" s="149"/>
      <c r="LHS1103" s="149"/>
      <c r="LHT1103" s="149"/>
      <c r="LHU1103" s="149"/>
      <c r="LHV1103" s="149"/>
      <c r="LHW1103" s="149"/>
      <c r="LHX1103" s="149"/>
      <c r="LHY1103" s="149"/>
      <c r="LHZ1103" s="149"/>
      <c r="LIA1103" s="149"/>
      <c r="LIB1103" s="149"/>
      <c r="LIC1103" s="149"/>
      <c r="LID1103" s="149"/>
      <c r="LIE1103" s="149"/>
      <c r="LIF1103" s="149"/>
      <c r="LIG1103" s="149"/>
      <c r="LIH1103" s="149"/>
      <c r="LII1103" s="149"/>
      <c r="LIJ1103" s="149"/>
      <c r="LIK1103" s="149"/>
      <c r="LIL1103" s="149"/>
      <c r="LIM1103" s="149"/>
      <c r="LIN1103" s="149"/>
      <c r="LIO1103" s="149"/>
      <c r="LIP1103" s="149"/>
      <c r="LIQ1103" s="149"/>
      <c r="LIR1103" s="149"/>
      <c r="LIS1103" s="149"/>
      <c r="LIT1103" s="149"/>
      <c r="LIU1103" s="149"/>
      <c r="LIV1103" s="149"/>
      <c r="LIW1103" s="149"/>
      <c r="LIX1103" s="149"/>
      <c r="LIY1103" s="149"/>
      <c r="LIZ1103" s="149"/>
      <c r="LJA1103" s="149"/>
      <c r="LJB1103" s="149"/>
      <c r="LJC1103" s="149"/>
      <c r="LJD1103" s="149"/>
      <c r="LJE1103" s="149"/>
      <c r="LJF1103" s="149"/>
      <c r="LJG1103" s="149"/>
      <c r="LJH1103" s="149"/>
      <c r="LJI1103" s="149"/>
      <c r="LJJ1103" s="149"/>
      <c r="LJK1103" s="149"/>
      <c r="LJL1103" s="149"/>
      <c r="LJM1103" s="149"/>
      <c r="LJN1103" s="149"/>
      <c r="LJO1103" s="149"/>
      <c r="LJP1103" s="149"/>
      <c r="LJQ1103" s="149"/>
      <c r="LJR1103" s="149"/>
      <c r="LJS1103" s="149"/>
      <c r="LJT1103" s="149"/>
      <c r="LJU1103" s="149"/>
      <c r="LJV1103" s="149"/>
      <c r="LJW1103" s="149"/>
      <c r="LJX1103" s="149"/>
      <c r="LJY1103" s="149"/>
      <c r="LJZ1103" s="149"/>
      <c r="LKA1103" s="149"/>
      <c r="LKB1103" s="149"/>
      <c r="LKC1103" s="149"/>
      <c r="LKD1103" s="149"/>
      <c r="LKE1103" s="149"/>
      <c r="LKF1103" s="149"/>
      <c r="LKG1103" s="149"/>
      <c r="LKH1103" s="149"/>
      <c r="LKI1103" s="149"/>
      <c r="LKJ1103" s="149"/>
      <c r="LKK1103" s="149"/>
      <c r="LKL1103" s="149"/>
      <c r="LKM1103" s="149"/>
      <c r="LKN1103" s="149"/>
      <c r="LKO1103" s="149"/>
      <c r="LKP1103" s="149"/>
      <c r="LKQ1103" s="149"/>
      <c r="LKR1103" s="149"/>
      <c r="LKS1103" s="149"/>
      <c r="LKT1103" s="149"/>
      <c r="LKU1103" s="149"/>
      <c r="LKV1103" s="149"/>
      <c r="LKW1103" s="149"/>
      <c r="LKX1103" s="149"/>
      <c r="LKY1103" s="149"/>
      <c r="LKZ1103" s="149"/>
      <c r="LLA1103" s="149"/>
      <c r="LLB1103" s="149"/>
      <c r="LLC1103" s="149"/>
      <c r="LLD1103" s="149"/>
      <c r="LLE1103" s="149"/>
      <c r="LLF1103" s="149"/>
      <c r="LLG1103" s="149"/>
      <c r="LLH1103" s="149"/>
      <c r="LLI1103" s="149"/>
      <c r="LLJ1103" s="149"/>
      <c r="LLK1103" s="149"/>
      <c r="LLL1103" s="149"/>
      <c r="LLM1103" s="149"/>
      <c r="LLN1103" s="149"/>
      <c r="LLO1103" s="149"/>
      <c r="LLP1103" s="149"/>
      <c r="LLQ1103" s="149"/>
      <c r="LLR1103" s="149"/>
      <c r="LLS1103" s="149"/>
      <c r="LLT1103" s="149"/>
      <c r="LLU1103" s="149"/>
      <c r="LLV1103" s="149"/>
      <c r="LLW1103" s="149"/>
      <c r="LLX1103" s="149"/>
      <c r="LLY1103" s="149"/>
      <c r="LLZ1103" s="149"/>
      <c r="LMA1103" s="149"/>
      <c r="LMB1103" s="149"/>
      <c r="LMC1103" s="149"/>
      <c r="LMD1103" s="149"/>
      <c r="LME1103" s="149"/>
      <c r="LMF1103" s="149"/>
      <c r="LMG1103" s="149"/>
      <c r="LMH1103" s="149"/>
      <c r="LMI1103" s="149"/>
      <c r="LMJ1103" s="149"/>
      <c r="LMK1103" s="149"/>
      <c r="LML1103" s="149"/>
      <c r="LMM1103" s="149"/>
      <c r="LMN1103" s="149"/>
      <c r="LMO1103" s="149"/>
      <c r="LMP1103" s="149"/>
      <c r="LMQ1103" s="149"/>
      <c r="LMR1103" s="149"/>
      <c r="LMS1103" s="149"/>
      <c r="LMT1103" s="149"/>
      <c r="LMU1103" s="149"/>
      <c r="LMV1103" s="149"/>
      <c r="LMW1103" s="149"/>
      <c r="LMX1103" s="149"/>
      <c r="LMY1103" s="149"/>
      <c r="LMZ1103" s="149"/>
      <c r="LNA1103" s="149"/>
      <c r="LNB1103" s="149"/>
      <c r="LNC1103" s="149"/>
      <c r="LND1103" s="149"/>
      <c r="LNE1103" s="149"/>
      <c r="LNF1103" s="149"/>
      <c r="LNG1103" s="149"/>
      <c r="LNH1103" s="149"/>
      <c r="LNI1103" s="149"/>
      <c r="LNJ1103" s="149"/>
      <c r="LNK1103" s="149"/>
      <c r="LNL1103" s="149"/>
      <c r="LNM1103" s="149"/>
      <c r="LNN1103" s="149"/>
      <c r="LNO1103" s="149"/>
      <c r="LNP1103" s="149"/>
      <c r="LNQ1103" s="149"/>
      <c r="LNR1103" s="149"/>
      <c r="LNS1103" s="149"/>
      <c r="LNT1103" s="149"/>
      <c r="LNU1103" s="149"/>
      <c r="LNV1103" s="149"/>
      <c r="LNW1103" s="149"/>
      <c r="LNX1103" s="149"/>
      <c r="LNY1103" s="149"/>
      <c r="LNZ1103" s="149"/>
      <c r="LOA1103" s="149"/>
      <c r="LOB1103" s="149"/>
      <c r="LOC1103" s="149"/>
      <c r="LOD1103" s="149"/>
      <c r="LOE1103" s="149"/>
      <c r="LOF1103" s="149"/>
      <c r="LOG1103" s="149"/>
      <c r="LOH1103" s="149"/>
      <c r="LOI1103" s="149"/>
      <c r="LOJ1103" s="149"/>
      <c r="LOK1103" s="149"/>
      <c r="LOL1103" s="149"/>
      <c r="LOM1103" s="149"/>
      <c r="LON1103" s="149"/>
      <c r="LOO1103" s="149"/>
      <c r="LOP1103" s="149"/>
      <c r="LOQ1103" s="149"/>
      <c r="LOR1103" s="149"/>
      <c r="LOS1103" s="149"/>
      <c r="LOT1103" s="149"/>
      <c r="LOU1103" s="149"/>
      <c r="LOV1103" s="149"/>
      <c r="LOW1103" s="149"/>
      <c r="LOX1103" s="149"/>
      <c r="LOY1103" s="149"/>
      <c r="LOZ1103" s="149"/>
      <c r="LPA1103" s="149"/>
      <c r="LPB1103" s="149"/>
      <c r="LPC1103" s="149"/>
      <c r="LPD1103" s="149"/>
      <c r="LPE1103" s="149"/>
      <c r="LPF1103" s="149"/>
      <c r="LPG1103" s="149"/>
      <c r="LPH1103" s="149"/>
      <c r="LPI1103" s="149"/>
      <c r="LPJ1103" s="149"/>
      <c r="LPK1103" s="149"/>
      <c r="LPL1103" s="149"/>
      <c r="LPM1103" s="149"/>
      <c r="LPN1103" s="149"/>
      <c r="LPO1103" s="149"/>
      <c r="LPP1103" s="149"/>
      <c r="LPQ1103" s="149"/>
      <c r="LPR1103" s="149"/>
      <c r="LPS1103" s="149"/>
      <c r="LPT1103" s="149"/>
      <c r="LPU1103" s="149"/>
      <c r="LPV1103" s="149"/>
      <c r="LPW1103" s="149"/>
      <c r="LPX1103" s="149"/>
      <c r="LPY1103" s="149"/>
      <c r="LPZ1103" s="149"/>
      <c r="LQA1103" s="149"/>
      <c r="LQB1103" s="149"/>
      <c r="LQC1103" s="149"/>
      <c r="LQD1103" s="149"/>
      <c r="LQE1103" s="149"/>
      <c r="LQF1103" s="149"/>
      <c r="LQG1103" s="149"/>
      <c r="LQH1103" s="149"/>
      <c r="LQI1103" s="149"/>
      <c r="LQJ1103" s="149"/>
      <c r="LQK1103" s="149"/>
      <c r="LQL1103" s="149"/>
      <c r="LQM1103" s="149"/>
      <c r="LQN1103" s="149"/>
      <c r="LQO1103" s="149"/>
      <c r="LQP1103" s="149"/>
      <c r="LQQ1103" s="149"/>
      <c r="LQR1103" s="149"/>
      <c r="LQS1103" s="149"/>
      <c r="LQT1103" s="149"/>
      <c r="LQU1103" s="149"/>
      <c r="LQV1103" s="149"/>
      <c r="LQW1103" s="149"/>
      <c r="LQX1103" s="149"/>
      <c r="LQY1103" s="149"/>
      <c r="LQZ1103" s="149"/>
      <c r="LRA1103" s="149"/>
      <c r="LRB1103" s="149"/>
      <c r="LRC1103" s="149"/>
      <c r="LRD1103" s="149"/>
      <c r="LRE1103" s="149"/>
      <c r="LRF1103" s="149"/>
      <c r="LRG1103" s="149"/>
      <c r="LRH1103" s="149"/>
      <c r="LRI1103" s="149"/>
      <c r="LRJ1103" s="149"/>
      <c r="LRK1103" s="149"/>
      <c r="LRL1103" s="149"/>
      <c r="LRM1103" s="149"/>
      <c r="LRN1103" s="149"/>
      <c r="LRO1103" s="149"/>
      <c r="LRP1103" s="149"/>
      <c r="LRQ1103" s="149"/>
      <c r="LRR1103" s="149"/>
      <c r="LRS1103" s="149"/>
      <c r="LRT1103" s="149"/>
      <c r="LRU1103" s="149"/>
      <c r="LRV1103" s="149"/>
      <c r="LRW1103" s="149"/>
      <c r="LRX1103" s="149"/>
      <c r="LRY1103" s="149"/>
      <c r="LRZ1103" s="149"/>
      <c r="LSA1103" s="149"/>
      <c r="LSB1103" s="149"/>
      <c r="LSC1103" s="149"/>
      <c r="LSD1103" s="149"/>
      <c r="LSE1103" s="149"/>
      <c r="LSF1103" s="149"/>
      <c r="LSG1103" s="149"/>
      <c r="LSH1103" s="149"/>
      <c r="LSI1103" s="149"/>
      <c r="LSJ1103" s="149"/>
      <c r="LSK1103" s="149"/>
      <c r="LSL1103" s="149"/>
      <c r="LSM1103" s="149"/>
      <c r="LSN1103" s="149"/>
      <c r="LSO1103" s="149"/>
      <c r="LSP1103" s="149"/>
      <c r="LSQ1103" s="149"/>
      <c r="LSR1103" s="149"/>
      <c r="LSS1103" s="149"/>
      <c r="LST1103" s="149"/>
      <c r="LSU1103" s="149"/>
      <c r="LSV1103" s="149"/>
      <c r="LSW1103" s="149"/>
      <c r="LSX1103" s="149"/>
      <c r="LSY1103" s="149"/>
      <c r="LSZ1103" s="149"/>
      <c r="LTA1103" s="149"/>
      <c r="LTB1103" s="149"/>
      <c r="LTC1103" s="149"/>
      <c r="LTD1103" s="149"/>
      <c r="LTE1103" s="149"/>
      <c r="LTF1103" s="149"/>
      <c r="LTG1103" s="149"/>
      <c r="LTH1103" s="149"/>
      <c r="LTI1103" s="149"/>
      <c r="LTJ1103" s="149"/>
      <c r="LTK1103" s="149"/>
      <c r="LTL1103" s="149"/>
      <c r="LTM1103" s="149"/>
      <c r="LTN1103" s="149"/>
      <c r="LTO1103" s="149"/>
      <c r="LTP1103" s="149"/>
      <c r="LTQ1103" s="149"/>
      <c r="LTR1103" s="149"/>
      <c r="LTS1103" s="149"/>
      <c r="LTT1103" s="149"/>
      <c r="LTU1103" s="149"/>
      <c r="LTV1103" s="149"/>
      <c r="LTW1103" s="149"/>
      <c r="LTX1103" s="149"/>
      <c r="LTY1103" s="149"/>
      <c r="LTZ1103" s="149"/>
      <c r="LUA1103" s="149"/>
      <c r="LUB1103" s="149"/>
      <c r="LUC1103" s="149"/>
      <c r="LUD1103" s="149"/>
      <c r="LUE1103" s="149"/>
      <c r="LUF1103" s="149"/>
      <c r="LUG1103" s="149"/>
      <c r="LUH1103" s="149"/>
      <c r="LUI1103" s="149"/>
      <c r="LUJ1103" s="149"/>
      <c r="LUK1103" s="149"/>
      <c r="LUL1103" s="149"/>
      <c r="LUM1103" s="149"/>
      <c r="LUN1103" s="149"/>
      <c r="LUO1103" s="149"/>
      <c r="LUP1103" s="149"/>
      <c r="LUQ1103" s="149"/>
      <c r="LUR1103" s="149"/>
      <c r="LUS1103" s="149"/>
      <c r="LUT1103" s="149"/>
      <c r="LUU1103" s="149"/>
      <c r="LUV1103" s="149"/>
      <c r="LUW1103" s="149"/>
      <c r="LUX1103" s="149"/>
      <c r="LUY1103" s="149"/>
      <c r="LUZ1103" s="149"/>
      <c r="LVA1103" s="149"/>
      <c r="LVB1103" s="149"/>
      <c r="LVC1103" s="149"/>
      <c r="LVD1103" s="149"/>
      <c r="LVE1103" s="149"/>
      <c r="LVF1103" s="149"/>
      <c r="LVG1103" s="149"/>
      <c r="LVH1103" s="149"/>
      <c r="LVI1103" s="149"/>
      <c r="LVJ1103" s="149"/>
      <c r="LVK1103" s="149"/>
      <c r="LVL1103" s="149"/>
      <c r="LVM1103" s="149"/>
      <c r="LVN1103" s="149"/>
      <c r="LVO1103" s="149"/>
      <c r="LVP1103" s="149"/>
      <c r="LVQ1103" s="149"/>
      <c r="LVR1103" s="149"/>
      <c r="LVS1103" s="149"/>
      <c r="LVT1103" s="149"/>
      <c r="LVU1103" s="149"/>
      <c r="LVV1103" s="149"/>
      <c r="LVW1103" s="149"/>
      <c r="LVX1103" s="149"/>
      <c r="LVY1103" s="149"/>
      <c r="LVZ1103" s="149"/>
      <c r="LWA1103" s="149"/>
      <c r="LWB1103" s="149"/>
      <c r="LWC1103" s="149"/>
      <c r="LWD1103" s="149"/>
      <c r="LWE1103" s="149"/>
      <c r="LWF1103" s="149"/>
      <c r="LWG1103" s="149"/>
      <c r="LWH1103" s="149"/>
      <c r="LWI1103" s="149"/>
      <c r="LWJ1103" s="149"/>
      <c r="LWK1103" s="149"/>
      <c r="LWL1103" s="149"/>
      <c r="LWM1103" s="149"/>
      <c r="LWN1103" s="149"/>
      <c r="LWO1103" s="149"/>
      <c r="LWP1103" s="149"/>
      <c r="LWQ1103" s="149"/>
      <c r="LWR1103" s="149"/>
      <c r="LWS1103" s="149"/>
      <c r="LWT1103" s="149"/>
      <c r="LWU1103" s="149"/>
      <c r="LWV1103" s="149"/>
      <c r="LWW1103" s="149"/>
      <c r="LWX1103" s="149"/>
      <c r="LWY1103" s="149"/>
      <c r="LWZ1103" s="149"/>
      <c r="LXA1103" s="149"/>
      <c r="LXB1103" s="149"/>
      <c r="LXC1103" s="149"/>
      <c r="LXD1103" s="149"/>
      <c r="LXE1103" s="149"/>
      <c r="LXF1103" s="149"/>
      <c r="LXG1103" s="149"/>
      <c r="LXH1103" s="149"/>
      <c r="LXI1103" s="149"/>
      <c r="LXJ1103" s="149"/>
      <c r="LXK1103" s="149"/>
      <c r="LXL1103" s="149"/>
      <c r="LXM1103" s="149"/>
      <c r="LXN1103" s="149"/>
      <c r="LXO1103" s="149"/>
      <c r="LXP1103" s="149"/>
      <c r="LXQ1103" s="149"/>
      <c r="LXR1103" s="149"/>
      <c r="LXS1103" s="149"/>
      <c r="LXT1103" s="149"/>
      <c r="LXU1103" s="149"/>
      <c r="LXV1103" s="149"/>
      <c r="LXW1103" s="149"/>
      <c r="LXX1103" s="149"/>
      <c r="LXY1103" s="149"/>
      <c r="LXZ1103" s="149"/>
      <c r="LYA1103" s="149"/>
      <c r="LYB1103" s="149"/>
      <c r="LYC1103" s="149"/>
      <c r="LYD1103" s="149"/>
      <c r="LYE1103" s="149"/>
      <c r="LYF1103" s="149"/>
      <c r="LYG1103" s="149"/>
      <c r="LYH1103" s="149"/>
      <c r="LYI1103" s="149"/>
      <c r="LYJ1103" s="149"/>
      <c r="LYK1103" s="149"/>
      <c r="LYL1103" s="149"/>
      <c r="LYM1103" s="149"/>
      <c r="LYN1103" s="149"/>
      <c r="LYO1103" s="149"/>
      <c r="LYP1103" s="149"/>
      <c r="LYQ1103" s="149"/>
      <c r="LYR1103" s="149"/>
      <c r="LYS1103" s="149"/>
      <c r="LYT1103" s="149"/>
      <c r="LYU1103" s="149"/>
      <c r="LYV1103" s="149"/>
      <c r="LYW1103" s="149"/>
      <c r="LYX1103" s="149"/>
      <c r="LYY1103" s="149"/>
      <c r="LYZ1103" s="149"/>
      <c r="LZA1103" s="149"/>
      <c r="LZB1103" s="149"/>
      <c r="LZC1103" s="149"/>
      <c r="LZD1103" s="149"/>
      <c r="LZE1103" s="149"/>
      <c r="LZF1103" s="149"/>
      <c r="LZG1103" s="149"/>
      <c r="LZH1103" s="149"/>
      <c r="LZI1103" s="149"/>
      <c r="LZJ1103" s="149"/>
      <c r="LZK1103" s="149"/>
      <c r="LZL1103" s="149"/>
      <c r="LZM1103" s="149"/>
      <c r="LZN1103" s="149"/>
      <c r="LZO1103" s="149"/>
      <c r="LZP1103" s="149"/>
      <c r="LZQ1103" s="149"/>
      <c r="LZR1103" s="149"/>
      <c r="LZS1103" s="149"/>
      <c r="LZT1103" s="149"/>
      <c r="LZU1103" s="149"/>
      <c r="LZV1103" s="149"/>
      <c r="LZW1103" s="149"/>
      <c r="LZX1103" s="149"/>
      <c r="LZY1103" s="149"/>
      <c r="LZZ1103" s="149"/>
      <c r="MAA1103" s="149"/>
      <c r="MAB1103" s="149"/>
      <c r="MAC1103" s="149"/>
      <c r="MAD1103" s="149"/>
      <c r="MAE1103" s="149"/>
      <c r="MAF1103" s="149"/>
      <c r="MAG1103" s="149"/>
      <c r="MAH1103" s="149"/>
      <c r="MAI1103" s="149"/>
      <c r="MAJ1103" s="149"/>
      <c r="MAK1103" s="149"/>
      <c r="MAL1103" s="149"/>
      <c r="MAM1103" s="149"/>
      <c r="MAN1103" s="149"/>
      <c r="MAO1103" s="149"/>
      <c r="MAP1103" s="149"/>
      <c r="MAQ1103" s="149"/>
      <c r="MAR1103" s="149"/>
      <c r="MAS1103" s="149"/>
      <c r="MAT1103" s="149"/>
      <c r="MAU1103" s="149"/>
      <c r="MAV1103" s="149"/>
      <c r="MAW1103" s="149"/>
      <c r="MAX1103" s="149"/>
      <c r="MAY1103" s="149"/>
      <c r="MAZ1103" s="149"/>
      <c r="MBA1103" s="149"/>
      <c r="MBB1103" s="149"/>
      <c r="MBC1103" s="149"/>
      <c r="MBD1103" s="149"/>
      <c r="MBE1103" s="149"/>
      <c r="MBF1103" s="149"/>
      <c r="MBG1103" s="149"/>
      <c r="MBH1103" s="149"/>
      <c r="MBI1103" s="149"/>
      <c r="MBJ1103" s="149"/>
      <c r="MBK1103" s="149"/>
      <c r="MBL1103" s="149"/>
      <c r="MBM1103" s="149"/>
      <c r="MBN1103" s="149"/>
      <c r="MBO1103" s="149"/>
      <c r="MBP1103" s="149"/>
      <c r="MBQ1103" s="149"/>
      <c r="MBR1103" s="149"/>
      <c r="MBS1103" s="149"/>
      <c r="MBT1103" s="149"/>
      <c r="MBU1103" s="149"/>
      <c r="MBV1103" s="149"/>
      <c r="MBW1103" s="149"/>
      <c r="MBX1103" s="149"/>
      <c r="MBY1103" s="149"/>
      <c r="MBZ1103" s="149"/>
      <c r="MCA1103" s="149"/>
      <c r="MCB1103" s="149"/>
      <c r="MCC1103" s="149"/>
      <c r="MCD1103" s="149"/>
      <c r="MCE1103" s="149"/>
      <c r="MCF1103" s="149"/>
      <c r="MCG1103" s="149"/>
      <c r="MCH1103" s="149"/>
      <c r="MCI1103" s="149"/>
      <c r="MCJ1103" s="149"/>
      <c r="MCK1103" s="149"/>
      <c r="MCL1103" s="149"/>
      <c r="MCM1103" s="149"/>
      <c r="MCN1103" s="149"/>
      <c r="MCO1103" s="149"/>
      <c r="MCP1103" s="149"/>
      <c r="MCQ1103" s="149"/>
      <c r="MCR1103" s="149"/>
      <c r="MCS1103" s="149"/>
      <c r="MCT1103" s="149"/>
      <c r="MCU1103" s="149"/>
      <c r="MCV1103" s="149"/>
      <c r="MCW1103" s="149"/>
      <c r="MCX1103" s="149"/>
      <c r="MCY1103" s="149"/>
      <c r="MCZ1103" s="149"/>
      <c r="MDA1103" s="149"/>
      <c r="MDB1103" s="149"/>
      <c r="MDC1103" s="149"/>
      <c r="MDD1103" s="149"/>
      <c r="MDE1103" s="149"/>
      <c r="MDF1103" s="149"/>
      <c r="MDG1103" s="149"/>
      <c r="MDH1103" s="149"/>
      <c r="MDI1103" s="149"/>
      <c r="MDJ1103" s="149"/>
      <c r="MDK1103" s="149"/>
      <c r="MDL1103" s="149"/>
      <c r="MDM1103" s="149"/>
      <c r="MDN1103" s="149"/>
      <c r="MDO1103" s="149"/>
      <c r="MDP1103" s="149"/>
      <c r="MDQ1103" s="149"/>
      <c r="MDR1103" s="149"/>
      <c r="MDS1103" s="149"/>
      <c r="MDT1103" s="149"/>
      <c r="MDU1103" s="149"/>
      <c r="MDV1103" s="149"/>
      <c r="MDW1103" s="149"/>
      <c r="MDX1103" s="149"/>
      <c r="MDY1103" s="149"/>
      <c r="MDZ1103" s="149"/>
      <c r="MEA1103" s="149"/>
      <c r="MEB1103" s="149"/>
      <c r="MEC1103" s="149"/>
      <c r="MED1103" s="149"/>
      <c r="MEE1103" s="149"/>
      <c r="MEF1103" s="149"/>
      <c r="MEG1103" s="149"/>
      <c r="MEH1103" s="149"/>
      <c r="MEI1103" s="149"/>
      <c r="MEJ1103" s="149"/>
      <c r="MEK1103" s="149"/>
      <c r="MEL1103" s="149"/>
      <c r="MEM1103" s="149"/>
      <c r="MEN1103" s="149"/>
      <c r="MEO1103" s="149"/>
      <c r="MEP1103" s="149"/>
      <c r="MEQ1103" s="149"/>
      <c r="MER1103" s="149"/>
      <c r="MES1103" s="149"/>
      <c r="MET1103" s="149"/>
      <c r="MEU1103" s="149"/>
      <c r="MEV1103" s="149"/>
      <c r="MEW1103" s="149"/>
      <c r="MEX1103" s="149"/>
      <c r="MEY1103" s="149"/>
      <c r="MEZ1103" s="149"/>
      <c r="MFA1103" s="149"/>
      <c r="MFB1103" s="149"/>
      <c r="MFC1103" s="149"/>
      <c r="MFD1103" s="149"/>
      <c r="MFE1103" s="149"/>
      <c r="MFF1103" s="149"/>
      <c r="MFG1103" s="149"/>
      <c r="MFH1103" s="149"/>
      <c r="MFI1103" s="149"/>
      <c r="MFJ1103" s="149"/>
      <c r="MFK1103" s="149"/>
      <c r="MFL1103" s="149"/>
      <c r="MFM1103" s="149"/>
      <c r="MFN1103" s="149"/>
      <c r="MFO1103" s="149"/>
      <c r="MFP1103" s="149"/>
      <c r="MFQ1103" s="149"/>
      <c r="MFR1103" s="149"/>
      <c r="MFS1103" s="149"/>
      <c r="MFT1103" s="149"/>
      <c r="MFU1103" s="149"/>
      <c r="MFV1103" s="149"/>
      <c r="MFW1103" s="149"/>
      <c r="MFX1103" s="149"/>
      <c r="MFY1103" s="149"/>
      <c r="MFZ1103" s="149"/>
      <c r="MGA1103" s="149"/>
      <c r="MGB1103" s="149"/>
      <c r="MGC1103" s="149"/>
      <c r="MGD1103" s="149"/>
      <c r="MGE1103" s="149"/>
      <c r="MGF1103" s="149"/>
      <c r="MGG1103" s="149"/>
      <c r="MGH1103" s="149"/>
      <c r="MGI1103" s="149"/>
      <c r="MGJ1103" s="149"/>
      <c r="MGK1103" s="149"/>
      <c r="MGL1103" s="149"/>
      <c r="MGM1103" s="149"/>
      <c r="MGN1103" s="149"/>
      <c r="MGO1103" s="149"/>
      <c r="MGP1103" s="149"/>
      <c r="MGQ1103" s="149"/>
      <c r="MGR1103" s="149"/>
      <c r="MGS1103" s="149"/>
      <c r="MGT1103" s="149"/>
      <c r="MGU1103" s="149"/>
      <c r="MGV1103" s="149"/>
      <c r="MGW1103" s="149"/>
      <c r="MGX1103" s="149"/>
      <c r="MGY1103" s="149"/>
      <c r="MGZ1103" s="149"/>
      <c r="MHA1103" s="149"/>
      <c r="MHB1103" s="149"/>
      <c r="MHC1103" s="149"/>
      <c r="MHD1103" s="149"/>
      <c r="MHE1103" s="149"/>
      <c r="MHF1103" s="149"/>
      <c r="MHG1103" s="149"/>
      <c r="MHH1103" s="149"/>
      <c r="MHI1103" s="149"/>
      <c r="MHJ1103" s="149"/>
      <c r="MHK1103" s="149"/>
      <c r="MHL1103" s="149"/>
      <c r="MHM1103" s="149"/>
      <c r="MHN1103" s="149"/>
      <c r="MHO1103" s="149"/>
      <c r="MHP1103" s="149"/>
      <c r="MHQ1103" s="149"/>
      <c r="MHR1103" s="149"/>
      <c r="MHS1103" s="149"/>
      <c r="MHT1103" s="149"/>
      <c r="MHU1103" s="149"/>
      <c r="MHV1103" s="149"/>
      <c r="MHW1103" s="149"/>
      <c r="MHX1103" s="149"/>
      <c r="MHY1103" s="149"/>
      <c r="MHZ1103" s="149"/>
      <c r="MIA1103" s="149"/>
      <c r="MIB1103" s="149"/>
      <c r="MIC1103" s="149"/>
      <c r="MID1103" s="149"/>
      <c r="MIE1103" s="149"/>
      <c r="MIF1103" s="149"/>
      <c r="MIG1103" s="149"/>
      <c r="MIH1103" s="149"/>
      <c r="MII1103" s="149"/>
      <c r="MIJ1103" s="149"/>
      <c r="MIK1103" s="149"/>
      <c r="MIL1103" s="149"/>
      <c r="MIM1103" s="149"/>
      <c r="MIN1103" s="149"/>
      <c r="MIO1103" s="149"/>
      <c r="MIP1103" s="149"/>
      <c r="MIQ1103" s="149"/>
      <c r="MIR1103" s="149"/>
      <c r="MIS1103" s="149"/>
      <c r="MIT1103" s="149"/>
      <c r="MIU1103" s="149"/>
      <c r="MIV1103" s="149"/>
      <c r="MIW1103" s="149"/>
      <c r="MIX1103" s="149"/>
      <c r="MIY1103" s="149"/>
      <c r="MIZ1103" s="149"/>
      <c r="MJA1103" s="149"/>
      <c r="MJB1103" s="149"/>
      <c r="MJC1103" s="149"/>
      <c r="MJD1103" s="149"/>
      <c r="MJE1103" s="149"/>
      <c r="MJF1103" s="149"/>
      <c r="MJG1103" s="149"/>
      <c r="MJH1103" s="149"/>
      <c r="MJI1103" s="149"/>
      <c r="MJJ1103" s="149"/>
      <c r="MJK1103" s="149"/>
      <c r="MJL1103" s="149"/>
      <c r="MJM1103" s="149"/>
      <c r="MJN1103" s="149"/>
      <c r="MJO1103" s="149"/>
      <c r="MJP1103" s="149"/>
      <c r="MJQ1103" s="149"/>
      <c r="MJR1103" s="149"/>
      <c r="MJS1103" s="149"/>
      <c r="MJT1103" s="149"/>
      <c r="MJU1103" s="149"/>
      <c r="MJV1103" s="149"/>
      <c r="MJW1103" s="149"/>
      <c r="MJX1103" s="149"/>
      <c r="MJY1103" s="149"/>
      <c r="MJZ1103" s="149"/>
      <c r="MKA1103" s="149"/>
      <c r="MKB1103" s="149"/>
      <c r="MKC1103" s="149"/>
      <c r="MKD1103" s="149"/>
      <c r="MKE1103" s="149"/>
      <c r="MKF1103" s="149"/>
      <c r="MKG1103" s="149"/>
      <c r="MKH1103" s="149"/>
      <c r="MKI1103" s="149"/>
      <c r="MKJ1103" s="149"/>
      <c r="MKK1103" s="149"/>
      <c r="MKL1103" s="149"/>
      <c r="MKM1103" s="149"/>
      <c r="MKN1103" s="149"/>
      <c r="MKO1103" s="149"/>
      <c r="MKP1103" s="149"/>
      <c r="MKQ1103" s="149"/>
      <c r="MKR1103" s="149"/>
      <c r="MKS1103" s="149"/>
      <c r="MKT1103" s="149"/>
      <c r="MKU1103" s="149"/>
      <c r="MKV1103" s="149"/>
      <c r="MKW1103" s="149"/>
      <c r="MKX1103" s="149"/>
      <c r="MKY1103" s="149"/>
      <c r="MKZ1103" s="149"/>
      <c r="MLA1103" s="149"/>
      <c r="MLB1103" s="149"/>
      <c r="MLC1103" s="149"/>
      <c r="MLD1103" s="149"/>
      <c r="MLE1103" s="149"/>
      <c r="MLF1103" s="149"/>
      <c r="MLG1103" s="149"/>
      <c r="MLH1103" s="149"/>
      <c r="MLI1103" s="149"/>
      <c r="MLJ1103" s="149"/>
      <c r="MLK1103" s="149"/>
      <c r="MLL1103" s="149"/>
      <c r="MLM1103" s="149"/>
      <c r="MLN1103" s="149"/>
      <c r="MLO1103" s="149"/>
      <c r="MLP1103" s="149"/>
      <c r="MLQ1103" s="149"/>
      <c r="MLR1103" s="149"/>
      <c r="MLS1103" s="149"/>
      <c r="MLT1103" s="149"/>
      <c r="MLU1103" s="149"/>
      <c r="MLV1103" s="149"/>
      <c r="MLW1103" s="149"/>
      <c r="MLX1103" s="149"/>
      <c r="MLY1103" s="149"/>
      <c r="MLZ1103" s="149"/>
      <c r="MMA1103" s="149"/>
      <c r="MMB1103" s="149"/>
      <c r="MMC1103" s="149"/>
      <c r="MMD1103" s="149"/>
      <c r="MME1103" s="149"/>
      <c r="MMF1103" s="149"/>
      <c r="MMG1103" s="149"/>
      <c r="MMH1103" s="149"/>
      <c r="MMI1103" s="149"/>
      <c r="MMJ1103" s="149"/>
      <c r="MMK1103" s="149"/>
      <c r="MML1103" s="149"/>
      <c r="MMM1103" s="149"/>
      <c r="MMN1103" s="149"/>
      <c r="MMO1103" s="149"/>
      <c r="MMP1103" s="149"/>
      <c r="MMQ1103" s="149"/>
      <c r="MMR1103" s="149"/>
      <c r="MMS1103" s="149"/>
      <c r="MMT1103" s="149"/>
      <c r="MMU1103" s="149"/>
      <c r="MMV1103" s="149"/>
      <c r="MMW1103" s="149"/>
      <c r="MMX1103" s="149"/>
      <c r="MMY1103" s="149"/>
      <c r="MMZ1103" s="149"/>
      <c r="MNA1103" s="149"/>
      <c r="MNB1103" s="149"/>
      <c r="MNC1103" s="149"/>
      <c r="MND1103" s="149"/>
      <c r="MNE1103" s="149"/>
      <c r="MNF1103" s="149"/>
      <c r="MNG1103" s="149"/>
      <c r="MNH1103" s="149"/>
      <c r="MNI1103" s="149"/>
      <c r="MNJ1103" s="149"/>
      <c r="MNK1103" s="149"/>
      <c r="MNL1103" s="149"/>
      <c r="MNM1103" s="149"/>
      <c r="MNN1103" s="149"/>
      <c r="MNO1103" s="149"/>
      <c r="MNP1103" s="149"/>
      <c r="MNQ1103" s="149"/>
      <c r="MNR1103" s="149"/>
      <c r="MNS1103" s="149"/>
      <c r="MNT1103" s="149"/>
      <c r="MNU1103" s="149"/>
      <c r="MNV1103" s="149"/>
      <c r="MNW1103" s="149"/>
      <c r="MNX1103" s="149"/>
      <c r="MNY1103" s="149"/>
      <c r="MNZ1103" s="149"/>
      <c r="MOA1103" s="149"/>
      <c r="MOB1103" s="149"/>
      <c r="MOC1103" s="149"/>
      <c r="MOD1103" s="149"/>
      <c r="MOE1103" s="149"/>
      <c r="MOF1103" s="149"/>
      <c r="MOG1103" s="149"/>
      <c r="MOH1103" s="149"/>
      <c r="MOI1103" s="149"/>
      <c r="MOJ1103" s="149"/>
      <c r="MOK1103" s="149"/>
      <c r="MOL1103" s="149"/>
      <c r="MOM1103" s="149"/>
      <c r="MON1103" s="149"/>
      <c r="MOO1103" s="149"/>
      <c r="MOP1103" s="149"/>
      <c r="MOQ1103" s="149"/>
      <c r="MOR1103" s="149"/>
      <c r="MOS1103" s="149"/>
      <c r="MOT1103" s="149"/>
      <c r="MOU1103" s="149"/>
      <c r="MOV1103" s="149"/>
      <c r="MOW1103" s="149"/>
      <c r="MOX1103" s="149"/>
      <c r="MOY1103" s="149"/>
      <c r="MOZ1103" s="149"/>
      <c r="MPA1103" s="149"/>
      <c r="MPB1103" s="149"/>
      <c r="MPC1103" s="149"/>
      <c r="MPD1103" s="149"/>
      <c r="MPE1103" s="149"/>
      <c r="MPF1103" s="149"/>
      <c r="MPG1103" s="149"/>
      <c r="MPH1103" s="149"/>
      <c r="MPI1103" s="149"/>
      <c r="MPJ1103" s="149"/>
      <c r="MPK1103" s="149"/>
      <c r="MPL1103" s="149"/>
      <c r="MPM1103" s="149"/>
      <c r="MPN1103" s="149"/>
      <c r="MPO1103" s="149"/>
      <c r="MPP1103" s="149"/>
      <c r="MPQ1103" s="149"/>
      <c r="MPR1103" s="149"/>
      <c r="MPS1103" s="149"/>
      <c r="MPT1103" s="149"/>
      <c r="MPU1103" s="149"/>
      <c r="MPV1103" s="149"/>
      <c r="MPW1103" s="149"/>
      <c r="MPX1103" s="149"/>
      <c r="MPY1103" s="149"/>
      <c r="MPZ1103" s="149"/>
      <c r="MQA1103" s="149"/>
      <c r="MQB1103" s="149"/>
      <c r="MQC1103" s="149"/>
      <c r="MQD1103" s="149"/>
      <c r="MQE1103" s="149"/>
      <c r="MQF1103" s="149"/>
      <c r="MQG1103" s="149"/>
      <c r="MQH1103" s="149"/>
      <c r="MQI1103" s="149"/>
      <c r="MQJ1103" s="149"/>
      <c r="MQK1103" s="149"/>
      <c r="MQL1103" s="149"/>
      <c r="MQM1103" s="149"/>
      <c r="MQN1103" s="149"/>
      <c r="MQO1103" s="149"/>
      <c r="MQP1103" s="149"/>
      <c r="MQQ1103" s="149"/>
      <c r="MQR1103" s="149"/>
      <c r="MQS1103" s="149"/>
      <c r="MQT1103" s="149"/>
      <c r="MQU1103" s="149"/>
      <c r="MQV1103" s="149"/>
      <c r="MQW1103" s="149"/>
      <c r="MQX1103" s="149"/>
      <c r="MQY1103" s="149"/>
      <c r="MQZ1103" s="149"/>
      <c r="MRA1103" s="149"/>
      <c r="MRB1103" s="149"/>
      <c r="MRC1103" s="149"/>
      <c r="MRD1103" s="149"/>
      <c r="MRE1103" s="149"/>
      <c r="MRF1103" s="149"/>
      <c r="MRG1103" s="149"/>
      <c r="MRH1103" s="149"/>
      <c r="MRI1103" s="149"/>
      <c r="MRJ1103" s="149"/>
      <c r="MRK1103" s="149"/>
      <c r="MRL1103" s="149"/>
      <c r="MRM1103" s="149"/>
      <c r="MRN1103" s="149"/>
      <c r="MRO1103" s="149"/>
      <c r="MRP1103" s="149"/>
      <c r="MRQ1103" s="149"/>
      <c r="MRR1103" s="149"/>
      <c r="MRS1103" s="149"/>
      <c r="MRT1103" s="149"/>
      <c r="MRU1103" s="149"/>
      <c r="MRV1103" s="149"/>
      <c r="MRW1103" s="149"/>
      <c r="MRX1103" s="149"/>
      <c r="MRY1103" s="149"/>
      <c r="MRZ1103" s="149"/>
      <c r="MSA1103" s="149"/>
      <c r="MSB1103" s="149"/>
      <c r="MSC1103" s="149"/>
      <c r="MSD1103" s="149"/>
      <c r="MSE1103" s="149"/>
      <c r="MSF1103" s="149"/>
      <c r="MSG1103" s="149"/>
      <c r="MSH1103" s="149"/>
      <c r="MSI1103" s="149"/>
      <c r="MSJ1103" s="149"/>
      <c r="MSK1103" s="149"/>
      <c r="MSL1103" s="149"/>
      <c r="MSM1103" s="149"/>
      <c r="MSN1103" s="149"/>
      <c r="MSO1103" s="149"/>
      <c r="MSP1103" s="149"/>
      <c r="MSQ1103" s="149"/>
      <c r="MSR1103" s="149"/>
      <c r="MSS1103" s="149"/>
      <c r="MST1103" s="149"/>
      <c r="MSU1103" s="149"/>
      <c r="MSV1103" s="149"/>
      <c r="MSW1103" s="149"/>
      <c r="MSX1103" s="149"/>
      <c r="MSY1103" s="149"/>
      <c r="MSZ1103" s="149"/>
      <c r="MTA1103" s="149"/>
      <c r="MTB1103" s="149"/>
      <c r="MTC1103" s="149"/>
      <c r="MTD1103" s="149"/>
      <c r="MTE1103" s="149"/>
      <c r="MTF1103" s="149"/>
      <c r="MTG1103" s="149"/>
      <c r="MTH1103" s="149"/>
      <c r="MTI1103" s="149"/>
      <c r="MTJ1103" s="149"/>
      <c r="MTK1103" s="149"/>
      <c r="MTL1103" s="149"/>
      <c r="MTM1103" s="149"/>
      <c r="MTN1103" s="149"/>
      <c r="MTO1103" s="149"/>
      <c r="MTP1103" s="149"/>
      <c r="MTQ1103" s="149"/>
      <c r="MTR1103" s="149"/>
      <c r="MTS1103" s="149"/>
      <c r="MTT1103" s="149"/>
      <c r="MTU1103" s="149"/>
      <c r="MTV1103" s="149"/>
      <c r="MTW1103" s="149"/>
      <c r="MTX1103" s="149"/>
      <c r="MTY1103" s="149"/>
      <c r="MTZ1103" s="149"/>
      <c r="MUA1103" s="149"/>
      <c r="MUB1103" s="149"/>
      <c r="MUC1103" s="149"/>
      <c r="MUD1103" s="149"/>
      <c r="MUE1103" s="149"/>
      <c r="MUF1103" s="149"/>
      <c r="MUG1103" s="149"/>
      <c r="MUH1103" s="149"/>
      <c r="MUI1103" s="149"/>
      <c r="MUJ1103" s="149"/>
      <c r="MUK1103" s="149"/>
      <c r="MUL1103" s="149"/>
      <c r="MUM1103" s="149"/>
      <c r="MUN1103" s="149"/>
      <c r="MUO1103" s="149"/>
      <c r="MUP1103" s="149"/>
      <c r="MUQ1103" s="149"/>
      <c r="MUR1103" s="149"/>
      <c r="MUS1103" s="149"/>
      <c r="MUT1103" s="149"/>
      <c r="MUU1103" s="149"/>
      <c r="MUV1103" s="149"/>
      <c r="MUW1103" s="149"/>
      <c r="MUX1103" s="149"/>
      <c r="MUY1103" s="149"/>
      <c r="MUZ1103" s="149"/>
      <c r="MVA1103" s="149"/>
      <c r="MVB1103" s="149"/>
      <c r="MVC1103" s="149"/>
      <c r="MVD1103" s="149"/>
      <c r="MVE1103" s="149"/>
      <c r="MVF1103" s="149"/>
      <c r="MVG1103" s="149"/>
      <c r="MVH1103" s="149"/>
      <c r="MVI1103" s="149"/>
      <c r="MVJ1103" s="149"/>
      <c r="MVK1103" s="149"/>
      <c r="MVL1103" s="149"/>
      <c r="MVM1103" s="149"/>
      <c r="MVN1103" s="149"/>
      <c r="MVO1103" s="149"/>
      <c r="MVP1103" s="149"/>
      <c r="MVQ1103" s="149"/>
      <c r="MVR1103" s="149"/>
      <c r="MVS1103" s="149"/>
      <c r="MVT1103" s="149"/>
      <c r="MVU1103" s="149"/>
      <c r="MVV1103" s="149"/>
      <c r="MVW1103" s="149"/>
      <c r="MVX1103" s="149"/>
      <c r="MVY1103" s="149"/>
      <c r="MVZ1103" s="149"/>
      <c r="MWA1103" s="149"/>
      <c r="MWB1103" s="149"/>
      <c r="MWC1103" s="149"/>
      <c r="MWD1103" s="149"/>
      <c r="MWE1103" s="149"/>
      <c r="MWF1103" s="149"/>
      <c r="MWG1103" s="149"/>
      <c r="MWH1103" s="149"/>
      <c r="MWI1103" s="149"/>
      <c r="MWJ1103" s="149"/>
      <c r="MWK1103" s="149"/>
      <c r="MWL1103" s="149"/>
      <c r="MWM1103" s="149"/>
      <c r="MWN1103" s="149"/>
      <c r="MWO1103" s="149"/>
      <c r="MWP1103" s="149"/>
      <c r="MWQ1103" s="149"/>
      <c r="MWR1103" s="149"/>
      <c r="MWS1103" s="149"/>
      <c r="MWT1103" s="149"/>
      <c r="MWU1103" s="149"/>
      <c r="MWV1103" s="149"/>
      <c r="MWW1103" s="149"/>
      <c r="MWX1103" s="149"/>
      <c r="MWY1103" s="149"/>
      <c r="MWZ1103" s="149"/>
      <c r="MXA1103" s="149"/>
      <c r="MXB1103" s="149"/>
      <c r="MXC1103" s="149"/>
      <c r="MXD1103" s="149"/>
      <c r="MXE1103" s="149"/>
      <c r="MXF1103" s="149"/>
      <c r="MXG1103" s="149"/>
      <c r="MXH1103" s="149"/>
      <c r="MXI1103" s="149"/>
      <c r="MXJ1103" s="149"/>
      <c r="MXK1103" s="149"/>
      <c r="MXL1103" s="149"/>
      <c r="MXM1103" s="149"/>
      <c r="MXN1103" s="149"/>
      <c r="MXO1103" s="149"/>
      <c r="MXP1103" s="149"/>
      <c r="MXQ1103" s="149"/>
      <c r="MXR1103" s="149"/>
      <c r="MXS1103" s="149"/>
      <c r="MXT1103" s="149"/>
      <c r="MXU1103" s="149"/>
      <c r="MXV1103" s="149"/>
      <c r="MXW1103" s="149"/>
      <c r="MXX1103" s="149"/>
      <c r="MXY1103" s="149"/>
      <c r="MXZ1103" s="149"/>
      <c r="MYA1103" s="149"/>
      <c r="MYB1103" s="149"/>
      <c r="MYC1103" s="149"/>
      <c r="MYD1103" s="149"/>
      <c r="MYE1103" s="149"/>
      <c r="MYF1103" s="149"/>
      <c r="MYG1103" s="149"/>
      <c r="MYH1103" s="149"/>
      <c r="MYI1103" s="149"/>
      <c r="MYJ1103" s="149"/>
      <c r="MYK1103" s="149"/>
      <c r="MYL1103" s="149"/>
      <c r="MYM1103" s="149"/>
      <c r="MYN1103" s="149"/>
      <c r="MYO1103" s="149"/>
      <c r="MYP1103" s="149"/>
      <c r="MYQ1103" s="149"/>
      <c r="MYR1103" s="149"/>
      <c r="MYS1103" s="149"/>
      <c r="MYT1103" s="149"/>
      <c r="MYU1103" s="149"/>
      <c r="MYV1103" s="149"/>
      <c r="MYW1103" s="149"/>
      <c r="MYX1103" s="149"/>
      <c r="MYY1103" s="149"/>
      <c r="MYZ1103" s="149"/>
      <c r="MZA1103" s="149"/>
      <c r="MZB1103" s="149"/>
      <c r="MZC1103" s="149"/>
      <c r="MZD1103" s="149"/>
      <c r="MZE1103" s="149"/>
      <c r="MZF1103" s="149"/>
      <c r="MZG1103" s="149"/>
      <c r="MZH1103" s="149"/>
      <c r="MZI1103" s="149"/>
      <c r="MZJ1103" s="149"/>
      <c r="MZK1103" s="149"/>
      <c r="MZL1103" s="149"/>
      <c r="MZM1103" s="149"/>
      <c r="MZN1103" s="149"/>
      <c r="MZO1103" s="149"/>
      <c r="MZP1103" s="149"/>
      <c r="MZQ1103" s="149"/>
      <c r="MZR1103" s="149"/>
      <c r="MZS1103" s="149"/>
      <c r="MZT1103" s="149"/>
      <c r="MZU1103" s="149"/>
      <c r="MZV1103" s="149"/>
      <c r="MZW1103" s="149"/>
      <c r="MZX1103" s="149"/>
      <c r="MZY1103" s="149"/>
      <c r="MZZ1103" s="149"/>
      <c r="NAA1103" s="149"/>
      <c r="NAB1103" s="149"/>
      <c r="NAC1103" s="149"/>
      <c r="NAD1103" s="149"/>
      <c r="NAE1103" s="149"/>
      <c r="NAF1103" s="149"/>
      <c r="NAG1103" s="149"/>
      <c r="NAH1103" s="149"/>
      <c r="NAI1103" s="149"/>
      <c r="NAJ1103" s="149"/>
      <c r="NAK1103" s="149"/>
      <c r="NAL1103" s="149"/>
      <c r="NAM1103" s="149"/>
      <c r="NAN1103" s="149"/>
      <c r="NAO1103" s="149"/>
      <c r="NAP1103" s="149"/>
      <c r="NAQ1103" s="149"/>
      <c r="NAR1103" s="149"/>
      <c r="NAS1103" s="149"/>
      <c r="NAT1103" s="149"/>
      <c r="NAU1103" s="149"/>
      <c r="NAV1103" s="149"/>
      <c r="NAW1103" s="149"/>
      <c r="NAX1103" s="149"/>
      <c r="NAY1103" s="149"/>
      <c r="NAZ1103" s="149"/>
      <c r="NBA1103" s="149"/>
      <c r="NBB1103" s="149"/>
      <c r="NBC1103" s="149"/>
      <c r="NBD1103" s="149"/>
      <c r="NBE1103" s="149"/>
      <c r="NBF1103" s="149"/>
      <c r="NBG1103" s="149"/>
      <c r="NBH1103" s="149"/>
      <c r="NBI1103" s="149"/>
      <c r="NBJ1103" s="149"/>
      <c r="NBK1103" s="149"/>
      <c r="NBL1103" s="149"/>
      <c r="NBM1103" s="149"/>
      <c r="NBN1103" s="149"/>
      <c r="NBO1103" s="149"/>
      <c r="NBP1103" s="149"/>
      <c r="NBQ1103" s="149"/>
      <c r="NBR1103" s="149"/>
      <c r="NBS1103" s="149"/>
      <c r="NBT1103" s="149"/>
      <c r="NBU1103" s="149"/>
      <c r="NBV1103" s="149"/>
      <c r="NBW1103" s="149"/>
      <c r="NBX1103" s="149"/>
      <c r="NBY1103" s="149"/>
      <c r="NBZ1103" s="149"/>
      <c r="NCA1103" s="149"/>
      <c r="NCB1103" s="149"/>
      <c r="NCC1103" s="149"/>
      <c r="NCD1103" s="149"/>
      <c r="NCE1103" s="149"/>
      <c r="NCF1103" s="149"/>
      <c r="NCG1103" s="149"/>
      <c r="NCH1103" s="149"/>
      <c r="NCI1103" s="149"/>
      <c r="NCJ1103" s="149"/>
      <c r="NCK1103" s="149"/>
      <c r="NCL1103" s="149"/>
      <c r="NCM1103" s="149"/>
      <c r="NCN1103" s="149"/>
      <c r="NCO1103" s="149"/>
      <c r="NCP1103" s="149"/>
      <c r="NCQ1103" s="149"/>
      <c r="NCR1103" s="149"/>
      <c r="NCS1103" s="149"/>
      <c r="NCT1103" s="149"/>
      <c r="NCU1103" s="149"/>
      <c r="NCV1103" s="149"/>
      <c r="NCW1103" s="149"/>
      <c r="NCX1103" s="149"/>
      <c r="NCY1103" s="149"/>
      <c r="NCZ1103" s="149"/>
      <c r="NDA1103" s="149"/>
      <c r="NDB1103" s="149"/>
      <c r="NDC1103" s="149"/>
      <c r="NDD1103" s="149"/>
      <c r="NDE1103" s="149"/>
      <c r="NDF1103" s="149"/>
      <c r="NDG1103" s="149"/>
      <c r="NDH1103" s="149"/>
      <c r="NDI1103" s="149"/>
      <c r="NDJ1103" s="149"/>
      <c r="NDK1103" s="149"/>
      <c r="NDL1103" s="149"/>
      <c r="NDM1103" s="149"/>
      <c r="NDN1103" s="149"/>
      <c r="NDO1103" s="149"/>
      <c r="NDP1103" s="149"/>
      <c r="NDQ1103" s="149"/>
      <c r="NDR1103" s="149"/>
      <c r="NDS1103" s="149"/>
      <c r="NDT1103" s="149"/>
      <c r="NDU1103" s="149"/>
      <c r="NDV1103" s="149"/>
      <c r="NDW1103" s="149"/>
      <c r="NDX1103" s="149"/>
      <c r="NDY1103" s="149"/>
      <c r="NDZ1103" s="149"/>
      <c r="NEA1103" s="149"/>
      <c r="NEB1103" s="149"/>
      <c r="NEC1103" s="149"/>
      <c r="NED1103" s="149"/>
      <c r="NEE1103" s="149"/>
      <c r="NEF1103" s="149"/>
      <c r="NEG1103" s="149"/>
      <c r="NEH1103" s="149"/>
      <c r="NEI1103" s="149"/>
      <c r="NEJ1103" s="149"/>
      <c r="NEK1103" s="149"/>
      <c r="NEL1103" s="149"/>
      <c r="NEM1103" s="149"/>
      <c r="NEN1103" s="149"/>
      <c r="NEO1103" s="149"/>
      <c r="NEP1103" s="149"/>
      <c r="NEQ1103" s="149"/>
      <c r="NER1103" s="149"/>
      <c r="NES1103" s="149"/>
      <c r="NET1103" s="149"/>
      <c r="NEU1103" s="149"/>
      <c r="NEV1103" s="149"/>
      <c r="NEW1103" s="149"/>
      <c r="NEX1103" s="149"/>
      <c r="NEY1103" s="149"/>
      <c r="NEZ1103" s="149"/>
      <c r="NFA1103" s="149"/>
      <c r="NFB1103" s="149"/>
      <c r="NFC1103" s="149"/>
      <c r="NFD1103" s="149"/>
      <c r="NFE1103" s="149"/>
      <c r="NFF1103" s="149"/>
      <c r="NFG1103" s="149"/>
      <c r="NFH1103" s="149"/>
      <c r="NFI1103" s="149"/>
      <c r="NFJ1103" s="149"/>
      <c r="NFK1103" s="149"/>
      <c r="NFL1103" s="149"/>
      <c r="NFM1103" s="149"/>
      <c r="NFN1103" s="149"/>
      <c r="NFO1103" s="149"/>
      <c r="NFP1103" s="149"/>
      <c r="NFQ1103" s="149"/>
      <c r="NFR1103" s="149"/>
      <c r="NFS1103" s="149"/>
      <c r="NFT1103" s="149"/>
      <c r="NFU1103" s="149"/>
      <c r="NFV1103" s="149"/>
      <c r="NFW1103" s="149"/>
      <c r="NFX1103" s="149"/>
      <c r="NFY1103" s="149"/>
      <c r="NFZ1103" s="149"/>
      <c r="NGA1103" s="149"/>
      <c r="NGB1103" s="149"/>
      <c r="NGC1103" s="149"/>
      <c r="NGD1103" s="149"/>
      <c r="NGE1103" s="149"/>
      <c r="NGF1103" s="149"/>
      <c r="NGG1103" s="149"/>
      <c r="NGH1103" s="149"/>
      <c r="NGI1103" s="149"/>
      <c r="NGJ1103" s="149"/>
      <c r="NGK1103" s="149"/>
      <c r="NGL1103" s="149"/>
      <c r="NGM1103" s="149"/>
      <c r="NGN1103" s="149"/>
      <c r="NGO1103" s="149"/>
      <c r="NGP1103" s="149"/>
      <c r="NGQ1103" s="149"/>
      <c r="NGR1103" s="149"/>
      <c r="NGS1103" s="149"/>
      <c r="NGT1103" s="149"/>
      <c r="NGU1103" s="149"/>
      <c r="NGV1103" s="149"/>
      <c r="NGW1103" s="149"/>
      <c r="NGX1103" s="149"/>
      <c r="NGY1103" s="149"/>
      <c r="NGZ1103" s="149"/>
      <c r="NHA1103" s="149"/>
      <c r="NHB1103" s="149"/>
      <c r="NHC1103" s="149"/>
      <c r="NHD1103" s="149"/>
      <c r="NHE1103" s="149"/>
      <c r="NHF1103" s="149"/>
      <c r="NHG1103" s="149"/>
      <c r="NHH1103" s="149"/>
      <c r="NHI1103" s="149"/>
      <c r="NHJ1103" s="149"/>
      <c r="NHK1103" s="149"/>
      <c r="NHL1103" s="149"/>
      <c r="NHM1103" s="149"/>
      <c r="NHN1103" s="149"/>
      <c r="NHO1103" s="149"/>
      <c r="NHP1103" s="149"/>
      <c r="NHQ1103" s="149"/>
      <c r="NHR1103" s="149"/>
      <c r="NHS1103" s="149"/>
      <c r="NHT1103" s="149"/>
      <c r="NHU1103" s="149"/>
      <c r="NHV1103" s="149"/>
      <c r="NHW1103" s="149"/>
      <c r="NHX1103" s="149"/>
      <c r="NHY1103" s="149"/>
      <c r="NHZ1103" s="149"/>
      <c r="NIA1103" s="149"/>
      <c r="NIB1103" s="149"/>
      <c r="NIC1103" s="149"/>
      <c r="NID1103" s="149"/>
      <c r="NIE1103" s="149"/>
      <c r="NIF1103" s="149"/>
      <c r="NIG1103" s="149"/>
      <c r="NIH1103" s="149"/>
      <c r="NII1103" s="149"/>
      <c r="NIJ1103" s="149"/>
      <c r="NIK1103" s="149"/>
      <c r="NIL1103" s="149"/>
      <c r="NIM1103" s="149"/>
      <c r="NIN1103" s="149"/>
      <c r="NIO1103" s="149"/>
      <c r="NIP1103" s="149"/>
      <c r="NIQ1103" s="149"/>
      <c r="NIR1103" s="149"/>
      <c r="NIS1103" s="149"/>
      <c r="NIT1103" s="149"/>
      <c r="NIU1103" s="149"/>
      <c r="NIV1103" s="149"/>
      <c r="NIW1103" s="149"/>
      <c r="NIX1103" s="149"/>
      <c r="NIY1103" s="149"/>
      <c r="NIZ1103" s="149"/>
      <c r="NJA1103" s="149"/>
      <c r="NJB1103" s="149"/>
      <c r="NJC1103" s="149"/>
      <c r="NJD1103" s="149"/>
      <c r="NJE1103" s="149"/>
      <c r="NJF1103" s="149"/>
      <c r="NJG1103" s="149"/>
      <c r="NJH1103" s="149"/>
      <c r="NJI1103" s="149"/>
      <c r="NJJ1103" s="149"/>
      <c r="NJK1103" s="149"/>
      <c r="NJL1103" s="149"/>
      <c r="NJM1103" s="149"/>
      <c r="NJN1103" s="149"/>
      <c r="NJO1103" s="149"/>
      <c r="NJP1103" s="149"/>
      <c r="NJQ1103" s="149"/>
      <c r="NJR1103" s="149"/>
      <c r="NJS1103" s="149"/>
      <c r="NJT1103" s="149"/>
      <c r="NJU1103" s="149"/>
      <c r="NJV1103" s="149"/>
      <c r="NJW1103" s="149"/>
      <c r="NJX1103" s="149"/>
      <c r="NJY1103" s="149"/>
      <c r="NJZ1103" s="149"/>
      <c r="NKA1103" s="149"/>
      <c r="NKB1103" s="149"/>
      <c r="NKC1103" s="149"/>
      <c r="NKD1103" s="149"/>
      <c r="NKE1103" s="149"/>
      <c r="NKF1103" s="149"/>
      <c r="NKG1103" s="149"/>
      <c r="NKH1103" s="149"/>
      <c r="NKI1103" s="149"/>
      <c r="NKJ1103" s="149"/>
      <c r="NKK1103" s="149"/>
      <c r="NKL1103" s="149"/>
      <c r="NKM1103" s="149"/>
      <c r="NKN1103" s="149"/>
      <c r="NKO1103" s="149"/>
      <c r="NKP1103" s="149"/>
      <c r="NKQ1103" s="149"/>
      <c r="NKR1103" s="149"/>
      <c r="NKS1103" s="149"/>
      <c r="NKT1103" s="149"/>
      <c r="NKU1103" s="149"/>
      <c r="NKV1103" s="149"/>
      <c r="NKW1103" s="149"/>
      <c r="NKX1103" s="149"/>
      <c r="NKY1103" s="149"/>
      <c r="NKZ1103" s="149"/>
      <c r="NLA1103" s="149"/>
      <c r="NLB1103" s="149"/>
      <c r="NLC1103" s="149"/>
      <c r="NLD1103" s="149"/>
      <c r="NLE1103" s="149"/>
      <c r="NLF1103" s="149"/>
      <c r="NLG1103" s="149"/>
      <c r="NLH1103" s="149"/>
      <c r="NLI1103" s="149"/>
      <c r="NLJ1103" s="149"/>
      <c r="NLK1103" s="149"/>
      <c r="NLL1103" s="149"/>
      <c r="NLM1103" s="149"/>
      <c r="NLN1103" s="149"/>
      <c r="NLO1103" s="149"/>
      <c r="NLP1103" s="149"/>
      <c r="NLQ1103" s="149"/>
      <c r="NLR1103" s="149"/>
      <c r="NLS1103" s="149"/>
      <c r="NLT1103" s="149"/>
      <c r="NLU1103" s="149"/>
      <c r="NLV1103" s="149"/>
      <c r="NLW1103" s="149"/>
      <c r="NLX1103" s="149"/>
      <c r="NLY1103" s="149"/>
      <c r="NLZ1103" s="149"/>
      <c r="NMA1103" s="149"/>
      <c r="NMB1103" s="149"/>
      <c r="NMC1103" s="149"/>
      <c r="NMD1103" s="149"/>
      <c r="NME1103" s="149"/>
      <c r="NMF1103" s="149"/>
      <c r="NMG1103" s="149"/>
      <c r="NMH1103" s="149"/>
      <c r="NMI1103" s="149"/>
      <c r="NMJ1103" s="149"/>
      <c r="NMK1103" s="149"/>
      <c r="NML1103" s="149"/>
      <c r="NMM1103" s="149"/>
      <c r="NMN1103" s="149"/>
      <c r="NMO1103" s="149"/>
      <c r="NMP1103" s="149"/>
      <c r="NMQ1103" s="149"/>
      <c r="NMR1103" s="149"/>
      <c r="NMS1103" s="149"/>
      <c r="NMT1103" s="149"/>
      <c r="NMU1103" s="149"/>
      <c r="NMV1103" s="149"/>
      <c r="NMW1103" s="149"/>
      <c r="NMX1103" s="149"/>
      <c r="NMY1103" s="149"/>
      <c r="NMZ1103" s="149"/>
      <c r="NNA1103" s="149"/>
      <c r="NNB1103" s="149"/>
      <c r="NNC1103" s="149"/>
      <c r="NND1103" s="149"/>
      <c r="NNE1103" s="149"/>
      <c r="NNF1103" s="149"/>
      <c r="NNG1103" s="149"/>
      <c r="NNH1103" s="149"/>
      <c r="NNI1103" s="149"/>
      <c r="NNJ1103" s="149"/>
      <c r="NNK1103" s="149"/>
      <c r="NNL1103" s="149"/>
      <c r="NNM1103" s="149"/>
      <c r="NNN1103" s="149"/>
      <c r="NNO1103" s="149"/>
      <c r="NNP1103" s="149"/>
      <c r="NNQ1103" s="149"/>
      <c r="NNR1103" s="149"/>
      <c r="NNS1103" s="149"/>
      <c r="NNT1103" s="149"/>
      <c r="NNU1103" s="149"/>
      <c r="NNV1103" s="149"/>
      <c r="NNW1103" s="149"/>
      <c r="NNX1103" s="149"/>
      <c r="NNY1103" s="149"/>
      <c r="NNZ1103" s="149"/>
      <c r="NOA1103" s="149"/>
      <c r="NOB1103" s="149"/>
      <c r="NOC1103" s="149"/>
      <c r="NOD1103" s="149"/>
      <c r="NOE1103" s="149"/>
      <c r="NOF1103" s="149"/>
      <c r="NOG1103" s="149"/>
      <c r="NOH1103" s="149"/>
      <c r="NOI1103" s="149"/>
      <c r="NOJ1103" s="149"/>
      <c r="NOK1103" s="149"/>
      <c r="NOL1103" s="149"/>
      <c r="NOM1103" s="149"/>
      <c r="NON1103" s="149"/>
      <c r="NOO1103" s="149"/>
      <c r="NOP1103" s="149"/>
      <c r="NOQ1103" s="149"/>
      <c r="NOR1103" s="149"/>
      <c r="NOS1103" s="149"/>
      <c r="NOT1103" s="149"/>
      <c r="NOU1103" s="149"/>
      <c r="NOV1103" s="149"/>
      <c r="NOW1103" s="149"/>
      <c r="NOX1103" s="149"/>
      <c r="NOY1103" s="149"/>
      <c r="NOZ1103" s="149"/>
      <c r="NPA1103" s="149"/>
      <c r="NPB1103" s="149"/>
      <c r="NPC1103" s="149"/>
      <c r="NPD1103" s="149"/>
      <c r="NPE1103" s="149"/>
      <c r="NPF1103" s="149"/>
      <c r="NPG1103" s="149"/>
      <c r="NPH1103" s="149"/>
      <c r="NPI1103" s="149"/>
      <c r="NPJ1103" s="149"/>
      <c r="NPK1103" s="149"/>
      <c r="NPL1103" s="149"/>
      <c r="NPM1103" s="149"/>
      <c r="NPN1103" s="149"/>
      <c r="NPO1103" s="149"/>
      <c r="NPP1103" s="149"/>
      <c r="NPQ1103" s="149"/>
      <c r="NPR1103" s="149"/>
      <c r="NPS1103" s="149"/>
      <c r="NPT1103" s="149"/>
      <c r="NPU1103" s="149"/>
      <c r="NPV1103" s="149"/>
      <c r="NPW1103" s="149"/>
      <c r="NPX1103" s="149"/>
      <c r="NPY1103" s="149"/>
      <c r="NPZ1103" s="149"/>
      <c r="NQA1103" s="149"/>
      <c r="NQB1103" s="149"/>
      <c r="NQC1103" s="149"/>
      <c r="NQD1103" s="149"/>
      <c r="NQE1103" s="149"/>
      <c r="NQF1103" s="149"/>
      <c r="NQG1103" s="149"/>
      <c r="NQH1103" s="149"/>
      <c r="NQI1103" s="149"/>
      <c r="NQJ1103" s="149"/>
      <c r="NQK1103" s="149"/>
      <c r="NQL1103" s="149"/>
      <c r="NQM1103" s="149"/>
      <c r="NQN1103" s="149"/>
      <c r="NQO1103" s="149"/>
      <c r="NQP1103" s="149"/>
      <c r="NQQ1103" s="149"/>
      <c r="NQR1103" s="149"/>
      <c r="NQS1103" s="149"/>
      <c r="NQT1103" s="149"/>
      <c r="NQU1103" s="149"/>
      <c r="NQV1103" s="149"/>
      <c r="NQW1103" s="149"/>
      <c r="NQX1103" s="149"/>
      <c r="NQY1103" s="149"/>
      <c r="NQZ1103" s="149"/>
      <c r="NRA1103" s="149"/>
      <c r="NRB1103" s="149"/>
      <c r="NRC1103" s="149"/>
      <c r="NRD1103" s="149"/>
      <c r="NRE1103" s="149"/>
      <c r="NRF1103" s="149"/>
      <c r="NRG1103" s="149"/>
      <c r="NRH1103" s="149"/>
      <c r="NRI1103" s="149"/>
      <c r="NRJ1103" s="149"/>
      <c r="NRK1103" s="149"/>
      <c r="NRL1103" s="149"/>
      <c r="NRM1103" s="149"/>
      <c r="NRN1103" s="149"/>
      <c r="NRO1103" s="149"/>
      <c r="NRP1103" s="149"/>
      <c r="NRQ1103" s="149"/>
      <c r="NRR1103" s="149"/>
      <c r="NRS1103" s="149"/>
      <c r="NRT1103" s="149"/>
      <c r="NRU1103" s="149"/>
      <c r="NRV1103" s="149"/>
      <c r="NRW1103" s="149"/>
      <c r="NRX1103" s="149"/>
      <c r="NRY1103" s="149"/>
      <c r="NRZ1103" s="149"/>
      <c r="NSA1103" s="149"/>
      <c r="NSB1103" s="149"/>
      <c r="NSC1103" s="149"/>
      <c r="NSD1103" s="149"/>
      <c r="NSE1103" s="149"/>
      <c r="NSF1103" s="149"/>
      <c r="NSG1103" s="149"/>
      <c r="NSH1103" s="149"/>
      <c r="NSI1103" s="149"/>
      <c r="NSJ1103" s="149"/>
      <c r="NSK1103" s="149"/>
      <c r="NSL1103" s="149"/>
      <c r="NSM1103" s="149"/>
      <c r="NSN1103" s="149"/>
      <c r="NSO1103" s="149"/>
      <c r="NSP1103" s="149"/>
      <c r="NSQ1103" s="149"/>
      <c r="NSR1103" s="149"/>
      <c r="NSS1103" s="149"/>
      <c r="NST1103" s="149"/>
      <c r="NSU1103" s="149"/>
      <c r="NSV1103" s="149"/>
      <c r="NSW1103" s="149"/>
      <c r="NSX1103" s="149"/>
      <c r="NSY1103" s="149"/>
      <c r="NSZ1103" s="149"/>
      <c r="NTA1103" s="149"/>
      <c r="NTB1103" s="149"/>
      <c r="NTC1103" s="149"/>
      <c r="NTD1103" s="149"/>
      <c r="NTE1103" s="149"/>
      <c r="NTF1103" s="149"/>
      <c r="NTG1103" s="149"/>
      <c r="NTH1103" s="149"/>
      <c r="NTI1103" s="149"/>
      <c r="NTJ1103" s="149"/>
      <c r="NTK1103" s="149"/>
      <c r="NTL1103" s="149"/>
      <c r="NTM1103" s="149"/>
      <c r="NTN1103" s="149"/>
      <c r="NTO1103" s="149"/>
      <c r="NTP1103" s="149"/>
      <c r="NTQ1103" s="149"/>
      <c r="NTR1103" s="149"/>
      <c r="NTS1103" s="149"/>
      <c r="NTT1103" s="149"/>
      <c r="NTU1103" s="149"/>
      <c r="NTV1103" s="149"/>
      <c r="NTW1103" s="149"/>
      <c r="NTX1103" s="149"/>
      <c r="NTY1103" s="149"/>
      <c r="NTZ1103" s="149"/>
      <c r="NUA1103" s="149"/>
      <c r="NUB1103" s="149"/>
      <c r="NUC1103" s="149"/>
      <c r="NUD1103" s="149"/>
      <c r="NUE1103" s="149"/>
      <c r="NUF1103" s="149"/>
      <c r="NUG1103" s="149"/>
      <c r="NUH1103" s="149"/>
      <c r="NUI1103" s="149"/>
      <c r="NUJ1103" s="149"/>
      <c r="NUK1103" s="149"/>
      <c r="NUL1103" s="149"/>
      <c r="NUM1103" s="149"/>
      <c r="NUN1103" s="149"/>
      <c r="NUO1103" s="149"/>
      <c r="NUP1103" s="149"/>
      <c r="NUQ1103" s="149"/>
      <c r="NUR1103" s="149"/>
      <c r="NUS1103" s="149"/>
      <c r="NUT1103" s="149"/>
      <c r="NUU1103" s="149"/>
      <c r="NUV1103" s="149"/>
      <c r="NUW1103" s="149"/>
      <c r="NUX1103" s="149"/>
      <c r="NUY1103" s="149"/>
      <c r="NUZ1103" s="149"/>
      <c r="NVA1103" s="149"/>
      <c r="NVB1103" s="149"/>
      <c r="NVC1103" s="149"/>
      <c r="NVD1103" s="149"/>
      <c r="NVE1103" s="149"/>
      <c r="NVF1103" s="149"/>
      <c r="NVG1103" s="149"/>
      <c r="NVH1103" s="149"/>
      <c r="NVI1103" s="149"/>
      <c r="NVJ1103" s="149"/>
      <c r="NVK1103" s="149"/>
      <c r="NVL1103" s="149"/>
      <c r="NVM1103" s="149"/>
      <c r="NVN1103" s="149"/>
      <c r="NVO1103" s="149"/>
      <c r="NVP1103" s="149"/>
      <c r="NVQ1103" s="149"/>
      <c r="NVR1103" s="149"/>
      <c r="NVS1103" s="149"/>
      <c r="NVT1103" s="149"/>
      <c r="NVU1103" s="149"/>
      <c r="NVV1103" s="149"/>
      <c r="NVW1103" s="149"/>
      <c r="NVX1103" s="149"/>
      <c r="NVY1103" s="149"/>
      <c r="NVZ1103" s="149"/>
      <c r="NWA1103" s="149"/>
      <c r="NWB1103" s="149"/>
      <c r="NWC1103" s="149"/>
      <c r="NWD1103" s="149"/>
      <c r="NWE1103" s="149"/>
      <c r="NWF1103" s="149"/>
      <c r="NWG1103" s="149"/>
      <c r="NWH1103" s="149"/>
      <c r="NWI1103" s="149"/>
      <c r="NWJ1103" s="149"/>
      <c r="NWK1103" s="149"/>
      <c r="NWL1103" s="149"/>
      <c r="NWM1103" s="149"/>
      <c r="NWN1103" s="149"/>
      <c r="NWO1103" s="149"/>
      <c r="NWP1103" s="149"/>
      <c r="NWQ1103" s="149"/>
      <c r="NWR1103" s="149"/>
      <c r="NWS1103" s="149"/>
      <c r="NWT1103" s="149"/>
      <c r="NWU1103" s="149"/>
      <c r="NWV1103" s="149"/>
      <c r="NWW1103" s="149"/>
      <c r="NWX1103" s="149"/>
      <c r="NWY1103" s="149"/>
      <c r="NWZ1103" s="149"/>
      <c r="NXA1103" s="149"/>
      <c r="NXB1103" s="149"/>
      <c r="NXC1103" s="149"/>
      <c r="NXD1103" s="149"/>
      <c r="NXE1103" s="149"/>
      <c r="NXF1103" s="149"/>
      <c r="NXG1103" s="149"/>
      <c r="NXH1103" s="149"/>
      <c r="NXI1103" s="149"/>
      <c r="NXJ1103" s="149"/>
      <c r="NXK1103" s="149"/>
      <c r="NXL1103" s="149"/>
      <c r="NXM1103" s="149"/>
      <c r="NXN1103" s="149"/>
      <c r="NXO1103" s="149"/>
      <c r="NXP1103" s="149"/>
      <c r="NXQ1103" s="149"/>
      <c r="NXR1103" s="149"/>
      <c r="NXS1103" s="149"/>
      <c r="NXT1103" s="149"/>
      <c r="NXU1103" s="149"/>
      <c r="NXV1103" s="149"/>
      <c r="NXW1103" s="149"/>
      <c r="NXX1103" s="149"/>
      <c r="NXY1103" s="149"/>
      <c r="NXZ1103" s="149"/>
      <c r="NYA1103" s="149"/>
      <c r="NYB1103" s="149"/>
      <c r="NYC1103" s="149"/>
      <c r="NYD1103" s="149"/>
      <c r="NYE1103" s="149"/>
      <c r="NYF1103" s="149"/>
      <c r="NYG1103" s="149"/>
      <c r="NYH1103" s="149"/>
      <c r="NYI1103" s="149"/>
      <c r="NYJ1103" s="149"/>
      <c r="NYK1103" s="149"/>
      <c r="NYL1103" s="149"/>
      <c r="NYM1103" s="149"/>
      <c r="NYN1103" s="149"/>
      <c r="NYO1103" s="149"/>
      <c r="NYP1103" s="149"/>
      <c r="NYQ1103" s="149"/>
      <c r="NYR1103" s="149"/>
      <c r="NYS1103" s="149"/>
      <c r="NYT1103" s="149"/>
      <c r="NYU1103" s="149"/>
      <c r="NYV1103" s="149"/>
      <c r="NYW1103" s="149"/>
      <c r="NYX1103" s="149"/>
      <c r="NYY1103" s="149"/>
      <c r="NYZ1103" s="149"/>
      <c r="NZA1103" s="149"/>
      <c r="NZB1103" s="149"/>
      <c r="NZC1103" s="149"/>
      <c r="NZD1103" s="149"/>
      <c r="NZE1103" s="149"/>
      <c r="NZF1103" s="149"/>
      <c r="NZG1103" s="149"/>
      <c r="NZH1103" s="149"/>
      <c r="NZI1103" s="149"/>
      <c r="NZJ1103" s="149"/>
      <c r="NZK1103" s="149"/>
      <c r="NZL1103" s="149"/>
      <c r="NZM1103" s="149"/>
      <c r="NZN1103" s="149"/>
      <c r="NZO1103" s="149"/>
      <c r="NZP1103" s="149"/>
      <c r="NZQ1103" s="149"/>
      <c r="NZR1103" s="149"/>
      <c r="NZS1103" s="149"/>
      <c r="NZT1103" s="149"/>
      <c r="NZU1103" s="149"/>
      <c r="NZV1103" s="149"/>
      <c r="NZW1103" s="149"/>
      <c r="NZX1103" s="149"/>
      <c r="NZY1103" s="149"/>
      <c r="NZZ1103" s="149"/>
      <c r="OAA1103" s="149"/>
      <c r="OAB1103" s="149"/>
      <c r="OAC1103" s="149"/>
      <c r="OAD1103" s="149"/>
      <c r="OAE1103" s="149"/>
      <c r="OAF1103" s="149"/>
      <c r="OAG1103" s="149"/>
      <c r="OAH1103" s="149"/>
      <c r="OAI1103" s="149"/>
      <c r="OAJ1103" s="149"/>
      <c r="OAK1103" s="149"/>
      <c r="OAL1103" s="149"/>
      <c r="OAM1103" s="149"/>
      <c r="OAN1103" s="149"/>
      <c r="OAO1103" s="149"/>
      <c r="OAP1103" s="149"/>
      <c r="OAQ1103" s="149"/>
      <c r="OAR1103" s="149"/>
      <c r="OAS1103" s="149"/>
      <c r="OAT1103" s="149"/>
      <c r="OAU1103" s="149"/>
      <c r="OAV1103" s="149"/>
      <c r="OAW1103" s="149"/>
      <c r="OAX1103" s="149"/>
      <c r="OAY1103" s="149"/>
      <c r="OAZ1103" s="149"/>
      <c r="OBA1103" s="149"/>
      <c r="OBB1103" s="149"/>
      <c r="OBC1103" s="149"/>
      <c r="OBD1103" s="149"/>
      <c r="OBE1103" s="149"/>
      <c r="OBF1103" s="149"/>
      <c r="OBG1103" s="149"/>
      <c r="OBH1103" s="149"/>
      <c r="OBI1103" s="149"/>
      <c r="OBJ1103" s="149"/>
      <c r="OBK1103" s="149"/>
      <c r="OBL1103" s="149"/>
      <c r="OBM1103" s="149"/>
      <c r="OBN1103" s="149"/>
      <c r="OBO1103" s="149"/>
      <c r="OBP1103" s="149"/>
      <c r="OBQ1103" s="149"/>
      <c r="OBR1103" s="149"/>
      <c r="OBS1103" s="149"/>
      <c r="OBT1103" s="149"/>
      <c r="OBU1103" s="149"/>
      <c r="OBV1103" s="149"/>
      <c r="OBW1103" s="149"/>
      <c r="OBX1103" s="149"/>
      <c r="OBY1103" s="149"/>
      <c r="OBZ1103" s="149"/>
      <c r="OCA1103" s="149"/>
      <c r="OCB1103" s="149"/>
      <c r="OCC1103" s="149"/>
      <c r="OCD1103" s="149"/>
      <c r="OCE1103" s="149"/>
      <c r="OCF1103" s="149"/>
      <c r="OCG1103" s="149"/>
      <c r="OCH1103" s="149"/>
      <c r="OCI1103" s="149"/>
      <c r="OCJ1103" s="149"/>
      <c r="OCK1103" s="149"/>
      <c r="OCL1103" s="149"/>
      <c r="OCM1103" s="149"/>
      <c r="OCN1103" s="149"/>
      <c r="OCO1103" s="149"/>
      <c r="OCP1103" s="149"/>
      <c r="OCQ1103" s="149"/>
      <c r="OCR1103" s="149"/>
      <c r="OCS1103" s="149"/>
      <c r="OCT1103" s="149"/>
      <c r="OCU1103" s="149"/>
      <c r="OCV1103" s="149"/>
      <c r="OCW1103" s="149"/>
      <c r="OCX1103" s="149"/>
      <c r="OCY1103" s="149"/>
      <c r="OCZ1103" s="149"/>
      <c r="ODA1103" s="149"/>
      <c r="ODB1103" s="149"/>
      <c r="ODC1103" s="149"/>
      <c r="ODD1103" s="149"/>
      <c r="ODE1103" s="149"/>
      <c r="ODF1103" s="149"/>
      <c r="ODG1103" s="149"/>
      <c r="ODH1103" s="149"/>
      <c r="ODI1103" s="149"/>
      <c r="ODJ1103" s="149"/>
      <c r="ODK1103" s="149"/>
      <c r="ODL1103" s="149"/>
      <c r="ODM1103" s="149"/>
      <c r="ODN1103" s="149"/>
      <c r="ODO1103" s="149"/>
      <c r="ODP1103" s="149"/>
      <c r="ODQ1103" s="149"/>
      <c r="ODR1103" s="149"/>
      <c r="ODS1103" s="149"/>
      <c r="ODT1103" s="149"/>
      <c r="ODU1103" s="149"/>
      <c r="ODV1103" s="149"/>
      <c r="ODW1103" s="149"/>
      <c r="ODX1103" s="149"/>
      <c r="ODY1103" s="149"/>
      <c r="ODZ1103" s="149"/>
      <c r="OEA1103" s="149"/>
      <c r="OEB1103" s="149"/>
      <c r="OEC1103" s="149"/>
      <c r="OED1103" s="149"/>
      <c r="OEE1103" s="149"/>
      <c r="OEF1103" s="149"/>
      <c r="OEG1103" s="149"/>
      <c r="OEH1103" s="149"/>
      <c r="OEI1103" s="149"/>
      <c r="OEJ1103" s="149"/>
      <c r="OEK1103" s="149"/>
      <c r="OEL1103" s="149"/>
      <c r="OEM1103" s="149"/>
      <c r="OEN1103" s="149"/>
      <c r="OEO1103" s="149"/>
      <c r="OEP1103" s="149"/>
      <c r="OEQ1103" s="149"/>
      <c r="OER1103" s="149"/>
      <c r="OES1103" s="149"/>
      <c r="OET1103" s="149"/>
      <c r="OEU1103" s="149"/>
      <c r="OEV1103" s="149"/>
      <c r="OEW1103" s="149"/>
      <c r="OEX1103" s="149"/>
      <c r="OEY1103" s="149"/>
      <c r="OEZ1103" s="149"/>
      <c r="OFA1103" s="149"/>
      <c r="OFB1103" s="149"/>
      <c r="OFC1103" s="149"/>
      <c r="OFD1103" s="149"/>
      <c r="OFE1103" s="149"/>
      <c r="OFF1103" s="149"/>
      <c r="OFG1103" s="149"/>
      <c r="OFH1103" s="149"/>
      <c r="OFI1103" s="149"/>
      <c r="OFJ1103" s="149"/>
      <c r="OFK1103" s="149"/>
      <c r="OFL1103" s="149"/>
      <c r="OFM1103" s="149"/>
      <c r="OFN1103" s="149"/>
      <c r="OFO1103" s="149"/>
      <c r="OFP1103" s="149"/>
      <c r="OFQ1103" s="149"/>
      <c r="OFR1103" s="149"/>
      <c r="OFS1103" s="149"/>
      <c r="OFT1103" s="149"/>
      <c r="OFU1103" s="149"/>
      <c r="OFV1103" s="149"/>
      <c r="OFW1103" s="149"/>
      <c r="OFX1103" s="149"/>
      <c r="OFY1103" s="149"/>
      <c r="OFZ1103" s="149"/>
      <c r="OGA1103" s="149"/>
      <c r="OGB1103" s="149"/>
      <c r="OGC1103" s="149"/>
      <c r="OGD1103" s="149"/>
      <c r="OGE1103" s="149"/>
      <c r="OGF1103" s="149"/>
      <c r="OGG1103" s="149"/>
      <c r="OGH1103" s="149"/>
      <c r="OGI1103" s="149"/>
      <c r="OGJ1103" s="149"/>
      <c r="OGK1103" s="149"/>
      <c r="OGL1103" s="149"/>
      <c r="OGM1103" s="149"/>
      <c r="OGN1103" s="149"/>
      <c r="OGO1103" s="149"/>
      <c r="OGP1103" s="149"/>
      <c r="OGQ1103" s="149"/>
      <c r="OGR1103" s="149"/>
      <c r="OGS1103" s="149"/>
      <c r="OGT1103" s="149"/>
      <c r="OGU1103" s="149"/>
      <c r="OGV1103" s="149"/>
      <c r="OGW1103" s="149"/>
      <c r="OGX1103" s="149"/>
      <c r="OGY1103" s="149"/>
      <c r="OGZ1103" s="149"/>
      <c r="OHA1103" s="149"/>
      <c r="OHB1103" s="149"/>
      <c r="OHC1103" s="149"/>
      <c r="OHD1103" s="149"/>
      <c r="OHE1103" s="149"/>
      <c r="OHF1103" s="149"/>
      <c r="OHG1103" s="149"/>
      <c r="OHH1103" s="149"/>
      <c r="OHI1103" s="149"/>
      <c r="OHJ1103" s="149"/>
      <c r="OHK1103" s="149"/>
      <c r="OHL1103" s="149"/>
      <c r="OHM1103" s="149"/>
      <c r="OHN1103" s="149"/>
      <c r="OHO1103" s="149"/>
      <c r="OHP1103" s="149"/>
      <c r="OHQ1103" s="149"/>
      <c r="OHR1103" s="149"/>
      <c r="OHS1103" s="149"/>
      <c r="OHT1103" s="149"/>
      <c r="OHU1103" s="149"/>
      <c r="OHV1103" s="149"/>
      <c r="OHW1103" s="149"/>
      <c r="OHX1103" s="149"/>
      <c r="OHY1103" s="149"/>
      <c r="OHZ1103" s="149"/>
      <c r="OIA1103" s="149"/>
      <c r="OIB1103" s="149"/>
      <c r="OIC1103" s="149"/>
      <c r="OID1103" s="149"/>
      <c r="OIE1103" s="149"/>
      <c r="OIF1103" s="149"/>
      <c r="OIG1103" s="149"/>
      <c r="OIH1103" s="149"/>
      <c r="OII1103" s="149"/>
      <c r="OIJ1103" s="149"/>
      <c r="OIK1103" s="149"/>
      <c r="OIL1103" s="149"/>
      <c r="OIM1103" s="149"/>
      <c r="OIN1103" s="149"/>
      <c r="OIO1103" s="149"/>
      <c r="OIP1103" s="149"/>
      <c r="OIQ1103" s="149"/>
      <c r="OIR1103" s="149"/>
      <c r="OIS1103" s="149"/>
      <c r="OIT1103" s="149"/>
      <c r="OIU1103" s="149"/>
      <c r="OIV1103" s="149"/>
      <c r="OIW1103" s="149"/>
      <c r="OIX1103" s="149"/>
      <c r="OIY1103" s="149"/>
      <c r="OIZ1103" s="149"/>
      <c r="OJA1103" s="149"/>
      <c r="OJB1103" s="149"/>
      <c r="OJC1103" s="149"/>
      <c r="OJD1103" s="149"/>
      <c r="OJE1103" s="149"/>
      <c r="OJF1103" s="149"/>
      <c r="OJG1103" s="149"/>
      <c r="OJH1103" s="149"/>
      <c r="OJI1103" s="149"/>
      <c r="OJJ1103" s="149"/>
      <c r="OJK1103" s="149"/>
      <c r="OJL1103" s="149"/>
      <c r="OJM1103" s="149"/>
      <c r="OJN1103" s="149"/>
      <c r="OJO1103" s="149"/>
      <c r="OJP1103" s="149"/>
      <c r="OJQ1103" s="149"/>
      <c r="OJR1103" s="149"/>
      <c r="OJS1103" s="149"/>
      <c r="OJT1103" s="149"/>
      <c r="OJU1103" s="149"/>
      <c r="OJV1103" s="149"/>
      <c r="OJW1103" s="149"/>
      <c r="OJX1103" s="149"/>
      <c r="OJY1103" s="149"/>
      <c r="OJZ1103" s="149"/>
      <c r="OKA1103" s="149"/>
      <c r="OKB1103" s="149"/>
      <c r="OKC1103" s="149"/>
      <c r="OKD1103" s="149"/>
      <c r="OKE1103" s="149"/>
      <c r="OKF1103" s="149"/>
      <c r="OKG1103" s="149"/>
      <c r="OKH1103" s="149"/>
      <c r="OKI1103" s="149"/>
      <c r="OKJ1103" s="149"/>
      <c r="OKK1103" s="149"/>
      <c r="OKL1103" s="149"/>
      <c r="OKM1103" s="149"/>
      <c r="OKN1103" s="149"/>
      <c r="OKO1103" s="149"/>
      <c r="OKP1103" s="149"/>
      <c r="OKQ1103" s="149"/>
      <c r="OKR1103" s="149"/>
      <c r="OKS1103" s="149"/>
      <c r="OKT1103" s="149"/>
      <c r="OKU1103" s="149"/>
      <c r="OKV1103" s="149"/>
      <c r="OKW1103" s="149"/>
      <c r="OKX1103" s="149"/>
      <c r="OKY1103" s="149"/>
      <c r="OKZ1103" s="149"/>
      <c r="OLA1103" s="149"/>
      <c r="OLB1103" s="149"/>
      <c r="OLC1103" s="149"/>
      <c r="OLD1103" s="149"/>
      <c r="OLE1103" s="149"/>
      <c r="OLF1103" s="149"/>
      <c r="OLG1103" s="149"/>
      <c r="OLH1103" s="149"/>
      <c r="OLI1103" s="149"/>
      <c r="OLJ1103" s="149"/>
      <c r="OLK1103" s="149"/>
      <c r="OLL1103" s="149"/>
      <c r="OLM1103" s="149"/>
      <c r="OLN1103" s="149"/>
      <c r="OLO1103" s="149"/>
      <c r="OLP1103" s="149"/>
      <c r="OLQ1103" s="149"/>
      <c r="OLR1103" s="149"/>
      <c r="OLS1103" s="149"/>
      <c r="OLT1103" s="149"/>
      <c r="OLU1103" s="149"/>
      <c r="OLV1103" s="149"/>
      <c r="OLW1103" s="149"/>
      <c r="OLX1103" s="149"/>
      <c r="OLY1103" s="149"/>
      <c r="OLZ1103" s="149"/>
      <c r="OMA1103" s="149"/>
      <c r="OMB1103" s="149"/>
      <c r="OMC1103" s="149"/>
      <c r="OMD1103" s="149"/>
      <c r="OME1103" s="149"/>
      <c r="OMF1103" s="149"/>
      <c r="OMG1103" s="149"/>
      <c r="OMH1103" s="149"/>
      <c r="OMI1103" s="149"/>
      <c r="OMJ1103" s="149"/>
      <c r="OMK1103" s="149"/>
      <c r="OML1103" s="149"/>
      <c r="OMM1103" s="149"/>
      <c r="OMN1103" s="149"/>
      <c r="OMO1103" s="149"/>
      <c r="OMP1103" s="149"/>
      <c r="OMQ1103" s="149"/>
      <c r="OMR1103" s="149"/>
      <c r="OMS1103" s="149"/>
      <c r="OMT1103" s="149"/>
      <c r="OMU1103" s="149"/>
      <c r="OMV1103" s="149"/>
      <c r="OMW1103" s="149"/>
      <c r="OMX1103" s="149"/>
      <c r="OMY1103" s="149"/>
      <c r="OMZ1103" s="149"/>
      <c r="ONA1103" s="149"/>
      <c r="ONB1103" s="149"/>
      <c r="ONC1103" s="149"/>
      <c r="OND1103" s="149"/>
      <c r="ONE1103" s="149"/>
      <c r="ONF1103" s="149"/>
      <c r="ONG1103" s="149"/>
      <c r="ONH1103" s="149"/>
      <c r="ONI1103" s="149"/>
      <c r="ONJ1103" s="149"/>
      <c r="ONK1103" s="149"/>
      <c r="ONL1103" s="149"/>
      <c r="ONM1103" s="149"/>
      <c r="ONN1103" s="149"/>
      <c r="ONO1103" s="149"/>
      <c r="ONP1103" s="149"/>
      <c r="ONQ1103" s="149"/>
      <c r="ONR1103" s="149"/>
      <c r="ONS1103" s="149"/>
      <c r="ONT1103" s="149"/>
      <c r="ONU1103" s="149"/>
      <c r="ONV1103" s="149"/>
      <c r="ONW1103" s="149"/>
      <c r="ONX1103" s="149"/>
      <c r="ONY1103" s="149"/>
      <c r="ONZ1103" s="149"/>
      <c r="OOA1103" s="149"/>
      <c r="OOB1103" s="149"/>
      <c r="OOC1103" s="149"/>
      <c r="OOD1103" s="149"/>
      <c r="OOE1103" s="149"/>
      <c r="OOF1103" s="149"/>
      <c r="OOG1103" s="149"/>
      <c r="OOH1103" s="149"/>
      <c r="OOI1103" s="149"/>
      <c r="OOJ1103" s="149"/>
      <c r="OOK1103" s="149"/>
      <c r="OOL1103" s="149"/>
      <c r="OOM1103" s="149"/>
      <c r="OON1103" s="149"/>
      <c r="OOO1103" s="149"/>
      <c r="OOP1103" s="149"/>
      <c r="OOQ1103" s="149"/>
      <c r="OOR1103" s="149"/>
      <c r="OOS1103" s="149"/>
      <c r="OOT1103" s="149"/>
      <c r="OOU1103" s="149"/>
      <c r="OOV1103" s="149"/>
      <c r="OOW1103" s="149"/>
      <c r="OOX1103" s="149"/>
      <c r="OOY1103" s="149"/>
      <c r="OOZ1103" s="149"/>
      <c r="OPA1103" s="149"/>
      <c r="OPB1103" s="149"/>
      <c r="OPC1103" s="149"/>
      <c r="OPD1103" s="149"/>
      <c r="OPE1103" s="149"/>
      <c r="OPF1103" s="149"/>
      <c r="OPG1103" s="149"/>
      <c r="OPH1103" s="149"/>
      <c r="OPI1103" s="149"/>
      <c r="OPJ1103" s="149"/>
      <c r="OPK1103" s="149"/>
      <c r="OPL1103" s="149"/>
      <c r="OPM1103" s="149"/>
      <c r="OPN1103" s="149"/>
      <c r="OPO1103" s="149"/>
      <c r="OPP1103" s="149"/>
      <c r="OPQ1103" s="149"/>
      <c r="OPR1103" s="149"/>
      <c r="OPS1103" s="149"/>
      <c r="OPT1103" s="149"/>
      <c r="OPU1103" s="149"/>
      <c r="OPV1103" s="149"/>
      <c r="OPW1103" s="149"/>
      <c r="OPX1103" s="149"/>
      <c r="OPY1103" s="149"/>
      <c r="OPZ1103" s="149"/>
      <c r="OQA1103" s="149"/>
      <c r="OQB1103" s="149"/>
      <c r="OQC1103" s="149"/>
      <c r="OQD1103" s="149"/>
      <c r="OQE1103" s="149"/>
      <c r="OQF1103" s="149"/>
      <c r="OQG1103" s="149"/>
      <c r="OQH1103" s="149"/>
      <c r="OQI1103" s="149"/>
      <c r="OQJ1103" s="149"/>
      <c r="OQK1103" s="149"/>
      <c r="OQL1103" s="149"/>
      <c r="OQM1103" s="149"/>
      <c r="OQN1103" s="149"/>
      <c r="OQO1103" s="149"/>
      <c r="OQP1103" s="149"/>
      <c r="OQQ1103" s="149"/>
      <c r="OQR1103" s="149"/>
      <c r="OQS1103" s="149"/>
      <c r="OQT1103" s="149"/>
      <c r="OQU1103" s="149"/>
      <c r="OQV1103" s="149"/>
      <c r="OQW1103" s="149"/>
      <c r="OQX1103" s="149"/>
      <c r="OQY1103" s="149"/>
      <c r="OQZ1103" s="149"/>
      <c r="ORA1103" s="149"/>
      <c r="ORB1103" s="149"/>
      <c r="ORC1103" s="149"/>
      <c r="ORD1103" s="149"/>
      <c r="ORE1103" s="149"/>
      <c r="ORF1103" s="149"/>
      <c r="ORG1103" s="149"/>
      <c r="ORH1103" s="149"/>
      <c r="ORI1103" s="149"/>
      <c r="ORJ1103" s="149"/>
      <c r="ORK1103" s="149"/>
      <c r="ORL1103" s="149"/>
      <c r="ORM1103" s="149"/>
      <c r="ORN1103" s="149"/>
      <c r="ORO1103" s="149"/>
      <c r="ORP1103" s="149"/>
      <c r="ORQ1103" s="149"/>
      <c r="ORR1103" s="149"/>
      <c r="ORS1103" s="149"/>
      <c r="ORT1103" s="149"/>
      <c r="ORU1103" s="149"/>
      <c r="ORV1103" s="149"/>
      <c r="ORW1103" s="149"/>
      <c r="ORX1103" s="149"/>
      <c r="ORY1103" s="149"/>
      <c r="ORZ1103" s="149"/>
      <c r="OSA1103" s="149"/>
      <c r="OSB1103" s="149"/>
      <c r="OSC1103" s="149"/>
      <c r="OSD1103" s="149"/>
      <c r="OSE1103" s="149"/>
      <c r="OSF1103" s="149"/>
      <c r="OSG1103" s="149"/>
      <c r="OSH1103" s="149"/>
      <c r="OSI1103" s="149"/>
      <c r="OSJ1103" s="149"/>
      <c r="OSK1103" s="149"/>
      <c r="OSL1103" s="149"/>
      <c r="OSM1103" s="149"/>
      <c r="OSN1103" s="149"/>
      <c r="OSO1103" s="149"/>
      <c r="OSP1103" s="149"/>
      <c r="OSQ1103" s="149"/>
      <c r="OSR1103" s="149"/>
      <c r="OSS1103" s="149"/>
      <c r="OST1103" s="149"/>
      <c r="OSU1103" s="149"/>
      <c r="OSV1103" s="149"/>
      <c r="OSW1103" s="149"/>
      <c r="OSX1103" s="149"/>
      <c r="OSY1103" s="149"/>
      <c r="OSZ1103" s="149"/>
      <c r="OTA1103" s="149"/>
      <c r="OTB1103" s="149"/>
      <c r="OTC1103" s="149"/>
      <c r="OTD1103" s="149"/>
      <c r="OTE1103" s="149"/>
      <c r="OTF1103" s="149"/>
      <c r="OTG1103" s="149"/>
      <c r="OTH1103" s="149"/>
      <c r="OTI1103" s="149"/>
      <c r="OTJ1103" s="149"/>
      <c r="OTK1103" s="149"/>
      <c r="OTL1103" s="149"/>
      <c r="OTM1103" s="149"/>
      <c r="OTN1103" s="149"/>
      <c r="OTO1103" s="149"/>
      <c r="OTP1103" s="149"/>
      <c r="OTQ1103" s="149"/>
      <c r="OTR1103" s="149"/>
      <c r="OTS1103" s="149"/>
      <c r="OTT1103" s="149"/>
      <c r="OTU1103" s="149"/>
      <c r="OTV1103" s="149"/>
      <c r="OTW1103" s="149"/>
      <c r="OTX1103" s="149"/>
      <c r="OTY1103" s="149"/>
      <c r="OTZ1103" s="149"/>
      <c r="OUA1103" s="149"/>
      <c r="OUB1103" s="149"/>
      <c r="OUC1103" s="149"/>
      <c r="OUD1103" s="149"/>
      <c r="OUE1103" s="149"/>
      <c r="OUF1103" s="149"/>
      <c r="OUG1103" s="149"/>
      <c r="OUH1103" s="149"/>
      <c r="OUI1103" s="149"/>
      <c r="OUJ1103" s="149"/>
      <c r="OUK1103" s="149"/>
      <c r="OUL1103" s="149"/>
      <c r="OUM1103" s="149"/>
      <c r="OUN1103" s="149"/>
      <c r="OUO1103" s="149"/>
      <c r="OUP1103" s="149"/>
      <c r="OUQ1103" s="149"/>
      <c r="OUR1103" s="149"/>
      <c r="OUS1103" s="149"/>
      <c r="OUT1103" s="149"/>
      <c r="OUU1103" s="149"/>
      <c r="OUV1103" s="149"/>
      <c r="OUW1103" s="149"/>
      <c r="OUX1103" s="149"/>
      <c r="OUY1103" s="149"/>
      <c r="OUZ1103" s="149"/>
      <c r="OVA1103" s="149"/>
      <c r="OVB1103" s="149"/>
      <c r="OVC1103" s="149"/>
      <c r="OVD1103" s="149"/>
      <c r="OVE1103" s="149"/>
      <c r="OVF1103" s="149"/>
      <c r="OVG1103" s="149"/>
      <c r="OVH1103" s="149"/>
      <c r="OVI1103" s="149"/>
      <c r="OVJ1103" s="149"/>
      <c r="OVK1103" s="149"/>
      <c r="OVL1103" s="149"/>
      <c r="OVM1103" s="149"/>
      <c r="OVN1103" s="149"/>
      <c r="OVO1103" s="149"/>
      <c r="OVP1103" s="149"/>
      <c r="OVQ1103" s="149"/>
      <c r="OVR1103" s="149"/>
      <c r="OVS1103" s="149"/>
      <c r="OVT1103" s="149"/>
      <c r="OVU1103" s="149"/>
      <c r="OVV1103" s="149"/>
      <c r="OVW1103" s="149"/>
      <c r="OVX1103" s="149"/>
      <c r="OVY1103" s="149"/>
      <c r="OVZ1103" s="149"/>
      <c r="OWA1103" s="149"/>
      <c r="OWB1103" s="149"/>
      <c r="OWC1103" s="149"/>
      <c r="OWD1103" s="149"/>
      <c r="OWE1103" s="149"/>
      <c r="OWF1103" s="149"/>
      <c r="OWG1103" s="149"/>
      <c r="OWH1103" s="149"/>
      <c r="OWI1103" s="149"/>
      <c r="OWJ1103" s="149"/>
      <c r="OWK1103" s="149"/>
      <c r="OWL1103" s="149"/>
      <c r="OWM1103" s="149"/>
      <c r="OWN1103" s="149"/>
      <c r="OWO1103" s="149"/>
      <c r="OWP1103" s="149"/>
      <c r="OWQ1103" s="149"/>
      <c r="OWR1103" s="149"/>
      <c r="OWS1103" s="149"/>
      <c r="OWT1103" s="149"/>
      <c r="OWU1103" s="149"/>
      <c r="OWV1103" s="149"/>
      <c r="OWW1103" s="149"/>
      <c r="OWX1103" s="149"/>
      <c r="OWY1103" s="149"/>
      <c r="OWZ1103" s="149"/>
      <c r="OXA1103" s="149"/>
      <c r="OXB1103" s="149"/>
      <c r="OXC1103" s="149"/>
      <c r="OXD1103" s="149"/>
      <c r="OXE1103" s="149"/>
      <c r="OXF1103" s="149"/>
      <c r="OXG1103" s="149"/>
      <c r="OXH1103" s="149"/>
      <c r="OXI1103" s="149"/>
      <c r="OXJ1103" s="149"/>
      <c r="OXK1103" s="149"/>
      <c r="OXL1103" s="149"/>
      <c r="OXM1103" s="149"/>
      <c r="OXN1103" s="149"/>
      <c r="OXO1103" s="149"/>
      <c r="OXP1103" s="149"/>
      <c r="OXQ1103" s="149"/>
      <c r="OXR1103" s="149"/>
      <c r="OXS1103" s="149"/>
      <c r="OXT1103" s="149"/>
      <c r="OXU1103" s="149"/>
      <c r="OXV1103" s="149"/>
      <c r="OXW1103" s="149"/>
      <c r="OXX1103" s="149"/>
      <c r="OXY1103" s="149"/>
      <c r="OXZ1103" s="149"/>
      <c r="OYA1103" s="149"/>
      <c r="OYB1103" s="149"/>
      <c r="OYC1103" s="149"/>
      <c r="OYD1103" s="149"/>
      <c r="OYE1103" s="149"/>
      <c r="OYF1103" s="149"/>
      <c r="OYG1103" s="149"/>
      <c r="OYH1103" s="149"/>
      <c r="OYI1103" s="149"/>
      <c r="OYJ1103" s="149"/>
      <c r="OYK1103" s="149"/>
      <c r="OYL1103" s="149"/>
      <c r="OYM1103" s="149"/>
      <c r="OYN1103" s="149"/>
      <c r="OYO1103" s="149"/>
      <c r="OYP1103" s="149"/>
      <c r="OYQ1103" s="149"/>
      <c r="OYR1103" s="149"/>
      <c r="OYS1103" s="149"/>
      <c r="OYT1103" s="149"/>
      <c r="OYU1103" s="149"/>
      <c r="OYV1103" s="149"/>
      <c r="OYW1103" s="149"/>
      <c r="OYX1103" s="149"/>
      <c r="OYY1103" s="149"/>
      <c r="OYZ1103" s="149"/>
      <c r="OZA1103" s="149"/>
      <c r="OZB1103" s="149"/>
      <c r="OZC1103" s="149"/>
      <c r="OZD1103" s="149"/>
      <c r="OZE1103" s="149"/>
      <c r="OZF1103" s="149"/>
      <c r="OZG1103" s="149"/>
      <c r="OZH1103" s="149"/>
      <c r="OZI1103" s="149"/>
      <c r="OZJ1103" s="149"/>
      <c r="OZK1103" s="149"/>
      <c r="OZL1103" s="149"/>
      <c r="OZM1103" s="149"/>
      <c r="OZN1103" s="149"/>
      <c r="OZO1103" s="149"/>
      <c r="OZP1103" s="149"/>
      <c r="OZQ1103" s="149"/>
      <c r="OZR1103" s="149"/>
      <c r="OZS1103" s="149"/>
      <c r="OZT1103" s="149"/>
      <c r="OZU1103" s="149"/>
      <c r="OZV1103" s="149"/>
      <c r="OZW1103" s="149"/>
      <c r="OZX1103" s="149"/>
      <c r="OZY1103" s="149"/>
      <c r="OZZ1103" s="149"/>
      <c r="PAA1103" s="149"/>
      <c r="PAB1103" s="149"/>
      <c r="PAC1103" s="149"/>
      <c r="PAD1103" s="149"/>
      <c r="PAE1103" s="149"/>
      <c r="PAF1103" s="149"/>
      <c r="PAG1103" s="149"/>
      <c r="PAH1103" s="149"/>
      <c r="PAI1103" s="149"/>
      <c r="PAJ1103" s="149"/>
      <c r="PAK1103" s="149"/>
      <c r="PAL1103" s="149"/>
      <c r="PAM1103" s="149"/>
      <c r="PAN1103" s="149"/>
      <c r="PAO1103" s="149"/>
      <c r="PAP1103" s="149"/>
      <c r="PAQ1103" s="149"/>
      <c r="PAR1103" s="149"/>
      <c r="PAS1103" s="149"/>
      <c r="PAT1103" s="149"/>
      <c r="PAU1103" s="149"/>
      <c r="PAV1103" s="149"/>
      <c r="PAW1103" s="149"/>
      <c r="PAX1103" s="149"/>
      <c r="PAY1103" s="149"/>
      <c r="PAZ1103" s="149"/>
      <c r="PBA1103" s="149"/>
      <c r="PBB1103" s="149"/>
      <c r="PBC1103" s="149"/>
      <c r="PBD1103" s="149"/>
      <c r="PBE1103" s="149"/>
      <c r="PBF1103" s="149"/>
      <c r="PBG1103" s="149"/>
      <c r="PBH1103" s="149"/>
      <c r="PBI1103" s="149"/>
      <c r="PBJ1103" s="149"/>
      <c r="PBK1103" s="149"/>
      <c r="PBL1103" s="149"/>
      <c r="PBM1103" s="149"/>
      <c r="PBN1103" s="149"/>
      <c r="PBO1103" s="149"/>
      <c r="PBP1103" s="149"/>
      <c r="PBQ1103" s="149"/>
      <c r="PBR1103" s="149"/>
      <c r="PBS1103" s="149"/>
      <c r="PBT1103" s="149"/>
      <c r="PBU1103" s="149"/>
      <c r="PBV1103" s="149"/>
      <c r="PBW1103" s="149"/>
      <c r="PBX1103" s="149"/>
      <c r="PBY1103" s="149"/>
      <c r="PBZ1103" s="149"/>
      <c r="PCA1103" s="149"/>
      <c r="PCB1103" s="149"/>
      <c r="PCC1103" s="149"/>
      <c r="PCD1103" s="149"/>
      <c r="PCE1103" s="149"/>
      <c r="PCF1103" s="149"/>
      <c r="PCG1103" s="149"/>
      <c r="PCH1103" s="149"/>
      <c r="PCI1103" s="149"/>
      <c r="PCJ1103" s="149"/>
      <c r="PCK1103" s="149"/>
      <c r="PCL1103" s="149"/>
      <c r="PCM1103" s="149"/>
      <c r="PCN1103" s="149"/>
      <c r="PCO1103" s="149"/>
      <c r="PCP1103" s="149"/>
      <c r="PCQ1103" s="149"/>
      <c r="PCR1103" s="149"/>
      <c r="PCS1103" s="149"/>
      <c r="PCT1103" s="149"/>
      <c r="PCU1103" s="149"/>
      <c r="PCV1103" s="149"/>
      <c r="PCW1103" s="149"/>
      <c r="PCX1103" s="149"/>
      <c r="PCY1103" s="149"/>
      <c r="PCZ1103" s="149"/>
      <c r="PDA1103" s="149"/>
      <c r="PDB1103" s="149"/>
      <c r="PDC1103" s="149"/>
      <c r="PDD1103" s="149"/>
      <c r="PDE1103" s="149"/>
      <c r="PDF1103" s="149"/>
      <c r="PDG1103" s="149"/>
      <c r="PDH1103" s="149"/>
      <c r="PDI1103" s="149"/>
      <c r="PDJ1103" s="149"/>
      <c r="PDK1103" s="149"/>
      <c r="PDL1103" s="149"/>
      <c r="PDM1103" s="149"/>
      <c r="PDN1103" s="149"/>
      <c r="PDO1103" s="149"/>
      <c r="PDP1103" s="149"/>
      <c r="PDQ1103" s="149"/>
      <c r="PDR1103" s="149"/>
      <c r="PDS1103" s="149"/>
      <c r="PDT1103" s="149"/>
      <c r="PDU1103" s="149"/>
      <c r="PDV1103" s="149"/>
      <c r="PDW1103" s="149"/>
      <c r="PDX1103" s="149"/>
      <c r="PDY1103" s="149"/>
      <c r="PDZ1103" s="149"/>
      <c r="PEA1103" s="149"/>
      <c r="PEB1103" s="149"/>
      <c r="PEC1103" s="149"/>
      <c r="PED1103" s="149"/>
      <c r="PEE1103" s="149"/>
      <c r="PEF1103" s="149"/>
      <c r="PEG1103" s="149"/>
      <c r="PEH1103" s="149"/>
      <c r="PEI1103" s="149"/>
      <c r="PEJ1103" s="149"/>
      <c r="PEK1103" s="149"/>
      <c r="PEL1103" s="149"/>
      <c r="PEM1103" s="149"/>
      <c r="PEN1103" s="149"/>
      <c r="PEO1103" s="149"/>
      <c r="PEP1103" s="149"/>
      <c r="PEQ1103" s="149"/>
      <c r="PER1103" s="149"/>
      <c r="PES1103" s="149"/>
      <c r="PET1103" s="149"/>
      <c r="PEU1103" s="149"/>
      <c r="PEV1103" s="149"/>
      <c r="PEW1103" s="149"/>
      <c r="PEX1103" s="149"/>
      <c r="PEY1103" s="149"/>
      <c r="PEZ1103" s="149"/>
      <c r="PFA1103" s="149"/>
      <c r="PFB1103" s="149"/>
      <c r="PFC1103" s="149"/>
      <c r="PFD1103" s="149"/>
      <c r="PFE1103" s="149"/>
      <c r="PFF1103" s="149"/>
      <c r="PFG1103" s="149"/>
      <c r="PFH1103" s="149"/>
      <c r="PFI1103" s="149"/>
      <c r="PFJ1103" s="149"/>
      <c r="PFK1103" s="149"/>
      <c r="PFL1103" s="149"/>
      <c r="PFM1103" s="149"/>
      <c r="PFN1103" s="149"/>
      <c r="PFO1103" s="149"/>
      <c r="PFP1103" s="149"/>
      <c r="PFQ1103" s="149"/>
      <c r="PFR1103" s="149"/>
      <c r="PFS1103" s="149"/>
      <c r="PFT1103" s="149"/>
      <c r="PFU1103" s="149"/>
      <c r="PFV1103" s="149"/>
      <c r="PFW1103" s="149"/>
      <c r="PFX1103" s="149"/>
      <c r="PFY1103" s="149"/>
      <c r="PFZ1103" s="149"/>
      <c r="PGA1103" s="149"/>
      <c r="PGB1103" s="149"/>
      <c r="PGC1103" s="149"/>
      <c r="PGD1103" s="149"/>
      <c r="PGE1103" s="149"/>
      <c r="PGF1103" s="149"/>
      <c r="PGG1103" s="149"/>
      <c r="PGH1103" s="149"/>
      <c r="PGI1103" s="149"/>
      <c r="PGJ1103" s="149"/>
      <c r="PGK1103" s="149"/>
      <c r="PGL1103" s="149"/>
      <c r="PGM1103" s="149"/>
      <c r="PGN1103" s="149"/>
      <c r="PGO1103" s="149"/>
      <c r="PGP1103" s="149"/>
      <c r="PGQ1103" s="149"/>
      <c r="PGR1103" s="149"/>
      <c r="PGS1103" s="149"/>
      <c r="PGT1103" s="149"/>
      <c r="PGU1103" s="149"/>
      <c r="PGV1103" s="149"/>
      <c r="PGW1103" s="149"/>
      <c r="PGX1103" s="149"/>
      <c r="PGY1103" s="149"/>
      <c r="PGZ1103" s="149"/>
      <c r="PHA1103" s="149"/>
      <c r="PHB1103" s="149"/>
      <c r="PHC1103" s="149"/>
      <c r="PHD1103" s="149"/>
      <c r="PHE1103" s="149"/>
      <c r="PHF1103" s="149"/>
      <c r="PHG1103" s="149"/>
      <c r="PHH1103" s="149"/>
      <c r="PHI1103" s="149"/>
      <c r="PHJ1103" s="149"/>
      <c r="PHK1103" s="149"/>
      <c r="PHL1103" s="149"/>
      <c r="PHM1103" s="149"/>
      <c r="PHN1103" s="149"/>
      <c r="PHO1103" s="149"/>
      <c r="PHP1103" s="149"/>
      <c r="PHQ1103" s="149"/>
      <c r="PHR1103" s="149"/>
      <c r="PHS1103" s="149"/>
      <c r="PHT1103" s="149"/>
      <c r="PHU1103" s="149"/>
      <c r="PHV1103" s="149"/>
      <c r="PHW1103" s="149"/>
      <c r="PHX1103" s="149"/>
      <c r="PHY1103" s="149"/>
      <c r="PHZ1103" s="149"/>
      <c r="PIA1103" s="149"/>
      <c r="PIB1103" s="149"/>
      <c r="PIC1103" s="149"/>
      <c r="PID1103" s="149"/>
      <c r="PIE1103" s="149"/>
      <c r="PIF1103" s="149"/>
      <c r="PIG1103" s="149"/>
      <c r="PIH1103" s="149"/>
      <c r="PII1103" s="149"/>
      <c r="PIJ1103" s="149"/>
      <c r="PIK1103" s="149"/>
      <c r="PIL1103" s="149"/>
      <c r="PIM1103" s="149"/>
      <c r="PIN1103" s="149"/>
      <c r="PIO1103" s="149"/>
      <c r="PIP1103" s="149"/>
      <c r="PIQ1103" s="149"/>
      <c r="PIR1103" s="149"/>
      <c r="PIS1103" s="149"/>
      <c r="PIT1103" s="149"/>
      <c r="PIU1103" s="149"/>
      <c r="PIV1103" s="149"/>
      <c r="PIW1103" s="149"/>
      <c r="PIX1103" s="149"/>
      <c r="PIY1103" s="149"/>
      <c r="PIZ1103" s="149"/>
      <c r="PJA1103" s="149"/>
      <c r="PJB1103" s="149"/>
      <c r="PJC1103" s="149"/>
      <c r="PJD1103" s="149"/>
      <c r="PJE1103" s="149"/>
      <c r="PJF1103" s="149"/>
      <c r="PJG1103" s="149"/>
      <c r="PJH1103" s="149"/>
      <c r="PJI1103" s="149"/>
      <c r="PJJ1103" s="149"/>
      <c r="PJK1103" s="149"/>
      <c r="PJL1103" s="149"/>
      <c r="PJM1103" s="149"/>
      <c r="PJN1103" s="149"/>
      <c r="PJO1103" s="149"/>
      <c r="PJP1103" s="149"/>
      <c r="PJQ1103" s="149"/>
      <c r="PJR1103" s="149"/>
      <c r="PJS1103" s="149"/>
      <c r="PJT1103" s="149"/>
      <c r="PJU1103" s="149"/>
      <c r="PJV1103" s="149"/>
      <c r="PJW1103" s="149"/>
      <c r="PJX1103" s="149"/>
      <c r="PJY1103" s="149"/>
      <c r="PJZ1103" s="149"/>
      <c r="PKA1103" s="149"/>
      <c r="PKB1103" s="149"/>
      <c r="PKC1103" s="149"/>
      <c r="PKD1103" s="149"/>
      <c r="PKE1103" s="149"/>
      <c r="PKF1103" s="149"/>
      <c r="PKG1103" s="149"/>
      <c r="PKH1103" s="149"/>
      <c r="PKI1103" s="149"/>
      <c r="PKJ1103" s="149"/>
      <c r="PKK1103" s="149"/>
      <c r="PKL1103" s="149"/>
      <c r="PKM1103" s="149"/>
      <c r="PKN1103" s="149"/>
      <c r="PKO1103" s="149"/>
      <c r="PKP1103" s="149"/>
      <c r="PKQ1103" s="149"/>
      <c r="PKR1103" s="149"/>
      <c r="PKS1103" s="149"/>
      <c r="PKT1103" s="149"/>
      <c r="PKU1103" s="149"/>
      <c r="PKV1103" s="149"/>
      <c r="PKW1103" s="149"/>
      <c r="PKX1103" s="149"/>
      <c r="PKY1103" s="149"/>
      <c r="PKZ1103" s="149"/>
      <c r="PLA1103" s="149"/>
      <c r="PLB1103" s="149"/>
      <c r="PLC1103" s="149"/>
      <c r="PLD1103" s="149"/>
      <c r="PLE1103" s="149"/>
      <c r="PLF1103" s="149"/>
      <c r="PLG1103" s="149"/>
      <c r="PLH1103" s="149"/>
      <c r="PLI1103" s="149"/>
      <c r="PLJ1103" s="149"/>
      <c r="PLK1103" s="149"/>
      <c r="PLL1103" s="149"/>
      <c r="PLM1103" s="149"/>
      <c r="PLN1103" s="149"/>
      <c r="PLO1103" s="149"/>
      <c r="PLP1103" s="149"/>
      <c r="PLQ1103" s="149"/>
      <c r="PLR1103" s="149"/>
      <c r="PLS1103" s="149"/>
      <c r="PLT1103" s="149"/>
      <c r="PLU1103" s="149"/>
      <c r="PLV1103" s="149"/>
      <c r="PLW1103" s="149"/>
      <c r="PLX1103" s="149"/>
      <c r="PLY1103" s="149"/>
      <c r="PLZ1103" s="149"/>
      <c r="PMA1103" s="149"/>
      <c r="PMB1103" s="149"/>
      <c r="PMC1103" s="149"/>
      <c r="PMD1103" s="149"/>
      <c r="PME1103" s="149"/>
      <c r="PMF1103" s="149"/>
      <c r="PMG1103" s="149"/>
      <c r="PMH1103" s="149"/>
      <c r="PMI1103" s="149"/>
      <c r="PMJ1103" s="149"/>
      <c r="PMK1103" s="149"/>
      <c r="PML1103" s="149"/>
      <c r="PMM1103" s="149"/>
      <c r="PMN1103" s="149"/>
      <c r="PMO1103" s="149"/>
      <c r="PMP1103" s="149"/>
      <c r="PMQ1103" s="149"/>
      <c r="PMR1103" s="149"/>
      <c r="PMS1103" s="149"/>
      <c r="PMT1103" s="149"/>
      <c r="PMU1103" s="149"/>
      <c r="PMV1103" s="149"/>
      <c r="PMW1103" s="149"/>
      <c r="PMX1103" s="149"/>
      <c r="PMY1103" s="149"/>
      <c r="PMZ1103" s="149"/>
      <c r="PNA1103" s="149"/>
      <c r="PNB1103" s="149"/>
      <c r="PNC1103" s="149"/>
      <c r="PND1103" s="149"/>
      <c r="PNE1103" s="149"/>
      <c r="PNF1103" s="149"/>
      <c r="PNG1103" s="149"/>
      <c r="PNH1103" s="149"/>
      <c r="PNI1103" s="149"/>
      <c r="PNJ1103" s="149"/>
      <c r="PNK1103" s="149"/>
      <c r="PNL1103" s="149"/>
      <c r="PNM1103" s="149"/>
      <c r="PNN1103" s="149"/>
      <c r="PNO1103" s="149"/>
      <c r="PNP1103" s="149"/>
      <c r="PNQ1103" s="149"/>
      <c r="PNR1103" s="149"/>
      <c r="PNS1103" s="149"/>
      <c r="PNT1103" s="149"/>
      <c r="PNU1103" s="149"/>
      <c r="PNV1103" s="149"/>
      <c r="PNW1103" s="149"/>
      <c r="PNX1103" s="149"/>
      <c r="PNY1103" s="149"/>
      <c r="PNZ1103" s="149"/>
      <c r="POA1103" s="149"/>
      <c r="POB1103" s="149"/>
      <c r="POC1103" s="149"/>
      <c r="POD1103" s="149"/>
      <c r="POE1103" s="149"/>
      <c r="POF1103" s="149"/>
      <c r="POG1103" s="149"/>
      <c r="POH1103" s="149"/>
      <c r="POI1103" s="149"/>
      <c r="POJ1103" s="149"/>
      <c r="POK1103" s="149"/>
      <c r="POL1103" s="149"/>
      <c r="POM1103" s="149"/>
      <c r="PON1103" s="149"/>
      <c r="POO1103" s="149"/>
      <c r="POP1103" s="149"/>
      <c r="POQ1103" s="149"/>
      <c r="POR1103" s="149"/>
      <c r="POS1103" s="149"/>
      <c r="POT1103" s="149"/>
      <c r="POU1103" s="149"/>
      <c r="POV1103" s="149"/>
      <c r="POW1103" s="149"/>
      <c r="POX1103" s="149"/>
      <c r="POY1103" s="149"/>
      <c r="POZ1103" s="149"/>
      <c r="PPA1103" s="149"/>
      <c r="PPB1103" s="149"/>
      <c r="PPC1103" s="149"/>
      <c r="PPD1103" s="149"/>
      <c r="PPE1103" s="149"/>
      <c r="PPF1103" s="149"/>
      <c r="PPG1103" s="149"/>
      <c r="PPH1103" s="149"/>
      <c r="PPI1103" s="149"/>
      <c r="PPJ1103" s="149"/>
      <c r="PPK1103" s="149"/>
      <c r="PPL1103" s="149"/>
      <c r="PPM1103" s="149"/>
      <c r="PPN1103" s="149"/>
      <c r="PPO1103" s="149"/>
      <c r="PPP1103" s="149"/>
      <c r="PPQ1103" s="149"/>
      <c r="PPR1103" s="149"/>
      <c r="PPS1103" s="149"/>
      <c r="PPT1103" s="149"/>
      <c r="PPU1103" s="149"/>
      <c r="PPV1103" s="149"/>
      <c r="PPW1103" s="149"/>
      <c r="PPX1103" s="149"/>
      <c r="PPY1103" s="149"/>
      <c r="PPZ1103" s="149"/>
      <c r="PQA1103" s="149"/>
      <c r="PQB1103" s="149"/>
      <c r="PQC1103" s="149"/>
      <c r="PQD1103" s="149"/>
      <c r="PQE1103" s="149"/>
      <c r="PQF1103" s="149"/>
      <c r="PQG1103" s="149"/>
      <c r="PQH1103" s="149"/>
      <c r="PQI1103" s="149"/>
      <c r="PQJ1103" s="149"/>
      <c r="PQK1103" s="149"/>
      <c r="PQL1103" s="149"/>
      <c r="PQM1103" s="149"/>
      <c r="PQN1103" s="149"/>
      <c r="PQO1103" s="149"/>
      <c r="PQP1103" s="149"/>
      <c r="PQQ1103" s="149"/>
      <c r="PQR1103" s="149"/>
      <c r="PQS1103" s="149"/>
      <c r="PQT1103" s="149"/>
      <c r="PQU1103" s="149"/>
      <c r="PQV1103" s="149"/>
      <c r="PQW1103" s="149"/>
      <c r="PQX1103" s="149"/>
      <c r="PQY1103" s="149"/>
      <c r="PQZ1103" s="149"/>
      <c r="PRA1103" s="149"/>
      <c r="PRB1103" s="149"/>
      <c r="PRC1103" s="149"/>
      <c r="PRD1103" s="149"/>
      <c r="PRE1103" s="149"/>
      <c r="PRF1103" s="149"/>
      <c r="PRG1103" s="149"/>
      <c r="PRH1103" s="149"/>
      <c r="PRI1103" s="149"/>
      <c r="PRJ1103" s="149"/>
      <c r="PRK1103" s="149"/>
      <c r="PRL1103" s="149"/>
      <c r="PRM1103" s="149"/>
      <c r="PRN1103" s="149"/>
      <c r="PRO1103" s="149"/>
      <c r="PRP1103" s="149"/>
      <c r="PRQ1103" s="149"/>
      <c r="PRR1103" s="149"/>
      <c r="PRS1103" s="149"/>
      <c r="PRT1103" s="149"/>
      <c r="PRU1103" s="149"/>
      <c r="PRV1103" s="149"/>
      <c r="PRW1103" s="149"/>
      <c r="PRX1103" s="149"/>
      <c r="PRY1103" s="149"/>
      <c r="PRZ1103" s="149"/>
      <c r="PSA1103" s="149"/>
      <c r="PSB1103" s="149"/>
      <c r="PSC1103" s="149"/>
      <c r="PSD1103" s="149"/>
      <c r="PSE1103" s="149"/>
      <c r="PSF1103" s="149"/>
      <c r="PSG1103" s="149"/>
      <c r="PSH1103" s="149"/>
      <c r="PSI1103" s="149"/>
      <c r="PSJ1103" s="149"/>
      <c r="PSK1103" s="149"/>
      <c r="PSL1103" s="149"/>
      <c r="PSM1103" s="149"/>
      <c r="PSN1103" s="149"/>
      <c r="PSO1103" s="149"/>
      <c r="PSP1103" s="149"/>
      <c r="PSQ1103" s="149"/>
      <c r="PSR1103" s="149"/>
      <c r="PSS1103" s="149"/>
      <c r="PST1103" s="149"/>
      <c r="PSU1103" s="149"/>
      <c r="PSV1103" s="149"/>
      <c r="PSW1103" s="149"/>
      <c r="PSX1103" s="149"/>
      <c r="PSY1103" s="149"/>
      <c r="PSZ1103" s="149"/>
      <c r="PTA1103" s="149"/>
      <c r="PTB1103" s="149"/>
      <c r="PTC1103" s="149"/>
      <c r="PTD1103" s="149"/>
      <c r="PTE1103" s="149"/>
      <c r="PTF1103" s="149"/>
      <c r="PTG1103" s="149"/>
      <c r="PTH1103" s="149"/>
      <c r="PTI1103" s="149"/>
      <c r="PTJ1103" s="149"/>
      <c r="PTK1103" s="149"/>
      <c r="PTL1103" s="149"/>
      <c r="PTM1103" s="149"/>
      <c r="PTN1103" s="149"/>
      <c r="PTO1103" s="149"/>
      <c r="PTP1103" s="149"/>
      <c r="PTQ1103" s="149"/>
      <c r="PTR1103" s="149"/>
      <c r="PTS1103" s="149"/>
      <c r="PTT1103" s="149"/>
      <c r="PTU1103" s="149"/>
      <c r="PTV1103" s="149"/>
      <c r="PTW1103" s="149"/>
      <c r="PTX1103" s="149"/>
      <c r="PTY1103" s="149"/>
      <c r="PTZ1103" s="149"/>
      <c r="PUA1103" s="149"/>
      <c r="PUB1103" s="149"/>
      <c r="PUC1103" s="149"/>
      <c r="PUD1103" s="149"/>
      <c r="PUE1103" s="149"/>
      <c r="PUF1103" s="149"/>
      <c r="PUG1103" s="149"/>
      <c r="PUH1103" s="149"/>
      <c r="PUI1103" s="149"/>
      <c r="PUJ1103" s="149"/>
      <c r="PUK1103" s="149"/>
      <c r="PUL1103" s="149"/>
      <c r="PUM1103" s="149"/>
      <c r="PUN1103" s="149"/>
      <c r="PUO1103" s="149"/>
      <c r="PUP1103" s="149"/>
      <c r="PUQ1103" s="149"/>
      <c r="PUR1103" s="149"/>
      <c r="PUS1103" s="149"/>
      <c r="PUT1103" s="149"/>
      <c r="PUU1103" s="149"/>
      <c r="PUV1103" s="149"/>
      <c r="PUW1103" s="149"/>
      <c r="PUX1103" s="149"/>
      <c r="PUY1103" s="149"/>
      <c r="PUZ1103" s="149"/>
      <c r="PVA1103" s="149"/>
      <c r="PVB1103" s="149"/>
      <c r="PVC1103" s="149"/>
      <c r="PVD1103" s="149"/>
      <c r="PVE1103" s="149"/>
      <c r="PVF1103" s="149"/>
      <c r="PVG1103" s="149"/>
      <c r="PVH1103" s="149"/>
      <c r="PVI1103" s="149"/>
      <c r="PVJ1103" s="149"/>
      <c r="PVK1103" s="149"/>
      <c r="PVL1103" s="149"/>
      <c r="PVM1103" s="149"/>
      <c r="PVN1103" s="149"/>
      <c r="PVO1103" s="149"/>
      <c r="PVP1103" s="149"/>
      <c r="PVQ1103" s="149"/>
      <c r="PVR1103" s="149"/>
      <c r="PVS1103" s="149"/>
      <c r="PVT1103" s="149"/>
      <c r="PVU1103" s="149"/>
      <c r="PVV1103" s="149"/>
      <c r="PVW1103" s="149"/>
      <c r="PVX1103" s="149"/>
      <c r="PVY1103" s="149"/>
      <c r="PVZ1103" s="149"/>
      <c r="PWA1103" s="149"/>
      <c r="PWB1103" s="149"/>
      <c r="PWC1103" s="149"/>
      <c r="PWD1103" s="149"/>
      <c r="PWE1103" s="149"/>
      <c r="PWF1103" s="149"/>
      <c r="PWG1103" s="149"/>
      <c r="PWH1103" s="149"/>
      <c r="PWI1103" s="149"/>
      <c r="PWJ1103" s="149"/>
      <c r="PWK1103" s="149"/>
      <c r="PWL1103" s="149"/>
      <c r="PWM1103" s="149"/>
      <c r="PWN1103" s="149"/>
      <c r="PWO1103" s="149"/>
      <c r="PWP1103" s="149"/>
      <c r="PWQ1103" s="149"/>
      <c r="PWR1103" s="149"/>
      <c r="PWS1103" s="149"/>
      <c r="PWT1103" s="149"/>
      <c r="PWU1103" s="149"/>
      <c r="PWV1103" s="149"/>
      <c r="PWW1103" s="149"/>
      <c r="PWX1103" s="149"/>
      <c r="PWY1103" s="149"/>
      <c r="PWZ1103" s="149"/>
      <c r="PXA1103" s="149"/>
      <c r="PXB1103" s="149"/>
      <c r="PXC1103" s="149"/>
      <c r="PXD1103" s="149"/>
      <c r="PXE1103" s="149"/>
      <c r="PXF1103" s="149"/>
      <c r="PXG1103" s="149"/>
      <c r="PXH1103" s="149"/>
      <c r="PXI1103" s="149"/>
      <c r="PXJ1103" s="149"/>
      <c r="PXK1103" s="149"/>
      <c r="PXL1103" s="149"/>
      <c r="PXM1103" s="149"/>
      <c r="PXN1103" s="149"/>
      <c r="PXO1103" s="149"/>
      <c r="PXP1103" s="149"/>
      <c r="PXQ1103" s="149"/>
      <c r="PXR1103" s="149"/>
      <c r="PXS1103" s="149"/>
      <c r="PXT1103" s="149"/>
      <c r="PXU1103" s="149"/>
      <c r="PXV1103" s="149"/>
      <c r="PXW1103" s="149"/>
      <c r="PXX1103" s="149"/>
      <c r="PXY1103" s="149"/>
      <c r="PXZ1103" s="149"/>
      <c r="PYA1103" s="149"/>
      <c r="PYB1103" s="149"/>
      <c r="PYC1103" s="149"/>
      <c r="PYD1103" s="149"/>
      <c r="PYE1103" s="149"/>
      <c r="PYF1103" s="149"/>
      <c r="PYG1103" s="149"/>
      <c r="PYH1103" s="149"/>
      <c r="PYI1103" s="149"/>
      <c r="PYJ1103" s="149"/>
      <c r="PYK1103" s="149"/>
      <c r="PYL1103" s="149"/>
      <c r="PYM1103" s="149"/>
      <c r="PYN1103" s="149"/>
      <c r="PYO1103" s="149"/>
      <c r="PYP1103" s="149"/>
      <c r="PYQ1103" s="149"/>
      <c r="PYR1103" s="149"/>
      <c r="PYS1103" s="149"/>
      <c r="PYT1103" s="149"/>
      <c r="PYU1103" s="149"/>
      <c r="PYV1103" s="149"/>
      <c r="PYW1103" s="149"/>
      <c r="PYX1103" s="149"/>
      <c r="PYY1103" s="149"/>
      <c r="PYZ1103" s="149"/>
      <c r="PZA1103" s="149"/>
      <c r="PZB1103" s="149"/>
      <c r="PZC1103" s="149"/>
      <c r="PZD1103" s="149"/>
      <c r="PZE1103" s="149"/>
      <c r="PZF1103" s="149"/>
      <c r="PZG1103" s="149"/>
      <c r="PZH1103" s="149"/>
      <c r="PZI1103" s="149"/>
      <c r="PZJ1103" s="149"/>
      <c r="PZK1103" s="149"/>
      <c r="PZL1103" s="149"/>
      <c r="PZM1103" s="149"/>
      <c r="PZN1103" s="149"/>
      <c r="PZO1103" s="149"/>
      <c r="PZP1103" s="149"/>
      <c r="PZQ1103" s="149"/>
      <c r="PZR1103" s="149"/>
      <c r="PZS1103" s="149"/>
      <c r="PZT1103" s="149"/>
      <c r="PZU1103" s="149"/>
      <c r="PZV1103" s="149"/>
      <c r="PZW1103" s="149"/>
      <c r="PZX1103" s="149"/>
      <c r="PZY1103" s="149"/>
      <c r="PZZ1103" s="149"/>
      <c r="QAA1103" s="149"/>
      <c r="QAB1103" s="149"/>
      <c r="QAC1103" s="149"/>
      <c r="QAD1103" s="149"/>
      <c r="QAE1103" s="149"/>
      <c r="QAF1103" s="149"/>
      <c r="QAG1103" s="149"/>
      <c r="QAH1103" s="149"/>
      <c r="QAI1103" s="149"/>
      <c r="QAJ1103" s="149"/>
      <c r="QAK1103" s="149"/>
      <c r="QAL1103" s="149"/>
      <c r="QAM1103" s="149"/>
      <c r="QAN1103" s="149"/>
      <c r="QAO1103" s="149"/>
      <c r="QAP1103" s="149"/>
      <c r="QAQ1103" s="149"/>
      <c r="QAR1103" s="149"/>
      <c r="QAS1103" s="149"/>
      <c r="QAT1103" s="149"/>
      <c r="QAU1103" s="149"/>
      <c r="QAV1103" s="149"/>
      <c r="QAW1103" s="149"/>
      <c r="QAX1103" s="149"/>
      <c r="QAY1103" s="149"/>
      <c r="QAZ1103" s="149"/>
      <c r="QBA1103" s="149"/>
      <c r="QBB1103" s="149"/>
      <c r="QBC1103" s="149"/>
      <c r="QBD1103" s="149"/>
      <c r="QBE1103" s="149"/>
      <c r="QBF1103" s="149"/>
      <c r="QBG1103" s="149"/>
      <c r="QBH1103" s="149"/>
      <c r="QBI1103" s="149"/>
      <c r="QBJ1103" s="149"/>
      <c r="QBK1103" s="149"/>
      <c r="QBL1103" s="149"/>
      <c r="QBM1103" s="149"/>
      <c r="QBN1103" s="149"/>
      <c r="QBO1103" s="149"/>
      <c r="QBP1103" s="149"/>
      <c r="QBQ1103" s="149"/>
      <c r="QBR1103" s="149"/>
      <c r="QBS1103" s="149"/>
      <c r="QBT1103" s="149"/>
      <c r="QBU1103" s="149"/>
      <c r="QBV1103" s="149"/>
      <c r="QBW1103" s="149"/>
      <c r="QBX1103" s="149"/>
      <c r="QBY1103" s="149"/>
      <c r="QBZ1103" s="149"/>
      <c r="QCA1103" s="149"/>
      <c r="QCB1103" s="149"/>
      <c r="QCC1103" s="149"/>
      <c r="QCD1103" s="149"/>
      <c r="QCE1103" s="149"/>
      <c r="QCF1103" s="149"/>
      <c r="QCG1103" s="149"/>
      <c r="QCH1103" s="149"/>
      <c r="QCI1103" s="149"/>
      <c r="QCJ1103" s="149"/>
      <c r="QCK1103" s="149"/>
      <c r="QCL1103" s="149"/>
      <c r="QCM1103" s="149"/>
      <c r="QCN1103" s="149"/>
      <c r="QCO1103" s="149"/>
      <c r="QCP1103" s="149"/>
      <c r="QCQ1103" s="149"/>
      <c r="QCR1103" s="149"/>
      <c r="QCS1103" s="149"/>
      <c r="QCT1103" s="149"/>
      <c r="QCU1103" s="149"/>
      <c r="QCV1103" s="149"/>
      <c r="QCW1103" s="149"/>
      <c r="QCX1103" s="149"/>
      <c r="QCY1103" s="149"/>
      <c r="QCZ1103" s="149"/>
      <c r="QDA1103" s="149"/>
      <c r="QDB1103" s="149"/>
      <c r="QDC1103" s="149"/>
      <c r="QDD1103" s="149"/>
      <c r="QDE1103" s="149"/>
      <c r="QDF1103" s="149"/>
      <c r="QDG1103" s="149"/>
      <c r="QDH1103" s="149"/>
      <c r="QDI1103" s="149"/>
      <c r="QDJ1103" s="149"/>
      <c r="QDK1103" s="149"/>
      <c r="QDL1103" s="149"/>
      <c r="QDM1103" s="149"/>
      <c r="QDN1103" s="149"/>
      <c r="QDO1103" s="149"/>
      <c r="QDP1103" s="149"/>
      <c r="QDQ1103" s="149"/>
      <c r="QDR1103" s="149"/>
      <c r="QDS1103" s="149"/>
      <c r="QDT1103" s="149"/>
      <c r="QDU1103" s="149"/>
      <c r="QDV1103" s="149"/>
      <c r="QDW1103" s="149"/>
      <c r="QDX1103" s="149"/>
      <c r="QDY1103" s="149"/>
      <c r="QDZ1103" s="149"/>
      <c r="QEA1103" s="149"/>
      <c r="QEB1103" s="149"/>
      <c r="QEC1103" s="149"/>
      <c r="QED1103" s="149"/>
      <c r="QEE1103" s="149"/>
      <c r="QEF1103" s="149"/>
      <c r="QEG1103" s="149"/>
      <c r="QEH1103" s="149"/>
      <c r="QEI1103" s="149"/>
      <c r="QEJ1103" s="149"/>
      <c r="QEK1103" s="149"/>
      <c r="QEL1103" s="149"/>
      <c r="QEM1103" s="149"/>
      <c r="QEN1103" s="149"/>
      <c r="QEO1103" s="149"/>
      <c r="QEP1103" s="149"/>
      <c r="QEQ1103" s="149"/>
      <c r="QER1103" s="149"/>
      <c r="QES1103" s="149"/>
      <c r="QET1103" s="149"/>
      <c r="QEU1103" s="149"/>
      <c r="QEV1103" s="149"/>
      <c r="QEW1103" s="149"/>
      <c r="QEX1103" s="149"/>
      <c r="QEY1103" s="149"/>
      <c r="QEZ1103" s="149"/>
      <c r="QFA1103" s="149"/>
      <c r="QFB1103" s="149"/>
      <c r="QFC1103" s="149"/>
      <c r="QFD1103" s="149"/>
      <c r="QFE1103" s="149"/>
      <c r="QFF1103" s="149"/>
      <c r="QFG1103" s="149"/>
      <c r="QFH1103" s="149"/>
      <c r="QFI1103" s="149"/>
      <c r="QFJ1103" s="149"/>
      <c r="QFK1103" s="149"/>
      <c r="QFL1103" s="149"/>
      <c r="QFM1103" s="149"/>
      <c r="QFN1103" s="149"/>
      <c r="QFO1103" s="149"/>
      <c r="QFP1103" s="149"/>
      <c r="QFQ1103" s="149"/>
      <c r="QFR1103" s="149"/>
      <c r="QFS1103" s="149"/>
      <c r="QFT1103" s="149"/>
      <c r="QFU1103" s="149"/>
      <c r="QFV1103" s="149"/>
      <c r="QFW1103" s="149"/>
      <c r="QFX1103" s="149"/>
      <c r="QFY1103" s="149"/>
      <c r="QFZ1103" s="149"/>
      <c r="QGA1103" s="149"/>
      <c r="QGB1103" s="149"/>
      <c r="QGC1103" s="149"/>
      <c r="QGD1103" s="149"/>
      <c r="QGE1103" s="149"/>
      <c r="QGF1103" s="149"/>
      <c r="QGG1103" s="149"/>
      <c r="QGH1103" s="149"/>
      <c r="QGI1103" s="149"/>
      <c r="QGJ1103" s="149"/>
      <c r="QGK1103" s="149"/>
      <c r="QGL1103" s="149"/>
      <c r="QGM1103" s="149"/>
      <c r="QGN1103" s="149"/>
      <c r="QGO1103" s="149"/>
      <c r="QGP1103" s="149"/>
      <c r="QGQ1103" s="149"/>
      <c r="QGR1103" s="149"/>
      <c r="QGS1103" s="149"/>
      <c r="QGT1103" s="149"/>
      <c r="QGU1103" s="149"/>
      <c r="QGV1103" s="149"/>
      <c r="QGW1103" s="149"/>
      <c r="QGX1103" s="149"/>
      <c r="QGY1103" s="149"/>
      <c r="QGZ1103" s="149"/>
      <c r="QHA1103" s="149"/>
      <c r="QHB1103" s="149"/>
      <c r="QHC1103" s="149"/>
      <c r="QHD1103" s="149"/>
      <c r="QHE1103" s="149"/>
      <c r="QHF1103" s="149"/>
      <c r="QHG1103" s="149"/>
      <c r="QHH1103" s="149"/>
      <c r="QHI1103" s="149"/>
      <c r="QHJ1103" s="149"/>
      <c r="QHK1103" s="149"/>
      <c r="QHL1103" s="149"/>
      <c r="QHM1103" s="149"/>
      <c r="QHN1103" s="149"/>
      <c r="QHO1103" s="149"/>
      <c r="QHP1103" s="149"/>
      <c r="QHQ1103" s="149"/>
      <c r="QHR1103" s="149"/>
      <c r="QHS1103" s="149"/>
      <c r="QHT1103" s="149"/>
      <c r="QHU1103" s="149"/>
      <c r="QHV1103" s="149"/>
      <c r="QHW1103" s="149"/>
      <c r="QHX1103" s="149"/>
      <c r="QHY1103" s="149"/>
      <c r="QHZ1103" s="149"/>
      <c r="QIA1103" s="149"/>
      <c r="QIB1103" s="149"/>
      <c r="QIC1103" s="149"/>
      <c r="QID1103" s="149"/>
      <c r="QIE1103" s="149"/>
      <c r="QIF1103" s="149"/>
      <c r="QIG1103" s="149"/>
      <c r="QIH1103" s="149"/>
      <c r="QII1103" s="149"/>
      <c r="QIJ1103" s="149"/>
      <c r="QIK1103" s="149"/>
      <c r="QIL1103" s="149"/>
      <c r="QIM1103" s="149"/>
      <c r="QIN1103" s="149"/>
      <c r="QIO1103" s="149"/>
      <c r="QIP1103" s="149"/>
      <c r="QIQ1103" s="149"/>
      <c r="QIR1103" s="149"/>
      <c r="QIS1103" s="149"/>
      <c r="QIT1103" s="149"/>
      <c r="QIU1103" s="149"/>
      <c r="QIV1103" s="149"/>
      <c r="QIW1103" s="149"/>
      <c r="QIX1103" s="149"/>
      <c r="QIY1103" s="149"/>
      <c r="QIZ1103" s="149"/>
      <c r="QJA1103" s="149"/>
      <c r="QJB1103" s="149"/>
      <c r="QJC1103" s="149"/>
      <c r="QJD1103" s="149"/>
      <c r="QJE1103" s="149"/>
      <c r="QJF1103" s="149"/>
      <c r="QJG1103" s="149"/>
      <c r="QJH1103" s="149"/>
      <c r="QJI1103" s="149"/>
      <c r="QJJ1103" s="149"/>
      <c r="QJK1103" s="149"/>
      <c r="QJL1103" s="149"/>
      <c r="QJM1103" s="149"/>
      <c r="QJN1103" s="149"/>
      <c r="QJO1103" s="149"/>
      <c r="QJP1103" s="149"/>
      <c r="QJQ1103" s="149"/>
      <c r="QJR1103" s="149"/>
      <c r="QJS1103" s="149"/>
      <c r="QJT1103" s="149"/>
      <c r="QJU1103" s="149"/>
      <c r="QJV1103" s="149"/>
      <c r="QJW1103" s="149"/>
      <c r="QJX1103" s="149"/>
      <c r="QJY1103" s="149"/>
      <c r="QJZ1103" s="149"/>
      <c r="QKA1103" s="149"/>
      <c r="QKB1103" s="149"/>
      <c r="QKC1103" s="149"/>
      <c r="QKD1103" s="149"/>
      <c r="QKE1103" s="149"/>
      <c r="QKF1103" s="149"/>
      <c r="QKG1103" s="149"/>
      <c r="QKH1103" s="149"/>
      <c r="QKI1103" s="149"/>
      <c r="QKJ1103" s="149"/>
      <c r="QKK1103" s="149"/>
      <c r="QKL1103" s="149"/>
      <c r="QKM1103" s="149"/>
      <c r="QKN1103" s="149"/>
      <c r="QKO1103" s="149"/>
      <c r="QKP1103" s="149"/>
      <c r="QKQ1103" s="149"/>
      <c r="QKR1103" s="149"/>
      <c r="QKS1103" s="149"/>
      <c r="QKT1103" s="149"/>
      <c r="QKU1103" s="149"/>
      <c r="QKV1103" s="149"/>
      <c r="QKW1103" s="149"/>
      <c r="QKX1103" s="149"/>
      <c r="QKY1103" s="149"/>
      <c r="QKZ1103" s="149"/>
      <c r="QLA1103" s="149"/>
      <c r="QLB1103" s="149"/>
      <c r="QLC1103" s="149"/>
      <c r="QLD1103" s="149"/>
      <c r="QLE1103" s="149"/>
      <c r="QLF1103" s="149"/>
      <c r="QLG1103" s="149"/>
      <c r="QLH1103" s="149"/>
      <c r="QLI1103" s="149"/>
      <c r="QLJ1103" s="149"/>
      <c r="QLK1103" s="149"/>
      <c r="QLL1103" s="149"/>
      <c r="QLM1103" s="149"/>
      <c r="QLN1103" s="149"/>
      <c r="QLO1103" s="149"/>
      <c r="QLP1103" s="149"/>
      <c r="QLQ1103" s="149"/>
      <c r="QLR1103" s="149"/>
      <c r="QLS1103" s="149"/>
      <c r="QLT1103" s="149"/>
      <c r="QLU1103" s="149"/>
      <c r="QLV1103" s="149"/>
      <c r="QLW1103" s="149"/>
      <c r="QLX1103" s="149"/>
      <c r="QLY1103" s="149"/>
      <c r="QLZ1103" s="149"/>
      <c r="QMA1103" s="149"/>
      <c r="QMB1103" s="149"/>
      <c r="QMC1103" s="149"/>
      <c r="QMD1103" s="149"/>
      <c r="QME1103" s="149"/>
      <c r="QMF1103" s="149"/>
      <c r="QMG1103" s="149"/>
      <c r="QMH1103" s="149"/>
      <c r="QMI1103" s="149"/>
      <c r="QMJ1103" s="149"/>
      <c r="QMK1103" s="149"/>
      <c r="QML1103" s="149"/>
      <c r="QMM1103" s="149"/>
      <c r="QMN1103" s="149"/>
      <c r="QMO1103" s="149"/>
      <c r="QMP1103" s="149"/>
      <c r="QMQ1103" s="149"/>
      <c r="QMR1103" s="149"/>
      <c r="QMS1103" s="149"/>
      <c r="QMT1103" s="149"/>
      <c r="QMU1103" s="149"/>
      <c r="QMV1103" s="149"/>
      <c r="QMW1103" s="149"/>
      <c r="QMX1103" s="149"/>
      <c r="QMY1103" s="149"/>
      <c r="QMZ1103" s="149"/>
      <c r="QNA1103" s="149"/>
      <c r="QNB1103" s="149"/>
      <c r="QNC1103" s="149"/>
      <c r="QND1103" s="149"/>
      <c r="QNE1103" s="149"/>
      <c r="QNF1103" s="149"/>
      <c r="QNG1103" s="149"/>
      <c r="QNH1103" s="149"/>
      <c r="QNI1103" s="149"/>
      <c r="QNJ1103" s="149"/>
      <c r="QNK1103" s="149"/>
      <c r="QNL1103" s="149"/>
      <c r="QNM1103" s="149"/>
      <c r="QNN1103" s="149"/>
      <c r="QNO1103" s="149"/>
      <c r="QNP1103" s="149"/>
      <c r="QNQ1103" s="149"/>
      <c r="QNR1103" s="149"/>
      <c r="QNS1103" s="149"/>
      <c r="QNT1103" s="149"/>
      <c r="QNU1103" s="149"/>
      <c r="QNV1103" s="149"/>
      <c r="QNW1103" s="149"/>
      <c r="QNX1103" s="149"/>
      <c r="QNY1103" s="149"/>
      <c r="QNZ1103" s="149"/>
      <c r="QOA1103" s="149"/>
      <c r="QOB1103" s="149"/>
      <c r="QOC1103" s="149"/>
      <c r="QOD1103" s="149"/>
      <c r="QOE1103" s="149"/>
      <c r="QOF1103" s="149"/>
      <c r="QOG1103" s="149"/>
      <c r="QOH1103" s="149"/>
      <c r="QOI1103" s="149"/>
      <c r="QOJ1103" s="149"/>
      <c r="QOK1103" s="149"/>
      <c r="QOL1103" s="149"/>
      <c r="QOM1103" s="149"/>
      <c r="QON1103" s="149"/>
      <c r="QOO1103" s="149"/>
      <c r="QOP1103" s="149"/>
      <c r="QOQ1103" s="149"/>
      <c r="QOR1103" s="149"/>
      <c r="QOS1103" s="149"/>
      <c r="QOT1103" s="149"/>
      <c r="QOU1103" s="149"/>
      <c r="QOV1103" s="149"/>
      <c r="QOW1103" s="149"/>
      <c r="QOX1103" s="149"/>
      <c r="QOY1103" s="149"/>
      <c r="QOZ1103" s="149"/>
      <c r="QPA1103" s="149"/>
      <c r="QPB1103" s="149"/>
      <c r="QPC1103" s="149"/>
      <c r="QPD1103" s="149"/>
      <c r="QPE1103" s="149"/>
      <c r="QPF1103" s="149"/>
      <c r="QPG1103" s="149"/>
      <c r="QPH1103" s="149"/>
      <c r="QPI1103" s="149"/>
      <c r="QPJ1103" s="149"/>
      <c r="QPK1103" s="149"/>
      <c r="QPL1103" s="149"/>
      <c r="QPM1103" s="149"/>
      <c r="QPN1103" s="149"/>
      <c r="QPO1103" s="149"/>
      <c r="QPP1103" s="149"/>
      <c r="QPQ1103" s="149"/>
      <c r="QPR1103" s="149"/>
      <c r="QPS1103" s="149"/>
      <c r="QPT1103" s="149"/>
      <c r="QPU1103" s="149"/>
      <c r="QPV1103" s="149"/>
      <c r="QPW1103" s="149"/>
      <c r="QPX1103" s="149"/>
      <c r="QPY1103" s="149"/>
      <c r="QPZ1103" s="149"/>
      <c r="QQA1103" s="149"/>
      <c r="QQB1103" s="149"/>
      <c r="QQC1103" s="149"/>
      <c r="QQD1103" s="149"/>
      <c r="QQE1103" s="149"/>
      <c r="QQF1103" s="149"/>
      <c r="QQG1103" s="149"/>
      <c r="QQH1103" s="149"/>
      <c r="QQI1103" s="149"/>
      <c r="QQJ1103" s="149"/>
      <c r="QQK1103" s="149"/>
      <c r="QQL1103" s="149"/>
      <c r="QQM1103" s="149"/>
      <c r="QQN1103" s="149"/>
      <c r="QQO1103" s="149"/>
      <c r="QQP1103" s="149"/>
      <c r="QQQ1103" s="149"/>
      <c r="QQR1103" s="149"/>
      <c r="QQS1103" s="149"/>
      <c r="QQT1103" s="149"/>
      <c r="QQU1103" s="149"/>
      <c r="QQV1103" s="149"/>
      <c r="QQW1103" s="149"/>
      <c r="QQX1103" s="149"/>
      <c r="QQY1103" s="149"/>
      <c r="QQZ1103" s="149"/>
      <c r="QRA1103" s="149"/>
      <c r="QRB1103" s="149"/>
      <c r="QRC1103" s="149"/>
      <c r="QRD1103" s="149"/>
      <c r="QRE1103" s="149"/>
      <c r="QRF1103" s="149"/>
      <c r="QRG1103" s="149"/>
      <c r="QRH1103" s="149"/>
      <c r="QRI1103" s="149"/>
      <c r="QRJ1103" s="149"/>
      <c r="QRK1103" s="149"/>
      <c r="QRL1103" s="149"/>
      <c r="QRM1103" s="149"/>
      <c r="QRN1103" s="149"/>
      <c r="QRO1103" s="149"/>
      <c r="QRP1103" s="149"/>
      <c r="QRQ1103" s="149"/>
      <c r="QRR1103" s="149"/>
      <c r="QRS1103" s="149"/>
      <c r="QRT1103" s="149"/>
      <c r="QRU1103" s="149"/>
      <c r="QRV1103" s="149"/>
      <c r="QRW1103" s="149"/>
      <c r="QRX1103" s="149"/>
      <c r="QRY1103" s="149"/>
      <c r="QRZ1103" s="149"/>
      <c r="QSA1103" s="149"/>
      <c r="QSB1103" s="149"/>
      <c r="QSC1103" s="149"/>
      <c r="QSD1103" s="149"/>
      <c r="QSE1103" s="149"/>
      <c r="QSF1103" s="149"/>
      <c r="QSG1103" s="149"/>
      <c r="QSH1103" s="149"/>
      <c r="QSI1103" s="149"/>
      <c r="QSJ1103" s="149"/>
      <c r="QSK1103" s="149"/>
      <c r="QSL1103" s="149"/>
      <c r="QSM1103" s="149"/>
      <c r="QSN1103" s="149"/>
      <c r="QSO1103" s="149"/>
      <c r="QSP1103" s="149"/>
      <c r="QSQ1103" s="149"/>
      <c r="QSR1103" s="149"/>
      <c r="QSS1103" s="149"/>
      <c r="QST1103" s="149"/>
      <c r="QSU1103" s="149"/>
      <c r="QSV1103" s="149"/>
      <c r="QSW1103" s="149"/>
      <c r="QSX1103" s="149"/>
      <c r="QSY1103" s="149"/>
      <c r="QSZ1103" s="149"/>
      <c r="QTA1103" s="149"/>
      <c r="QTB1103" s="149"/>
      <c r="QTC1103" s="149"/>
      <c r="QTD1103" s="149"/>
      <c r="QTE1103" s="149"/>
      <c r="QTF1103" s="149"/>
      <c r="QTG1103" s="149"/>
      <c r="QTH1103" s="149"/>
      <c r="QTI1103" s="149"/>
      <c r="QTJ1103" s="149"/>
      <c r="QTK1103" s="149"/>
      <c r="QTL1103" s="149"/>
      <c r="QTM1103" s="149"/>
      <c r="QTN1103" s="149"/>
      <c r="QTO1103" s="149"/>
      <c r="QTP1103" s="149"/>
      <c r="QTQ1103" s="149"/>
      <c r="QTR1103" s="149"/>
      <c r="QTS1103" s="149"/>
      <c r="QTT1103" s="149"/>
      <c r="QTU1103" s="149"/>
      <c r="QTV1103" s="149"/>
      <c r="QTW1103" s="149"/>
      <c r="QTX1103" s="149"/>
      <c r="QTY1103" s="149"/>
      <c r="QTZ1103" s="149"/>
      <c r="QUA1103" s="149"/>
      <c r="QUB1103" s="149"/>
      <c r="QUC1103" s="149"/>
      <c r="QUD1103" s="149"/>
      <c r="QUE1103" s="149"/>
      <c r="QUF1103" s="149"/>
      <c r="QUG1103" s="149"/>
      <c r="QUH1103" s="149"/>
      <c r="QUI1103" s="149"/>
      <c r="QUJ1103" s="149"/>
      <c r="QUK1103" s="149"/>
      <c r="QUL1103" s="149"/>
      <c r="QUM1103" s="149"/>
      <c r="QUN1103" s="149"/>
      <c r="QUO1103" s="149"/>
      <c r="QUP1103" s="149"/>
      <c r="QUQ1103" s="149"/>
      <c r="QUR1103" s="149"/>
      <c r="QUS1103" s="149"/>
      <c r="QUT1103" s="149"/>
      <c r="QUU1103" s="149"/>
      <c r="QUV1103" s="149"/>
      <c r="QUW1103" s="149"/>
      <c r="QUX1103" s="149"/>
      <c r="QUY1103" s="149"/>
      <c r="QUZ1103" s="149"/>
      <c r="QVA1103" s="149"/>
      <c r="QVB1103" s="149"/>
      <c r="QVC1103" s="149"/>
      <c r="QVD1103" s="149"/>
      <c r="QVE1103" s="149"/>
      <c r="QVF1103" s="149"/>
      <c r="QVG1103" s="149"/>
      <c r="QVH1103" s="149"/>
      <c r="QVI1103" s="149"/>
      <c r="QVJ1103" s="149"/>
      <c r="QVK1103" s="149"/>
      <c r="QVL1103" s="149"/>
      <c r="QVM1103" s="149"/>
      <c r="QVN1103" s="149"/>
      <c r="QVO1103" s="149"/>
      <c r="QVP1103" s="149"/>
      <c r="QVQ1103" s="149"/>
      <c r="QVR1103" s="149"/>
      <c r="QVS1103" s="149"/>
      <c r="QVT1103" s="149"/>
      <c r="QVU1103" s="149"/>
      <c r="QVV1103" s="149"/>
      <c r="QVW1103" s="149"/>
      <c r="QVX1103" s="149"/>
      <c r="QVY1103" s="149"/>
      <c r="QVZ1103" s="149"/>
      <c r="QWA1103" s="149"/>
      <c r="QWB1103" s="149"/>
      <c r="QWC1103" s="149"/>
      <c r="QWD1103" s="149"/>
      <c r="QWE1103" s="149"/>
      <c r="QWF1103" s="149"/>
      <c r="QWG1103" s="149"/>
      <c r="QWH1103" s="149"/>
      <c r="QWI1103" s="149"/>
      <c r="QWJ1103" s="149"/>
      <c r="QWK1103" s="149"/>
      <c r="QWL1103" s="149"/>
      <c r="QWM1103" s="149"/>
      <c r="QWN1103" s="149"/>
      <c r="QWO1103" s="149"/>
      <c r="QWP1103" s="149"/>
      <c r="QWQ1103" s="149"/>
      <c r="QWR1103" s="149"/>
      <c r="QWS1103" s="149"/>
      <c r="QWT1103" s="149"/>
      <c r="QWU1103" s="149"/>
      <c r="QWV1103" s="149"/>
      <c r="QWW1103" s="149"/>
      <c r="QWX1103" s="149"/>
      <c r="QWY1103" s="149"/>
      <c r="QWZ1103" s="149"/>
      <c r="QXA1103" s="149"/>
      <c r="QXB1103" s="149"/>
      <c r="QXC1103" s="149"/>
      <c r="QXD1103" s="149"/>
      <c r="QXE1103" s="149"/>
      <c r="QXF1103" s="149"/>
      <c r="QXG1103" s="149"/>
      <c r="QXH1103" s="149"/>
      <c r="QXI1103" s="149"/>
      <c r="QXJ1103" s="149"/>
      <c r="QXK1103" s="149"/>
      <c r="QXL1103" s="149"/>
      <c r="QXM1103" s="149"/>
      <c r="QXN1103" s="149"/>
      <c r="QXO1103" s="149"/>
      <c r="QXP1103" s="149"/>
      <c r="QXQ1103" s="149"/>
      <c r="QXR1103" s="149"/>
      <c r="QXS1103" s="149"/>
      <c r="QXT1103" s="149"/>
      <c r="QXU1103" s="149"/>
      <c r="QXV1103" s="149"/>
      <c r="QXW1103" s="149"/>
      <c r="QXX1103" s="149"/>
      <c r="QXY1103" s="149"/>
      <c r="QXZ1103" s="149"/>
      <c r="QYA1103" s="149"/>
      <c r="QYB1103" s="149"/>
      <c r="QYC1103" s="149"/>
      <c r="QYD1103" s="149"/>
      <c r="QYE1103" s="149"/>
      <c r="QYF1103" s="149"/>
      <c r="QYG1103" s="149"/>
      <c r="QYH1103" s="149"/>
      <c r="QYI1103" s="149"/>
      <c r="QYJ1103" s="149"/>
      <c r="QYK1103" s="149"/>
      <c r="QYL1103" s="149"/>
      <c r="QYM1103" s="149"/>
      <c r="QYN1103" s="149"/>
      <c r="QYO1103" s="149"/>
      <c r="QYP1103" s="149"/>
      <c r="QYQ1103" s="149"/>
      <c r="QYR1103" s="149"/>
      <c r="QYS1103" s="149"/>
      <c r="QYT1103" s="149"/>
      <c r="QYU1103" s="149"/>
      <c r="QYV1103" s="149"/>
      <c r="QYW1103" s="149"/>
      <c r="QYX1103" s="149"/>
      <c r="QYY1103" s="149"/>
      <c r="QYZ1103" s="149"/>
      <c r="QZA1103" s="149"/>
      <c r="QZB1103" s="149"/>
      <c r="QZC1103" s="149"/>
      <c r="QZD1103" s="149"/>
      <c r="QZE1103" s="149"/>
      <c r="QZF1103" s="149"/>
      <c r="QZG1103" s="149"/>
      <c r="QZH1103" s="149"/>
      <c r="QZI1103" s="149"/>
      <c r="QZJ1103" s="149"/>
      <c r="QZK1103" s="149"/>
      <c r="QZL1103" s="149"/>
      <c r="QZM1103" s="149"/>
      <c r="QZN1103" s="149"/>
      <c r="QZO1103" s="149"/>
      <c r="QZP1103" s="149"/>
      <c r="QZQ1103" s="149"/>
      <c r="QZR1103" s="149"/>
      <c r="QZS1103" s="149"/>
      <c r="QZT1103" s="149"/>
      <c r="QZU1103" s="149"/>
      <c r="QZV1103" s="149"/>
      <c r="QZW1103" s="149"/>
      <c r="QZX1103" s="149"/>
      <c r="QZY1103" s="149"/>
      <c r="QZZ1103" s="149"/>
      <c r="RAA1103" s="149"/>
      <c r="RAB1103" s="149"/>
      <c r="RAC1103" s="149"/>
      <c r="RAD1103" s="149"/>
      <c r="RAE1103" s="149"/>
      <c r="RAF1103" s="149"/>
      <c r="RAG1103" s="149"/>
      <c r="RAH1103" s="149"/>
      <c r="RAI1103" s="149"/>
      <c r="RAJ1103" s="149"/>
      <c r="RAK1103" s="149"/>
      <c r="RAL1103" s="149"/>
      <c r="RAM1103" s="149"/>
      <c r="RAN1103" s="149"/>
      <c r="RAO1103" s="149"/>
      <c r="RAP1103" s="149"/>
      <c r="RAQ1103" s="149"/>
      <c r="RAR1103" s="149"/>
      <c r="RAS1103" s="149"/>
      <c r="RAT1103" s="149"/>
      <c r="RAU1103" s="149"/>
      <c r="RAV1103" s="149"/>
      <c r="RAW1103" s="149"/>
      <c r="RAX1103" s="149"/>
      <c r="RAY1103" s="149"/>
      <c r="RAZ1103" s="149"/>
      <c r="RBA1103" s="149"/>
      <c r="RBB1103" s="149"/>
      <c r="RBC1103" s="149"/>
      <c r="RBD1103" s="149"/>
      <c r="RBE1103" s="149"/>
      <c r="RBF1103" s="149"/>
      <c r="RBG1103" s="149"/>
      <c r="RBH1103" s="149"/>
      <c r="RBI1103" s="149"/>
      <c r="RBJ1103" s="149"/>
      <c r="RBK1103" s="149"/>
      <c r="RBL1103" s="149"/>
      <c r="RBM1103" s="149"/>
      <c r="RBN1103" s="149"/>
      <c r="RBO1103" s="149"/>
      <c r="RBP1103" s="149"/>
      <c r="RBQ1103" s="149"/>
      <c r="RBR1103" s="149"/>
      <c r="RBS1103" s="149"/>
      <c r="RBT1103" s="149"/>
      <c r="RBU1103" s="149"/>
      <c r="RBV1103" s="149"/>
      <c r="RBW1103" s="149"/>
      <c r="RBX1103" s="149"/>
      <c r="RBY1103" s="149"/>
      <c r="RBZ1103" s="149"/>
      <c r="RCA1103" s="149"/>
      <c r="RCB1103" s="149"/>
      <c r="RCC1103" s="149"/>
      <c r="RCD1103" s="149"/>
      <c r="RCE1103" s="149"/>
      <c r="RCF1103" s="149"/>
      <c r="RCG1103" s="149"/>
      <c r="RCH1103" s="149"/>
      <c r="RCI1103" s="149"/>
      <c r="RCJ1103" s="149"/>
      <c r="RCK1103" s="149"/>
      <c r="RCL1103" s="149"/>
      <c r="RCM1103" s="149"/>
      <c r="RCN1103" s="149"/>
      <c r="RCO1103" s="149"/>
      <c r="RCP1103" s="149"/>
      <c r="RCQ1103" s="149"/>
      <c r="RCR1103" s="149"/>
      <c r="RCS1103" s="149"/>
      <c r="RCT1103" s="149"/>
      <c r="RCU1103" s="149"/>
      <c r="RCV1103" s="149"/>
      <c r="RCW1103" s="149"/>
      <c r="RCX1103" s="149"/>
      <c r="RCY1103" s="149"/>
      <c r="RCZ1103" s="149"/>
      <c r="RDA1103" s="149"/>
      <c r="RDB1103" s="149"/>
      <c r="RDC1103" s="149"/>
      <c r="RDD1103" s="149"/>
      <c r="RDE1103" s="149"/>
      <c r="RDF1103" s="149"/>
      <c r="RDG1103" s="149"/>
      <c r="RDH1103" s="149"/>
      <c r="RDI1103" s="149"/>
      <c r="RDJ1103" s="149"/>
      <c r="RDK1103" s="149"/>
      <c r="RDL1103" s="149"/>
      <c r="RDM1103" s="149"/>
      <c r="RDN1103" s="149"/>
      <c r="RDO1103" s="149"/>
      <c r="RDP1103" s="149"/>
      <c r="RDQ1103" s="149"/>
      <c r="RDR1103" s="149"/>
      <c r="RDS1103" s="149"/>
      <c r="RDT1103" s="149"/>
      <c r="RDU1103" s="149"/>
      <c r="RDV1103" s="149"/>
      <c r="RDW1103" s="149"/>
      <c r="RDX1103" s="149"/>
      <c r="RDY1103" s="149"/>
      <c r="RDZ1103" s="149"/>
      <c r="REA1103" s="149"/>
      <c r="REB1103" s="149"/>
      <c r="REC1103" s="149"/>
      <c r="RED1103" s="149"/>
      <c r="REE1103" s="149"/>
      <c r="REF1103" s="149"/>
      <c r="REG1103" s="149"/>
      <c r="REH1103" s="149"/>
      <c r="REI1103" s="149"/>
      <c r="REJ1103" s="149"/>
      <c r="REK1103" s="149"/>
      <c r="REL1103" s="149"/>
      <c r="REM1103" s="149"/>
      <c r="REN1103" s="149"/>
      <c r="REO1103" s="149"/>
      <c r="REP1103" s="149"/>
      <c r="REQ1103" s="149"/>
      <c r="RER1103" s="149"/>
      <c r="RES1103" s="149"/>
      <c r="RET1103" s="149"/>
      <c r="REU1103" s="149"/>
      <c r="REV1103" s="149"/>
      <c r="REW1103" s="149"/>
      <c r="REX1103" s="149"/>
      <c r="REY1103" s="149"/>
      <c r="REZ1103" s="149"/>
      <c r="RFA1103" s="149"/>
      <c r="RFB1103" s="149"/>
      <c r="RFC1103" s="149"/>
      <c r="RFD1103" s="149"/>
      <c r="RFE1103" s="149"/>
      <c r="RFF1103" s="149"/>
      <c r="RFG1103" s="149"/>
      <c r="RFH1103" s="149"/>
      <c r="RFI1103" s="149"/>
      <c r="RFJ1103" s="149"/>
      <c r="RFK1103" s="149"/>
      <c r="RFL1103" s="149"/>
      <c r="RFM1103" s="149"/>
      <c r="RFN1103" s="149"/>
      <c r="RFO1103" s="149"/>
      <c r="RFP1103" s="149"/>
      <c r="RFQ1103" s="149"/>
      <c r="RFR1103" s="149"/>
      <c r="RFS1103" s="149"/>
      <c r="RFT1103" s="149"/>
      <c r="RFU1103" s="149"/>
      <c r="RFV1103" s="149"/>
      <c r="RFW1103" s="149"/>
      <c r="RFX1103" s="149"/>
      <c r="RFY1103" s="149"/>
      <c r="RFZ1103" s="149"/>
      <c r="RGA1103" s="149"/>
      <c r="RGB1103" s="149"/>
      <c r="RGC1103" s="149"/>
      <c r="RGD1103" s="149"/>
      <c r="RGE1103" s="149"/>
      <c r="RGF1103" s="149"/>
      <c r="RGG1103" s="149"/>
      <c r="RGH1103" s="149"/>
      <c r="RGI1103" s="149"/>
      <c r="RGJ1103" s="149"/>
      <c r="RGK1103" s="149"/>
      <c r="RGL1103" s="149"/>
      <c r="RGM1103" s="149"/>
      <c r="RGN1103" s="149"/>
      <c r="RGO1103" s="149"/>
      <c r="RGP1103" s="149"/>
      <c r="RGQ1103" s="149"/>
      <c r="RGR1103" s="149"/>
      <c r="RGS1103" s="149"/>
      <c r="RGT1103" s="149"/>
      <c r="RGU1103" s="149"/>
      <c r="RGV1103" s="149"/>
      <c r="RGW1103" s="149"/>
      <c r="RGX1103" s="149"/>
      <c r="RGY1103" s="149"/>
      <c r="RGZ1103" s="149"/>
      <c r="RHA1103" s="149"/>
      <c r="RHB1103" s="149"/>
      <c r="RHC1103" s="149"/>
      <c r="RHD1103" s="149"/>
      <c r="RHE1103" s="149"/>
      <c r="RHF1103" s="149"/>
      <c r="RHG1103" s="149"/>
      <c r="RHH1103" s="149"/>
      <c r="RHI1103" s="149"/>
      <c r="RHJ1103" s="149"/>
      <c r="RHK1103" s="149"/>
      <c r="RHL1103" s="149"/>
      <c r="RHM1103" s="149"/>
      <c r="RHN1103" s="149"/>
      <c r="RHO1103" s="149"/>
      <c r="RHP1103" s="149"/>
      <c r="RHQ1103" s="149"/>
      <c r="RHR1103" s="149"/>
      <c r="RHS1103" s="149"/>
      <c r="RHT1103" s="149"/>
      <c r="RHU1103" s="149"/>
      <c r="RHV1103" s="149"/>
      <c r="RHW1103" s="149"/>
      <c r="RHX1103" s="149"/>
      <c r="RHY1103" s="149"/>
      <c r="RHZ1103" s="149"/>
      <c r="RIA1103" s="149"/>
      <c r="RIB1103" s="149"/>
      <c r="RIC1103" s="149"/>
      <c r="RID1103" s="149"/>
      <c r="RIE1103" s="149"/>
      <c r="RIF1103" s="149"/>
      <c r="RIG1103" s="149"/>
      <c r="RIH1103" s="149"/>
      <c r="RII1103" s="149"/>
      <c r="RIJ1103" s="149"/>
      <c r="RIK1103" s="149"/>
      <c r="RIL1103" s="149"/>
      <c r="RIM1103" s="149"/>
      <c r="RIN1103" s="149"/>
      <c r="RIO1103" s="149"/>
      <c r="RIP1103" s="149"/>
      <c r="RIQ1103" s="149"/>
      <c r="RIR1103" s="149"/>
      <c r="RIS1103" s="149"/>
      <c r="RIT1103" s="149"/>
      <c r="RIU1103" s="149"/>
      <c r="RIV1103" s="149"/>
      <c r="RIW1103" s="149"/>
      <c r="RIX1103" s="149"/>
      <c r="RIY1103" s="149"/>
      <c r="RIZ1103" s="149"/>
      <c r="RJA1103" s="149"/>
      <c r="RJB1103" s="149"/>
      <c r="RJC1103" s="149"/>
      <c r="RJD1103" s="149"/>
      <c r="RJE1103" s="149"/>
      <c r="RJF1103" s="149"/>
      <c r="RJG1103" s="149"/>
      <c r="RJH1103" s="149"/>
      <c r="RJI1103" s="149"/>
      <c r="RJJ1103" s="149"/>
      <c r="RJK1103" s="149"/>
      <c r="RJL1103" s="149"/>
      <c r="RJM1103" s="149"/>
      <c r="RJN1103" s="149"/>
      <c r="RJO1103" s="149"/>
      <c r="RJP1103" s="149"/>
      <c r="RJQ1103" s="149"/>
      <c r="RJR1103" s="149"/>
      <c r="RJS1103" s="149"/>
      <c r="RJT1103" s="149"/>
      <c r="RJU1103" s="149"/>
      <c r="RJV1103" s="149"/>
      <c r="RJW1103" s="149"/>
      <c r="RJX1103" s="149"/>
      <c r="RJY1103" s="149"/>
      <c r="RJZ1103" s="149"/>
      <c r="RKA1103" s="149"/>
      <c r="RKB1103" s="149"/>
      <c r="RKC1103" s="149"/>
      <c r="RKD1103" s="149"/>
      <c r="RKE1103" s="149"/>
      <c r="RKF1103" s="149"/>
      <c r="RKG1103" s="149"/>
      <c r="RKH1103" s="149"/>
      <c r="RKI1103" s="149"/>
      <c r="RKJ1103" s="149"/>
      <c r="RKK1103" s="149"/>
      <c r="RKL1103" s="149"/>
      <c r="RKM1103" s="149"/>
      <c r="RKN1103" s="149"/>
      <c r="RKO1103" s="149"/>
      <c r="RKP1103" s="149"/>
      <c r="RKQ1103" s="149"/>
      <c r="RKR1103" s="149"/>
      <c r="RKS1103" s="149"/>
      <c r="RKT1103" s="149"/>
      <c r="RKU1103" s="149"/>
      <c r="RKV1103" s="149"/>
      <c r="RKW1103" s="149"/>
      <c r="RKX1103" s="149"/>
      <c r="RKY1103" s="149"/>
      <c r="RKZ1103" s="149"/>
      <c r="RLA1103" s="149"/>
      <c r="RLB1103" s="149"/>
      <c r="RLC1103" s="149"/>
      <c r="RLD1103" s="149"/>
      <c r="RLE1103" s="149"/>
      <c r="RLF1103" s="149"/>
      <c r="RLG1103" s="149"/>
      <c r="RLH1103" s="149"/>
      <c r="RLI1103" s="149"/>
      <c r="RLJ1103" s="149"/>
      <c r="RLK1103" s="149"/>
      <c r="RLL1103" s="149"/>
      <c r="RLM1103" s="149"/>
      <c r="RLN1103" s="149"/>
      <c r="RLO1103" s="149"/>
      <c r="RLP1103" s="149"/>
      <c r="RLQ1103" s="149"/>
      <c r="RLR1103" s="149"/>
      <c r="RLS1103" s="149"/>
      <c r="RLT1103" s="149"/>
      <c r="RLU1103" s="149"/>
      <c r="RLV1103" s="149"/>
      <c r="RLW1103" s="149"/>
      <c r="RLX1103" s="149"/>
      <c r="RLY1103" s="149"/>
      <c r="RLZ1103" s="149"/>
      <c r="RMA1103" s="149"/>
      <c r="RMB1103" s="149"/>
      <c r="RMC1103" s="149"/>
      <c r="RMD1103" s="149"/>
      <c r="RME1103" s="149"/>
      <c r="RMF1103" s="149"/>
      <c r="RMG1103" s="149"/>
      <c r="RMH1103" s="149"/>
      <c r="RMI1103" s="149"/>
      <c r="RMJ1103" s="149"/>
      <c r="RMK1103" s="149"/>
      <c r="RML1103" s="149"/>
      <c r="RMM1103" s="149"/>
      <c r="RMN1103" s="149"/>
      <c r="RMO1103" s="149"/>
      <c r="RMP1103" s="149"/>
      <c r="RMQ1103" s="149"/>
      <c r="RMR1103" s="149"/>
      <c r="RMS1103" s="149"/>
      <c r="RMT1103" s="149"/>
      <c r="RMU1103" s="149"/>
      <c r="RMV1103" s="149"/>
      <c r="RMW1103" s="149"/>
      <c r="RMX1103" s="149"/>
      <c r="RMY1103" s="149"/>
      <c r="RMZ1103" s="149"/>
      <c r="RNA1103" s="149"/>
      <c r="RNB1103" s="149"/>
      <c r="RNC1103" s="149"/>
      <c r="RND1103" s="149"/>
      <c r="RNE1103" s="149"/>
      <c r="RNF1103" s="149"/>
      <c r="RNG1103" s="149"/>
      <c r="RNH1103" s="149"/>
      <c r="RNI1103" s="149"/>
      <c r="RNJ1103" s="149"/>
      <c r="RNK1103" s="149"/>
      <c r="RNL1103" s="149"/>
      <c r="RNM1103" s="149"/>
      <c r="RNN1103" s="149"/>
      <c r="RNO1103" s="149"/>
      <c r="RNP1103" s="149"/>
      <c r="RNQ1103" s="149"/>
      <c r="RNR1103" s="149"/>
      <c r="RNS1103" s="149"/>
      <c r="RNT1103" s="149"/>
      <c r="RNU1103" s="149"/>
      <c r="RNV1103" s="149"/>
      <c r="RNW1103" s="149"/>
      <c r="RNX1103" s="149"/>
      <c r="RNY1103" s="149"/>
      <c r="RNZ1103" s="149"/>
      <c r="ROA1103" s="149"/>
      <c r="ROB1103" s="149"/>
      <c r="ROC1103" s="149"/>
      <c r="ROD1103" s="149"/>
      <c r="ROE1103" s="149"/>
      <c r="ROF1103" s="149"/>
      <c r="ROG1103" s="149"/>
      <c r="ROH1103" s="149"/>
      <c r="ROI1103" s="149"/>
      <c r="ROJ1103" s="149"/>
      <c r="ROK1103" s="149"/>
      <c r="ROL1103" s="149"/>
      <c r="ROM1103" s="149"/>
      <c r="RON1103" s="149"/>
      <c r="ROO1103" s="149"/>
      <c r="ROP1103" s="149"/>
      <c r="ROQ1103" s="149"/>
      <c r="ROR1103" s="149"/>
      <c r="ROS1103" s="149"/>
      <c r="ROT1103" s="149"/>
      <c r="ROU1103" s="149"/>
      <c r="ROV1103" s="149"/>
      <c r="ROW1103" s="149"/>
      <c r="ROX1103" s="149"/>
      <c r="ROY1103" s="149"/>
      <c r="ROZ1103" s="149"/>
      <c r="RPA1103" s="149"/>
      <c r="RPB1103" s="149"/>
      <c r="RPC1103" s="149"/>
      <c r="RPD1103" s="149"/>
      <c r="RPE1103" s="149"/>
      <c r="RPF1103" s="149"/>
      <c r="RPG1103" s="149"/>
      <c r="RPH1103" s="149"/>
      <c r="RPI1103" s="149"/>
      <c r="RPJ1103" s="149"/>
      <c r="RPK1103" s="149"/>
      <c r="RPL1103" s="149"/>
      <c r="RPM1103" s="149"/>
      <c r="RPN1103" s="149"/>
      <c r="RPO1103" s="149"/>
      <c r="RPP1103" s="149"/>
      <c r="RPQ1103" s="149"/>
      <c r="RPR1103" s="149"/>
      <c r="RPS1103" s="149"/>
      <c r="RPT1103" s="149"/>
      <c r="RPU1103" s="149"/>
      <c r="RPV1103" s="149"/>
      <c r="RPW1103" s="149"/>
      <c r="RPX1103" s="149"/>
      <c r="RPY1103" s="149"/>
      <c r="RPZ1103" s="149"/>
      <c r="RQA1103" s="149"/>
      <c r="RQB1103" s="149"/>
      <c r="RQC1103" s="149"/>
      <c r="RQD1103" s="149"/>
      <c r="RQE1103" s="149"/>
      <c r="RQF1103" s="149"/>
      <c r="RQG1103" s="149"/>
      <c r="RQH1103" s="149"/>
      <c r="RQI1103" s="149"/>
      <c r="RQJ1103" s="149"/>
      <c r="RQK1103" s="149"/>
      <c r="RQL1103" s="149"/>
      <c r="RQM1103" s="149"/>
      <c r="RQN1103" s="149"/>
      <c r="RQO1103" s="149"/>
      <c r="RQP1103" s="149"/>
      <c r="RQQ1103" s="149"/>
      <c r="RQR1103" s="149"/>
      <c r="RQS1103" s="149"/>
      <c r="RQT1103" s="149"/>
      <c r="RQU1103" s="149"/>
      <c r="RQV1103" s="149"/>
      <c r="RQW1103" s="149"/>
      <c r="RQX1103" s="149"/>
      <c r="RQY1103" s="149"/>
      <c r="RQZ1103" s="149"/>
      <c r="RRA1103" s="149"/>
      <c r="RRB1103" s="149"/>
      <c r="RRC1103" s="149"/>
      <c r="RRD1103" s="149"/>
      <c r="RRE1103" s="149"/>
      <c r="RRF1103" s="149"/>
      <c r="RRG1103" s="149"/>
      <c r="RRH1103" s="149"/>
      <c r="RRI1103" s="149"/>
      <c r="RRJ1103" s="149"/>
      <c r="RRK1103" s="149"/>
      <c r="RRL1103" s="149"/>
      <c r="RRM1103" s="149"/>
      <c r="RRN1103" s="149"/>
      <c r="RRO1103" s="149"/>
      <c r="RRP1103" s="149"/>
      <c r="RRQ1103" s="149"/>
      <c r="RRR1103" s="149"/>
      <c r="RRS1103" s="149"/>
      <c r="RRT1103" s="149"/>
      <c r="RRU1103" s="149"/>
      <c r="RRV1103" s="149"/>
      <c r="RRW1103" s="149"/>
      <c r="RRX1103" s="149"/>
      <c r="RRY1103" s="149"/>
      <c r="RRZ1103" s="149"/>
      <c r="RSA1103" s="149"/>
      <c r="RSB1103" s="149"/>
      <c r="RSC1103" s="149"/>
      <c r="RSD1103" s="149"/>
      <c r="RSE1103" s="149"/>
      <c r="RSF1103" s="149"/>
      <c r="RSG1103" s="149"/>
      <c r="RSH1103" s="149"/>
      <c r="RSI1103" s="149"/>
      <c r="RSJ1103" s="149"/>
      <c r="RSK1103" s="149"/>
      <c r="RSL1103" s="149"/>
      <c r="RSM1103" s="149"/>
      <c r="RSN1103" s="149"/>
      <c r="RSO1103" s="149"/>
      <c r="RSP1103" s="149"/>
      <c r="RSQ1103" s="149"/>
      <c r="RSR1103" s="149"/>
      <c r="RSS1103" s="149"/>
      <c r="RST1103" s="149"/>
      <c r="RSU1103" s="149"/>
      <c r="RSV1103" s="149"/>
      <c r="RSW1103" s="149"/>
      <c r="RSX1103" s="149"/>
      <c r="RSY1103" s="149"/>
      <c r="RSZ1103" s="149"/>
      <c r="RTA1103" s="149"/>
      <c r="RTB1103" s="149"/>
      <c r="RTC1103" s="149"/>
      <c r="RTD1103" s="149"/>
      <c r="RTE1103" s="149"/>
      <c r="RTF1103" s="149"/>
      <c r="RTG1103" s="149"/>
      <c r="RTH1103" s="149"/>
      <c r="RTI1103" s="149"/>
      <c r="RTJ1103" s="149"/>
      <c r="RTK1103" s="149"/>
      <c r="RTL1103" s="149"/>
      <c r="RTM1103" s="149"/>
      <c r="RTN1103" s="149"/>
      <c r="RTO1103" s="149"/>
      <c r="RTP1103" s="149"/>
      <c r="RTQ1103" s="149"/>
      <c r="RTR1103" s="149"/>
      <c r="RTS1103" s="149"/>
      <c r="RTT1103" s="149"/>
      <c r="RTU1103" s="149"/>
      <c r="RTV1103" s="149"/>
      <c r="RTW1103" s="149"/>
      <c r="RTX1103" s="149"/>
      <c r="RTY1103" s="149"/>
      <c r="RTZ1103" s="149"/>
      <c r="RUA1103" s="149"/>
      <c r="RUB1103" s="149"/>
      <c r="RUC1103" s="149"/>
      <c r="RUD1103" s="149"/>
      <c r="RUE1103" s="149"/>
      <c r="RUF1103" s="149"/>
      <c r="RUG1103" s="149"/>
      <c r="RUH1103" s="149"/>
      <c r="RUI1103" s="149"/>
      <c r="RUJ1103" s="149"/>
      <c r="RUK1103" s="149"/>
      <c r="RUL1103" s="149"/>
      <c r="RUM1103" s="149"/>
      <c r="RUN1103" s="149"/>
      <c r="RUO1103" s="149"/>
      <c r="RUP1103" s="149"/>
      <c r="RUQ1103" s="149"/>
      <c r="RUR1103" s="149"/>
      <c r="RUS1103" s="149"/>
      <c r="RUT1103" s="149"/>
      <c r="RUU1103" s="149"/>
      <c r="RUV1103" s="149"/>
      <c r="RUW1103" s="149"/>
      <c r="RUX1103" s="149"/>
      <c r="RUY1103" s="149"/>
      <c r="RUZ1103" s="149"/>
      <c r="RVA1103" s="149"/>
      <c r="RVB1103" s="149"/>
      <c r="RVC1103" s="149"/>
      <c r="RVD1103" s="149"/>
      <c r="RVE1103" s="149"/>
      <c r="RVF1103" s="149"/>
      <c r="RVG1103" s="149"/>
      <c r="RVH1103" s="149"/>
      <c r="RVI1103" s="149"/>
      <c r="RVJ1103" s="149"/>
      <c r="RVK1103" s="149"/>
      <c r="RVL1103" s="149"/>
      <c r="RVM1103" s="149"/>
      <c r="RVN1103" s="149"/>
      <c r="RVO1103" s="149"/>
      <c r="RVP1103" s="149"/>
      <c r="RVQ1103" s="149"/>
      <c r="RVR1103" s="149"/>
      <c r="RVS1103" s="149"/>
      <c r="RVT1103" s="149"/>
      <c r="RVU1103" s="149"/>
      <c r="RVV1103" s="149"/>
      <c r="RVW1103" s="149"/>
      <c r="RVX1103" s="149"/>
      <c r="RVY1103" s="149"/>
      <c r="RVZ1103" s="149"/>
      <c r="RWA1103" s="149"/>
      <c r="RWB1103" s="149"/>
      <c r="RWC1103" s="149"/>
      <c r="RWD1103" s="149"/>
      <c r="RWE1103" s="149"/>
      <c r="RWF1103" s="149"/>
      <c r="RWG1103" s="149"/>
      <c r="RWH1103" s="149"/>
      <c r="RWI1103" s="149"/>
      <c r="RWJ1103" s="149"/>
      <c r="RWK1103" s="149"/>
      <c r="RWL1103" s="149"/>
      <c r="RWM1103" s="149"/>
      <c r="RWN1103" s="149"/>
      <c r="RWO1103" s="149"/>
      <c r="RWP1103" s="149"/>
      <c r="RWQ1103" s="149"/>
      <c r="RWR1103" s="149"/>
      <c r="RWS1103" s="149"/>
      <c r="RWT1103" s="149"/>
      <c r="RWU1103" s="149"/>
      <c r="RWV1103" s="149"/>
      <c r="RWW1103" s="149"/>
      <c r="RWX1103" s="149"/>
      <c r="RWY1103" s="149"/>
      <c r="RWZ1103" s="149"/>
      <c r="RXA1103" s="149"/>
      <c r="RXB1103" s="149"/>
      <c r="RXC1103" s="149"/>
      <c r="RXD1103" s="149"/>
      <c r="RXE1103" s="149"/>
      <c r="RXF1103" s="149"/>
      <c r="RXG1103" s="149"/>
      <c r="RXH1103" s="149"/>
      <c r="RXI1103" s="149"/>
      <c r="RXJ1103" s="149"/>
      <c r="RXK1103" s="149"/>
      <c r="RXL1103" s="149"/>
      <c r="RXM1103" s="149"/>
      <c r="RXN1103" s="149"/>
      <c r="RXO1103" s="149"/>
      <c r="RXP1103" s="149"/>
      <c r="RXQ1103" s="149"/>
      <c r="RXR1103" s="149"/>
      <c r="RXS1103" s="149"/>
      <c r="RXT1103" s="149"/>
      <c r="RXU1103" s="149"/>
      <c r="RXV1103" s="149"/>
      <c r="RXW1103" s="149"/>
      <c r="RXX1103" s="149"/>
      <c r="RXY1103" s="149"/>
      <c r="RXZ1103" s="149"/>
      <c r="RYA1103" s="149"/>
      <c r="RYB1103" s="149"/>
      <c r="RYC1103" s="149"/>
      <c r="RYD1103" s="149"/>
      <c r="RYE1103" s="149"/>
      <c r="RYF1103" s="149"/>
      <c r="RYG1103" s="149"/>
      <c r="RYH1103" s="149"/>
      <c r="RYI1103" s="149"/>
      <c r="RYJ1103" s="149"/>
      <c r="RYK1103" s="149"/>
      <c r="RYL1103" s="149"/>
      <c r="RYM1103" s="149"/>
      <c r="RYN1103" s="149"/>
      <c r="RYO1103" s="149"/>
      <c r="RYP1103" s="149"/>
      <c r="RYQ1103" s="149"/>
      <c r="RYR1103" s="149"/>
      <c r="RYS1103" s="149"/>
      <c r="RYT1103" s="149"/>
      <c r="RYU1103" s="149"/>
      <c r="RYV1103" s="149"/>
      <c r="RYW1103" s="149"/>
      <c r="RYX1103" s="149"/>
      <c r="RYY1103" s="149"/>
      <c r="RYZ1103" s="149"/>
      <c r="RZA1103" s="149"/>
      <c r="RZB1103" s="149"/>
      <c r="RZC1103" s="149"/>
      <c r="RZD1103" s="149"/>
      <c r="RZE1103" s="149"/>
      <c r="RZF1103" s="149"/>
      <c r="RZG1103" s="149"/>
      <c r="RZH1103" s="149"/>
      <c r="RZI1103" s="149"/>
      <c r="RZJ1103" s="149"/>
      <c r="RZK1103" s="149"/>
      <c r="RZL1103" s="149"/>
      <c r="RZM1103" s="149"/>
      <c r="RZN1103" s="149"/>
      <c r="RZO1103" s="149"/>
      <c r="RZP1103" s="149"/>
      <c r="RZQ1103" s="149"/>
      <c r="RZR1103" s="149"/>
      <c r="RZS1103" s="149"/>
      <c r="RZT1103" s="149"/>
      <c r="RZU1103" s="149"/>
      <c r="RZV1103" s="149"/>
      <c r="RZW1103" s="149"/>
      <c r="RZX1103" s="149"/>
      <c r="RZY1103" s="149"/>
      <c r="RZZ1103" s="149"/>
      <c r="SAA1103" s="149"/>
      <c r="SAB1103" s="149"/>
      <c r="SAC1103" s="149"/>
      <c r="SAD1103" s="149"/>
      <c r="SAE1103" s="149"/>
      <c r="SAF1103" s="149"/>
      <c r="SAG1103" s="149"/>
      <c r="SAH1103" s="149"/>
      <c r="SAI1103" s="149"/>
      <c r="SAJ1103" s="149"/>
      <c r="SAK1103" s="149"/>
      <c r="SAL1103" s="149"/>
      <c r="SAM1103" s="149"/>
      <c r="SAN1103" s="149"/>
      <c r="SAO1103" s="149"/>
      <c r="SAP1103" s="149"/>
      <c r="SAQ1103" s="149"/>
      <c r="SAR1103" s="149"/>
      <c r="SAS1103" s="149"/>
      <c r="SAT1103" s="149"/>
      <c r="SAU1103" s="149"/>
      <c r="SAV1103" s="149"/>
      <c r="SAW1103" s="149"/>
      <c r="SAX1103" s="149"/>
      <c r="SAY1103" s="149"/>
      <c r="SAZ1103" s="149"/>
      <c r="SBA1103" s="149"/>
      <c r="SBB1103" s="149"/>
      <c r="SBC1103" s="149"/>
      <c r="SBD1103" s="149"/>
      <c r="SBE1103" s="149"/>
      <c r="SBF1103" s="149"/>
      <c r="SBG1103" s="149"/>
      <c r="SBH1103" s="149"/>
      <c r="SBI1103" s="149"/>
      <c r="SBJ1103" s="149"/>
      <c r="SBK1103" s="149"/>
      <c r="SBL1103" s="149"/>
      <c r="SBM1103" s="149"/>
      <c r="SBN1103" s="149"/>
      <c r="SBO1103" s="149"/>
      <c r="SBP1103" s="149"/>
      <c r="SBQ1103" s="149"/>
      <c r="SBR1103" s="149"/>
      <c r="SBS1103" s="149"/>
      <c r="SBT1103" s="149"/>
      <c r="SBU1103" s="149"/>
      <c r="SBV1103" s="149"/>
      <c r="SBW1103" s="149"/>
      <c r="SBX1103" s="149"/>
      <c r="SBY1103" s="149"/>
      <c r="SBZ1103" s="149"/>
      <c r="SCA1103" s="149"/>
      <c r="SCB1103" s="149"/>
      <c r="SCC1103" s="149"/>
      <c r="SCD1103" s="149"/>
      <c r="SCE1103" s="149"/>
      <c r="SCF1103" s="149"/>
      <c r="SCG1103" s="149"/>
      <c r="SCH1103" s="149"/>
      <c r="SCI1103" s="149"/>
      <c r="SCJ1103" s="149"/>
      <c r="SCK1103" s="149"/>
      <c r="SCL1103" s="149"/>
      <c r="SCM1103" s="149"/>
      <c r="SCN1103" s="149"/>
      <c r="SCO1103" s="149"/>
      <c r="SCP1103" s="149"/>
      <c r="SCQ1103" s="149"/>
      <c r="SCR1103" s="149"/>
      <c r="SCS1103" s="149"/>
      <c r="SCT1103" s="149"/>
      <c r="SCU1103" s="149"/>
      <c r="SCV1103" s="149"/>
      <c r="SCW1103" s="149"/>
      <c r="SCX1103" s="149"/>
      <c r="SCY1103" s="149"/>
      <c r="SCZ1103" s="149"/>
      <c r="SDA1103" s="149"/>
      <c r="SDB1103" s="149"/>
      <c r="SDC1103" s="149"/>
      <c r="SDD1103" s="149"/>
      <c r="SDE1103" s="149"/>
      <c r="SDF1103" s="149"/>
      <c r="SDG1103" s="149"/>
      <c r="SDH1103" s="149"/>
      <c r="SDI1103" s="149"/>
      <c r="SDJ1103" s="149"/>
      <c r="SDK1103" s="149"/>
      <c r="SDL1103" s="149"/>
      <c r="SDM1103" s="149"/>
      <c r="SDN1103" s="149"/>
      <c r="SDO1103" s="149"/>
      <c r="SDP1103" s="149"/>
      <c r="SDQ1103" s="149"/>
      <c r="SDR1103" s="149"/>
      <c r="SDS1103" s="149"/>
      <c r="SDT1103" s="149"/>
      <c r="SDU1103" s="149"/>
      <c r="SDV1103" s="149"/>
      <c r="SDW1103" s="149"/>
      <c r="SDX1103" s="149"/>
      <c r="SDY1103" s="149"/>
      <c r="SDZ1103" s="149"/>
      <c r="SEA1103" s="149"/>
      <c r="SEB1103" s="149"/>
      <c r="SEC1103" s="149"/>
      <c r="SED1103" s="149"/>
      <c r="SEE1103" s="149"/>
      <c r="SEF1103" s="149"/>
      <c r="SEG1103" s="149"/>
      <c r="SEH1103" s="149"/>
      <c r="SEI1103" s="149"/>
      <c r="SEJ1103" s="149"/>
      <c r="SEK1103" s="149"/>
      <c r="SEL1103" s="149"/>
      <c r="SEM1103" s="149"/>
      <c r="SEN1103" s="149"/>
      <c r="SEO1103" s="149"/>
      <c r="SEP1103" s="149"/>
      <c r="SEQ1103" s="149"/>
      <c r="SER1103" s="149"/>
      <c r="SES1103" s="149"/>
      <c r="SET1103" s="149"/>
      <c r="SEU1103" s="149"/>
      <c r="SEV1103" s="149"/>
      <c r="SEW1103" s="149"/>
      <c r="SEX1103" s="149"/>
      <c r="SEY1103" s="149"/>
      <c r="SEZ1103" s="149"/>
      <c r="SFA1103" s="149"/>
      <c r="SFB1103" s="149"/>
      <c r="SFC1103" s="149"/>
      <c r="SFD1103" s="149"/>
      <c r="SFE1103" s="149"/>
      <c r="SFF1103" s="149"/>
      <c r="SFG1103" s="149"/>
      <c r="SFH1103" s="149"/>
      <c r="SFI1103" s="149"/>
      <c r="SFJ1103" s="149"/>
      <c r="SFK1103" s="149"/>
      <c r="SFL1103" s="149"/>
      <c r="SFM1103" s="149"/>
      <c r="SFN1103" s="149"/>
      <c r="SFO1103" s="149"/>
      <c r="SFP1103" s="149"/>
      <c r="SFQ1103" s="149"/>
      <c r="SFR1103" s="149"/>
      <c r="SFS1103" s="149"/>
      <c r="SFT1103" s="149"/>
      <c r="SFU1103" s="149"/>
      <c r="SFV1103" s="149"/>
      <c r="SFW1103" s="149"/>
      <c r="SFX1103" s="149"/>
      <c r="SFY1103" s="149"/>
      <c r="SFZ1103" s="149"/>
      <c r="SGA1103" s="149"/>
      <c r="SGB1103" s="149"/>
      <c r="SGC1103" s="149"/>
      <c r="SGD1103" s="149"/>
      <c r="SGE1103" s="149"/>
      <c r="SGF1103" s="149"/>
      <c r="SGG1103" s="149"/>
      <c r="SGH1103" s="149"/>
      <c r="SGI1103" s="149"/>
      <c r="SGJ1103" s="149"/>
      <c r="SGK1103" s="149"/>
      <c r="SGL1103" s="149"/>
      <c r="SGM1103" s="149"/>
      <c r="SGN1103" s="149"/>
      <c r="SGO1103" s="149"/>
      <c r="SGP1103" s="149"/>
      <c r="SGQ1103" s="149"/>
      <c r="SGR1103" s="149"/>
      <c r="SGS1103" s="149"/>
      <c r="SGT1103" s="149"/>
      <c r="SGU1103" s="149"/>
      <c r="SGV1103" s="149"/>
      <c r="SGW1103" s="149"/>
      <c r="SGX1103" s="149"/>
      <c r="SGY1103" s="149"/>
      <c r="SGZ1103" s="149"/>
      <c r="SHA1103" s="149"/>
      <c r="SHB1103" s="149"/>
      <c r="SHC1103" s="149"/>
      <c r="SHD1103" s="149"/>
      <c r="SHE1103" s="149"/>
      <c r="SHF1103" s="149"/>
      <c r="SHG1103" s="149"/>
      <c r="SHH1103" s="149"/>
      <c r="SHI1103" s="149"/>
      <c r="SHJ1103" s="149"/>
      <c r="SHK1103" s="149"/>
      <c r="SHL1103" s="149"/>
      <c r="SHM1103" s="149"/>
      <c r="SHN1103" s="149"/>
      <c r="SHO1103" s="149"/>
      <c r="SHP1103" s="149"/>
      <c r="SHQ1103" s="149"/>
      <c r="SHR1103" s="149"/>
      <c r="SHS1103" s="149"/>
      <c r="SHT1103" s="149"/>
      <c r="SHU1103" s="149"/>
      <c r="SHV1103" s="149"/>
      <c r="SHW1103" s="149"/>
      <c r="SHX1103" s="149"/>
      <c r="SHY1103" s="149"/>
      <c r="SHZ1103" s="149"/>
      <c r="SIA1103" s="149"/>
      <c r="SIB1103" s="149"/>
      <c r="SIC1103" s="149"/>
      <c r="SID1103" s="149"/>
      <c r="SIE1103" s="149"/>
      <c r="SIF1103" s="149"/>
      <c r="SIG1103" s="149"/>
      <c r="SIH1103" s="149"/>
      <c r="SII1103" s="149"/>
      <c r="SIJ1103" s="149"/>
      <c r="SIK1103" s="149"/>
      <c r="SIL1103" s="149"/>
      <c r="SIM1103" s="149"/>
      <c r="SIN1103" s="149"/>
      <c r="SIO1103" s="149"/>
      <c r="SIP1103" s="149"/>
      <c r="SIQ1103" s="149"/>
      <c r="SIR1103" s="149"/>
      <c r="SIS1103" s="149"/>
      <c r="SIT1103" s="149"/>
      <c r="SIU1103" s="149"/>
      <c r="SIV1103" s="149"/>
      <c r="SIW1103" s="149"/>
      <c r="SIX1103" s="149"/>
      <c r="SIY1103" s="149"/>
      <c r="SIZ1103" s="149"/>
      <c r="SJA1103" s="149"/>
      <c r="SJB1103" s="149"/>
      <c r="SJC1103" s="149"/>
      <c r="SJD1103" s="149"/>
      <c r="SJE1103" s="149"/>
      <c r="SJF1103" s="149"/>
      <c r="SJG1103" s="149"/>
      <c r="SJH1103" s="149"/>
      <c r="SJI1103" s="149"/>
      <c r="SJJ1103" s="149"/>
      <c r="SJK1103" s="149"/>
      <c r="SJL1103" s="149"/>
      <c r="SJM1103" s="149"/>
      <c r="SJN1103" s="149"/>
      <c r="SJO1103" s="149"/>
      <c r="SJP1103" s="149"/>
      <c r="SJQ1103" s="149"/>
      <c r="SJR1103" s="149"/>
      <c r="SJS1103" s="149"/>
      <c r="SJT1103" s="149"/>
      <c r="SJU1103" s="149"/>
      <c r="SJV1103" s="149"/>
      <c r="SJW1103" s="149"/>
      <c r="SJX1103" s="149"/>
      <c r="SJY1103" s="149"/>
      <c r="SJZ1103" s="149"/>
      <c r="SKA1103" s="149"/>
      <c r="SKB1103" s="149"/>
      <c r="SKC1103" s="149"/>
      <c r="SKD1103" s="149"/>
      <c r="SKE1103" s="149"/>
      <c r="SKF1103" s="149"/>
      <c r="SKG1103" s="149"/>
      <c r="SKH1103" s="149"/>
      <c r="SKI1103" s="149"/>
      <c r="SKJ1103" s="149"/>
      <c r="SKK1103" s="149"/>
      <c r="SKL1103" s="149"/>
      <c r="SKM1103" s="149"/>
      <c r="SKN1103" s="149"/>
      <c r="SKO1103" s="149"/>
      <c r="SKP1103" s="149"/>
      <c r="SKQ1103" s="149"/>
      <c r="SKR1103" s="149"/>
      <c r="SKS1103" s="149"/>
      <c r="SKT1103" s="149"/>
      <c r="SKU1103" s="149"/>
      <c r="SKV1103" s="149"/>
      <c r="SKW1103" s="149"/>
      <c r="SKX1103" s="149"/>
      <c r="SKY1103" s="149"/>
      <c r="SKZ1103" s="149"/>
      <c r="SLA1103" s="149"/>
      <c r="SLB1103" s="149"/>
      <c r="SLC1103" s="149"/>
      <c r="SLD1103" s="149"/>
      <c r="SLE1103" s="149"/>
      <c r="SLF1103" s="149"/>
      <c r="SLG1103" s="149"/>
      <c r="SLH1103" s="149"/>
      <c r="SLI1103" s="149"/>
      <c r="SLJ1103" s="149"/>
      <c r="SLK1103" s="149"/>
      <c r="SLL1103" s="149"/>
      <c r="SLM1103" s="149"/>
      <c r="SLN1103" s="149"/>
      <c r="SLO1103" s="149"/>
      <c r="SLP1103" s="149"/>
      <c r="SLQ1103" s="149"/>
      <c r="SLR1103" s="149"/>
      <c r="SLS1103" s="149"/>
      <c r="SLT1103" s="149"/>
      <c r="SLU1103" s="149"/>
      <c r="SLV1103" s="149"/>
      <c r="SLW1103" s="149"/>
      <c r="SLX1103" s="149"/>
      <c r="SLY1103" s="149"/>
      <c r="SLZ1103" s="149"/>
      <c r="SMA1103" s="149"/>
      <c r="SMB1103" s="149"/>
      <c r="SMC1103" s="149"/>
      <c r="SMD1103" s="149"/>
      <c r="SME1103" s="149"/>
      <c r="SMF1103" s="149"/>
      <c r="SMG1103" s="149"/>
      <c r="SMH1103" s="149"/>
      <c r="SMI1103" s="149"/>
      <c r="SMJ1103" s="149"/>
      <c r="SMK1103" s="149"/>
      <c r="SML1103" s="149"/>
      <c r="SMM1103" s="149"/>
      <c r="SMN1103" s="149"/>
      <c r="SMO1103" s="149"/>
      <c r="SMP1103" s="149"/>
      <c r="SMQ1103" s="149"/>
      <c r="SMR1103" s="149"/>
      <c r="SMS1103" s="149"/>
      <c r="SMT1103" s="149"/>
      <c r="SMU1103" s="149"/>
      <c r="SMV1103" s="149"/>
      <c r="SMW1103" s="149"/>
      <c r="SMX1103" s="149"/>
      <c r="SMY1103" s="149"/>
      <c r="SMZ1103" s="149"/>
      <c r="SNA1103" s="149"/>
      <c r="SNB1103" s="149"/>
      <c r="SNC1103" s="149"/>
      <c r="SND1103" s="149"/>
      <c r="SNE1103" s="149"/>
      <c r="SNF1103" s="149"/>
      <c r="SNG1103" s="149"/>
      <c r="SNH1103" s="149"/>
      <c r="SNI1103" s="149"/>
      <c r="SNJ1103" s="149"/>
      <c r="SNK1103" s="149"/>
      <c r="SNL1103" s="149"/>
      <c r="SNM1103" s="149"/>
      <c r="SNN1103" s="149"/>
      <c r="SNO1103" s="149"/>
      <c r="SNP1103" s="149"/>
      <c r="SNQ1103" s="149"/>
      <c r="SNR1103" s="149"/>
      <c r="SNS1103" s="149"/>
      <c r="SNT1103" s="149"/>
      <c r="SNU1103" s="149"/>
      <c r="SNV1103" s="149"/>
      <c r="SNW1103" s="149"/>
      <c r="SNX1103" s="149"/>
      <c r="SNY1103" s="149"/>
      <c r="SNZ1103" s="149"/>
      <c r="SOA1103" s="149"/>
      <c r="SOB1103" s="149"/>
      <c r="SOC1103" s="149"/>
      <c r="SOD1103" s="149"/>
      <c r="SOE1103" s="149"/>
      <c r="SOF1103" s="149"/>
      <c r="SOG1103" s="149"/>
      <c r="SOH1103" s="149"/>
      <c r="SOI1103" s="149"/>
      <c r="SOJ1103" s="149"/>
      <c r="SOK1103" s="149"/>
      <c r="SOL1103" s="149"/>
      <c r="SOM1103" s="149"/>
      <c r="SON1103" s="149"/>
      <c r="SOO1103" s="149"/>
      <c r="SOP1103" s="149"/>
      <c r="SOQ1103" s="149"/>
      <c r="SOR1103" s="149"/>
      <c r="SOS1103" s="149"/>
      <c r="SOT1103" s="149"/>
      <c r="SOU1103" s="149"/>
      <c r="SOV1103" s="149"/>
      <c r="SOW1103" s="149"/>
      <c r="SOX1103" s="149"/>
      <c r="SOY1103" s="149"/>
      <c r="SOZ1103" s="149"/>
      <c r="SPA1103" s="149"/>
      <c r="SPB1103" s="149"/>
      <c r="SPC1103" s="149"/>
      <c r="SPD1103" s="149"/>
      <c r="SPE1103" s="149"/>
      <c r="SPF1103" s="149"/>
      <c r="SPG1103" s="149"/>
      <c r="SPH1103" s="149"/>
      <c r="SPI1103" s="149"/>
      <c r="SPJ1103" s="149"/>
      <c r="SPK1103" s="149"/>
      <c r="SPL1103" s="149"/>
      <c r="SPM1103" s="149"/>
      <c r="SPN1103" s="149"/>
      <c r="SPO1103" s="149"/>
      <c r="SPP1103" s="149"/>
      <c r="SPQ1103" s="149"/>
      <c r="SPR1103" s="149"/>
      <c r="SPS1103" s="149"/>
      <c r="SPT1103" s="149"/>
      <c r="SPU1103" s="149"/>
      <c r="SPV1103" s="149"/>
      <c r="SPW1103" s="149"/>
      <c r="SPX1103" s="149"/>
      <c r="SPY1103" s="149"/>
      <c r="SPZ1103" s="149"/>
      <c r="SQA1103" s="149"/>
      <c r="SQB1103" s="149"/>
      <c r="SQC1103" s="149"/>
      <c r="SQD1103" s="149"/>
      <c r="SQE1103" s="149"/>
      <c r="SQF1103" s="149"/>
      <c r="SQG1103" s="149"/>
      <c r="SQH1103" s="149"/>
      <c r="SQI1103" s="149"/>
      <c r="SQJ1103" s="149"/>
      <c r="SQK1103" s="149"/>
      <c r="SQL1103" s="149"/>
      <c r="SQM1103" s="149"/>
      <c r="SQN1103" s="149"/>
      <c r="SQO1103" s="149"/>
      <c r="SQP1103" s="149"/>
      <c r="SQQ1103" s="149"/>
      <c r="SQR1103" s="149"/>
      <c r="SQS1103" s="149"/>
      <c r="SQT1103" s="149"/>
      <c r="SQU1103" s="149"/>
      <c r="SQV1103" s="149"/>
      <c r="SQW1103" s="149"/>
      <c r="SQX1103" s="149"/>
      <c r="SQY1103" s="149"/>
      <c r="SQZ1103" s="149"/>
      <c r="SRA1103" s="149"/>
      <c r="SRB1103" s="149"/>
      <c r="SRC1103" s="149"/>
      <c r="SRD1103" s="149"/>
      <c r="SRE1103" s="149"/>
      <c r="SRF1103" s="149"/>
      <c r="SRG1103" s="149"/>
      <c r="SRH1103" s="149"/>
      <c r="SRI1103" s="149"/>
      <c r="SRJ1103" s="149"/>
      <c r="SRK1103" s="149"/>
      <c r="SRL1103" s="149"/>
      <c r="SRM1103" s="149"/>
      <c r="SRN1103" s="149"/>
      <c r="SRO1103" s="149"/>
      <c r="SRP1103" s="149"/>
      <c r="SRQ1103" s="149"/>
      <c r="SRR1103" s="149"/>
      <c r="SRS1103" s="149"/>
      <c r="SRT1103" s="149"/>
      <c r="SRU1103" s="149"/>
      <c r="SRV1103" s="149"/>
      <c r="SRW1103" s="149"/>
      <c r="SRX1103" s="149"/>
      <c r="SRY1103" s="149"/>
      <c r="SRZ1103" s="149"/>
      <c r="SSA1103" s="149"/>
      <c r="SSB1103" s="149"/>
      <c r="SSC1103" s="149"/>
      <c r="SSD1103" s="149"/>
      <c r="SSE1103" s="149"/>
      <c r="SSF1103" s="149"/>
      <c r="SSG1103" s="149"/>
      <c r="SSH1103" s="149"/>
      <c r="SSI1103" s="149"/>
      <c r="SSJ1103" s="149"/>
      <c r="SSK1103" s="149"/>
      <c r="SSL1103" s="149"/>
      <c r="SSM1103" s="149"/>
      <c r="SSN1103" s="149"/>
      <c r="SSO1103" s="149"/>
      <c r="SSP1103" s="149"/>
      <c r="SSQ1103" s="149"/>
      <c r="SSR1103" s="149"/>
      <c r="SSS1103" s="149"/>
      <c r="SST1103" s="149"/>
      <c r="SSU1103" s="149"/>
      <c r="SSV1103" s="149"/>
      <c r="SSW1103" s="149"/>
      <c r="SSX1103" s="149"/>
      <c r="SSY1103" s="149"/>
      <c r="SSZ1103" s="149"/>
      <c r="STA1103" s="149"/>
      <c r="STB1103" s="149"/>
      <c r="STC1103" s="149"/>
      <c r="STD1103" s="149"/>
      <c r="STE1103" s="149"/>
      <c r="STF1103" s="149"/>
      <c r="STG1103" s="149"/>
      <c r="STH1103" s="149"/>
      <c r="STI1103" s="149"/>
      <c r="STJ1103" s="149"/>
      <c r="STK1103" s="149"/>
      <c r="STL1103" s="149"/>
      <c r="STM1103" s="149"/>
      <c r="STN1103" s="149"/>
      <c r="STO1103" s="149"/>
      <c r="STP1103" s="149"/>
      <c r="STQ1103" s="149"/>
      <c r="STR1103" s="149"/>
      <c r="STS1103" s="149"/>
      <c r="STT1103" s="149"/>
      <c r="STU1103" s="149"/>
      <c r="STV1103" s="149"/>
      <c r="STW1103" s="149"/>
      <c r="STX1103" s="149"/>
      <c r="STY1103" s="149"/>
      <c r="STZ1103" s="149"/>
      <c r="SUA1103" s="149"/>
      <c r="SUB1103" s="149"/>
      <c r="SUC1103" s="149"/>
      <c r="SUD1103" s="149"/>
      <c r="SUE1103" s="149"/>
      <c r="SUF1103" s="149"/>
      <c r="SUG1103" s="149"/>
      <c r="SUH1103" s="149"/>
      <c r="SUI1103" s="149"/>
      <c r="SUJ1103" s="149"/>
      <c r="SUK1103" s="149"/>
      <c r="SUL1103" s="149"/>
      <c r="SUM1103" s="149"/>
      <c r="SUN1103" s="149"/>
      <c r="SUO1103" s="149"/>
      <c r="SUP1103" s="149"/>
      <c r="SUQ1103" s="149"/>
      <c r="SUR1103" s="149"/>
      <c r="SUS1103" s="149"/>
      <c r="SUT1103" s="149"/>
      <c r="SUU1103" s="149"/>
      <c r="SUV1103" s="149"/>
      <c r="SUW1103" s="149"/>
      <c r="SUX1103" s="149"/>
      <c r="SUY1103" s="149"/>
      <c r="SUZ1103" s="149"/>
      <c r="SVA1103" s="149"/>
      <c r="SVB1103" s="149"/>
      <c r="SVC1103" s="149"/>
      <c r="SVD1103" s="149"/>
      <c r="SVE1103" s="149"/>
      <c r="SVF1103" s="149"/>
      <c r="SVG1103" s="149"/>
      <c r="SVH1103" s="149"/>
      <c r="SVI1103" s="149"/>
      <c r="SVJ1103" s="149"/>
      <c r="SVK1103" s="149"/>
      <c r="SVL1103" s="149"/>
      <c r="SVM1103" s="149"/>
      <c r="SVN1103" s="149"/>
      <c r="SVO1103" s="149"/>
      <c r="SVP1103" s="149"/>
      <c r="SVQ1103" s="149"/>
      <c r="SVR1103" s="149"/>
      <c r="SVS1103" s="149"/>
      <c r="SVT1103" s="149"/>
      <c r="SVU1103" s="149"/>
      <c r="SVV1103" s="149"/>
      <c r="SVW1103" s="149"/>
      <c r="SVX1103" s="149"/>
      <c r="SVY1103" s="149"/>
      <c r="SVZ1103" s="149"/>
      <c r="SWA1103" s="149"/>
      <c r="SWB1103" s="149"/>
      <c r="SWC1103" s="149"/>
      <c r="SWD1103" s="149"/>
      <c r="SWE1103" s="149"/>
      <c r="SWF1103" s="149"/>
      <c r="SWG1103" s="149"/>
      <c r="SWH1103" s="149"/>
      <c r="SWI1103" s="149"/>
      <c r="SWJ1103" s="149"/>
      <c r="SWK1103" s="149"/>
      <c r="SWL1103" s="149"/>
      <c r="SWM1103" s="149"/>
      <c r="SWN1103" s="149"/>
      <c r="SWO1103" s="149"/>
      <c r="SWP1103" s="149"/>
      <c r="SWQ1103" s="149"/>
      <c r="SWR1103" s="149"/>
      <c r="SWS1103" s="149"/>
      <c r="SWT1103" s="149"/>
      <c r="SWU1103" s="149"/>
      <c r="SWV1103" s="149"/>
      <c r="SWW1103" s="149"/>
      <c r="SWX1103" s="149"/>
      <c r="SWY1103" s="149"/>
      <c r="SWZ1103" s="149"/>
      <c r="SXA1103" s="149"/>
      <c r="SXB1103" s="149"/>
      <c r="SXC1103" s="149"/>
      <c r="SXD1103" s="149"/>
      <c r="SXE1103" s="149"/>
      <c r="SXF1103" s="149"/>
      <c r="SXG1103" s="149"/>
      <c r="SXH1103" s="149"/>
      <c r="SXI1103" s="149"/>
      <c r="SXJ1103" s="149"/>
      <c r="SXK1103" s="149"/>
      <c r="SXL1103" s="149"/>
      <c r="SXM1103" s="149"/>
      <c r="SXN1103" s="149"/>
      <c r="SXO1103" s="149"/>
      <c r="SXP1103" s="149"/>
      <c r="SXQ1103" s="149"/>
      <c r="SXR1103" s="149"/>
      <c r="SXS1103" s="149"/>
      <c r="SXT1103" s="149"/>
      <c r="SXU1103" s="149"/>
      <c r="SXV1103" s="149"/>
      <c r="SXW1103" s="149"/>
      <c r="SXX1103" s="149"/>
      <c r="SXY1103" s="149"/>
      <c r="SXZ1103" s="149"/>
      <c r="SYA1103" s="149"/>
      <c r="SYB1103" s="149"/>
      <c r="SYC1103" s="149"/>
      <c r="SYD1103" s="149"/>
      <c r="SYE1103" s="149"/>
      <c r="SYF1103" s="149"/>
      <c r="SYG1103" s="149"/>
      <c r="SYH1103" s="149"/>
      <c r="SYI1103" s="149"/>
      <c r="SYJ1103" s="149"/>
      <c r="SYK1103" s="149"/>
      <c r="SYL1103" s="149"/>
      <c r="SYM1103" s="149"/>
      <c r="SYN1103" s="149"/>
      <c r="SYO1103" s="149"/>
      <c r="SYP1103" s="149"/>
      <c r="SYQ1103" s="149"/>
      <c r="SYR1103" s="149"/>
      <c r="SYS1103" s="149"/>
      <c r="SYT1103" s="149"/>
      <c r="SYU1103" s="149"/>
      <c r="SYV1103" s="149"/>
      <c r="SYW1103" s="149"/>
      <c r="SYX1103" s="149"/>
      <c r="SYY1103" s="149"/>
      <c r="SYZ1103" s="149"/>
      <c r="SZA1103" s="149"/>
      <c r="SZB1103" s="149"/>
      <c r="SZC1103" s="149"/>
      <c r="SZD1103" s="149"/>
      <c r="SZE1103" s="149"/>
      <c r="SZF1103" s="149"/>
      <c r="SZG1103" s="149"/>
      <c r="SZH1103" s="149"/>
      <c r="SZI1103" s="149"/>
      <c r="SZJ1103" s="149"/>
      <c r="SZK1103" s="149"/>
      <c r="SZL1103" s="149"/>
      <c r="SZM1103" s="149"/>
      <c r="SZN1103" s="149"/>
      <c r="SZO1103" s="149"/>
      <c r="SZP1103" s="149"/>
      <c r="SZQ1103" s="149"/>
      <c r="SZR1103" s="149"/>
      <c r="SZS1103" s="149"/>
      <c r="SZT1103" s="149"/>
      <c r="SZU1103" s="149"/>
      <c r="SZV1103" s="149"/>
      <c r="SZW1103" s="149"/>
      <c r="SZX1103" s="149"/>
      <c r="SZY1103" s="149"/>
      <c r="SZZ1103" s="149"/>
      <c r="TAA1103" s="149"/>
      <c r="TAB1103" s="149"/>
      <c r="TAC1103" s="149"/>
      <c r="TAD1103" s="149"/>
      <c r="TAE1103" s="149"/>
      <c r="TAF1103" s="149"/>
      <c r="TAG1103" s="149"/>
      <c r="TAH1103" s="149"/>
      <c r="TAI1103" s="149"/>
      <c r="TAJ1103" s="149"/>
      <c r="TAK1103" s="149"/>
      <c r="TAL1103" s="149"/>
      <c r="TAM1103" s="149"/>
      <c r="TAN1103" s="149"/>
      <c r="TAO1103" s="149"/>
      <c r="TAP1103" s="149"/>
      <c r="TAQ1103" s="149"/>
      <c r="TAR1103" s="149"/>
      <c r="TAS1103" s="149"/>
      <c r="TAT1103" s="149"/>
      <c r="TAU1103" s="149"/>
      <c r="TAV1103" s="149"/>
      <c r="TAW1103" s="149"/>
      <c r="TAX1103" s="149"/>
      <c r="TAY1103" s="149"/>
      <c r="TAZ1103" s="149"/>
      <c r="TBA1103" s="149"/>
      <c r="TBB1103" s="149"/>
      <c r="TBC1103" s="149"/>
      <c r="TBD1103" s="149"/>
      <c r="TBE1103" s="149"/>
      <c r="TBF1103" s="149"/>
      <c r="TBG1103" s="149"/>
      <c r="TBH1103" s="149"/>
      <c r="TBI1103" s="149"/>
      <c r="TBJ1103" s="149"/>
      <c r="TBK1103" s="149"/>
      <c r="TBL1103" s="149"/>
      <c r="TBM1103" s="149"/>
      <c r="TBN1103" s="149"/>
      <c r="TBO1103" s="149"/>
      <c r="TBP1103" s="149"/>
      <c r="TBQ1103" s="149"/>
      <c r="TBR1103" s="149"/>
      <c r="TBS1103" s="149"/>
      <c r="TBT1103" s="149"/>
      <c r="TBU1103" s="149"/>
      <c r="TBV1103" s="149"/>
      <c r="TBW1103" s="149"/>
      <c r="TBX1103" s="149"/>
      <c r="TBY1103" s="149"/>
      <c r="TBZ1103" s="149"/>
      <c r="TCA1103" s="149"/>
      <c r="TCB1103" s="149"/>
      <c r="TCC1103" s="149"/>
      <c r="TCD1103" s="149"/>
      <c r="TCE1103" s="149"/>
      <c r="TCF1103" s="149"/>
      <c r="TCG1103" s="149"/>
      <c r="TCH1103" s="149"/>
      <c r="TCI1103" s="149"/>
      <c r="TCJ1103" s="149"/>
      <c r="TCK1103" s="149"/>
      <c r="TCL1103" s="149"/>
      <c r="TCM1103" s="149"/>
      <c r="TCN1103" s="149"/>
      <c r="TCO1103" s="149"/>
      <c r="TCP1103" s="149"/>
      <c r="TCQ1103" s="149"/>
      <c r="TCR1103" s="149"/>
      <c r="TCS1103" s="149"/>
      <c r="TCT1103" s="149"/>
      <c r="TCU1103" s="149"/>
      <c r="TCV1103" s="149"/>
      <c r="TCW1103" s="149"/>
      <c r="TCX1103" s="149"/>
      <c r="TCY1103" s="149"/>
      <c r="TCZ1103" s="149"/>
      <c r="TDA1103" s="149"/>
      <c r="TDB1103" s="149"/>
      <c r="TDC1103" s="149"/>
      <c r="TDD1103" s="149"/>
      <c r="TDE1103" s="149"/>
      <c r="TDF1103" s="149"/>
      <c r="TDG1103" s="149"/>
      <c r="TDH1103" s="149"/>
      <c r="TDI1103" s="149"/>
      <c r="TDJ1103" s="149"/>
      <c r="TDK1103" s="149"/>
      <c r="TDL1103" s="149"/>
      <c r="TDM1103" s="149"/>
      <c r="TDN1103" s="149"/>
      <c r="TDO1103" s="149"/>
      <c r="TDP1103" s="149"/>
      <c r="TDQ1103" s="149"/>
      <c r="TDR1103" s="149"/>
      <c r="TDS1103" s="149"/>
      <c r="TDT1103" s="149"/>
      <c r="TDU1103" s="149"/>
      <c r="TDV1103" s="149"/>
      <c r="TDW1103" s="149"/>
      <c r="TDX1103" s="149"/>
      <c r="TDY1103" s="149"/>
      <c r="TDZ1103" s="149"/>
      <c r="TEA1103" s="149"/>
      <c r="TEB1103" s="149"/>
      <c r="TEC1103" s="149"/>
      <c r="TED1103" s="149"/>
      <c r="TEE1103" s="149"/>
      <c r="TEF1103" s="149"/>
      <c r="TEG1103" s="149"/>
      <c r="TEH1103" s="149"/>
      <c r="TEI1103" s="149"/>
      <c r="TEJ1103" s="149"/>
      <c r="TEK1103" s="149"/>
      <c r="TEL1103" s="149"/>
      <c r="TEM1103" s="149"/>
      <c r="TEN1103" s="149"/>
      <c r="TEO1103" s="149"/>
      <c r="TEP1103" s="149"/>
      <c r="TEQ1103" s="149"/>
      <c r="TER1103" s="149"/>
      <c r="TES1103" s="149"/>
      <c r="TET1103" s="149"/>
      <c r="TEU1103" s="149"/>
      <c r="TEV1103" s="149"/>
      <c r="TEW1103" s="149"/>
      <c r="TEX1103" s="149"/>
      <c r="TEY1103" s="149"/>
      <c r="TEZ1103" s="149"/>
      <c r="TFA1103" s="149"/>
      <c r="TFB1103" s="149"/>
      <c r="TFC1103" s="149"/>
      <c r="TFD1103" s="149"/>
      <c r="TFE1103" s="149"/>
      <c r="TFF1103" s="149"/>
      <c r="TFG1103" s="149"/>
      <c r="TFH1103" s="149"/>
      <c r="TFI1103" s="149"/>
      <c r="TFJ1103" s="149"/>
      <c r="TFK1103" s="149"/>
      <c r="TFL1103" s="149"/>
      <c r="TFM1103" s="149"/>
      <c r="TFN1103" s="149"/>
      <c r="TFO1103" s="149"/>
      <c r="TFP1103" s="149"/>
      <c r="TFQ1103" s="149"/>
      <c r="TFR1103" s="149"/>
      <c r="TFS1103" s="149"/>
      <c r="TFT1103" s="149"/>
      <c r="TFU1103" s="149"/>
      <c r="TFV1103" s="149"/>
      <c r="TFW1103" s="149"/>
      <c r="TFX1103" s="149"/>
      <c r="TFY1103" s="149"/>
      <c r="TFZ1103" s="149"/>
      <c r="TGA1103" s="149"/>
      <c r="TGB1103" s="149"/>
      <c r="TGC1103" s="149"/>
      <c r="TGD1103" s="149"/>
      <c r="TGE1103" s="149"/>
      <c r="TGF1103" s="149"/>
      <c r="TGG1103" s="149"/>
      <c r="TGH1103" s="149"/>
      <c r="TGI1103" s="149"/>
      <c r="TGJ1103" s="149"/>
      <c r="TGK1103" s="149"/>
      <c r="TGL1103" s="149"/>
      <c r="TGM1103" s="149"/>
      <c r="TGN1103" s="149"/>
      <c r="TGO1103" s="149"/>
      <c r="TGP1103" s="149"/>
      <c r="TGQ1103" s="149"/>
      <c r="TGR1103" s="149"/>
      <c r="TGS1103" s="149"/>
      <c r="TGT1103" s="149"/>
      <c r="TGU1103" s="149"/>
      <c r="TGV1103" s="149"/>
      <c r="TGW1103" s="149"/>
      <c r="TGX1103" s="149"/>
      <c r="TGY1103" s="149"/>
      <c r="TGZ1103" s="149"/>
      <c r="THA1103" s="149"/>
      <c r="THB1103" s="149"/>
      <c r="THC1103" s="149"/>
      <c r="THD1103" s="149"/>
      <c r="THE1103" s="149"/>
      <c r="THF1103" s="149"/>
      <c r="THG1103" s="149"/>
      <c r="THH1103" s="149"/>
      <c r="THI1103" s="149"/>
      <c r="THJ1103" s="149"/>
      <c r="THK1103" s="149"/>
      <c r="THL1103" s="149"/>
      <c r="THM1103" s="149"/>
      <c r="THN1103" s="149"/>
      <c r="THO1103" s="149"/>
      <c r="THP1103" s="149"/>
      <c r="THQ1103" s="149"/>
      <c r="THR1103" s="149"/>
      <c r="THS1103" s="149"/>
      <c r="THT1103" s="149"/>
      <c r="THU1103" s="149"/>
      <c r="THV1103" s="149"/>
      <c r="THW1103" s="149"/>
      <c r="THX1103" s="149"/>
      <c r="THY1103" s="149"/>
      <c r="THZ1103" s="149"/>
      <c r="TIA1103" s="149"/>
      <c r="TIB1103" s="149"/>
      <c r="TIC1103" s="149"/>
      <c r="TID1103" s="149"/>
      <c r="TIE1103" s="149"/>
      <c r="TIF1103" s="149"/>
      <c r="TIG1103" s="149"/>
      <c r="TIH1103" s="149"/>
      <c r="TII1103" s="149"/>
      <c r="TIJ1103" s="149"/>
      <c r="TIK1103" s="149"/>
      <c r="TIL1103" s="149"/>
      <c r="TIM1103" s="149"/>
      <c r="TIN1103" s="149"/>
      <c r="TIO1103" s="149"/>
      <c r="TIP1103" s="149"/>
      <c r="TIQ1103" s="149"/>
      <c r="TIR1103" s="149"/>
      <c r="TIS1103" s="149"/>
      <c r="TIT1103" s="149"/>
      <c r="TIU1103" s="149"/>
      <c r="TIV1103" s="149"/>
      <c r="TIW1103" s="149"/>
      <c r="TIX1103" s="149"/>
      <c r="TIY1103" s="149"/>
      <c r="TIZ1103" s="149"/>
      <c r="TJA1103" s="149"/>
      <c r="TJB1103" s="149"/>
      <c r="TJC1103" s="149"/>
      <c r="TJD1103" s="149"/>
      <c r="TJE1103" s="149"/>
      <c r="TJF1103" s="149"/>
      <c r="TJG1103" s="149"/>
      <c r="TJH1103" s="149"/>
      <c r="TJI1103" s="149"/>
      <c r="TJJ1103" s="149"/>
      <c r="TJK1103" s="149"/>
      <c r="TJL1103" s="149"/>
      <c r="TJM1103" s="149"/>
      <c r="TJN1103" s="149"/>
      <c r="TJO1103" s="149"/>
      <c r="TJP1103" s="149"/>
      <c r="TJQ1103" s="149"/>
      <c r="TJR1103" s="149"/>
      <c r="TJS1103" s="149"/>
      <c r="TJT1103" s="149"/>
      <c r="TJU1103" s="149"/>
      <c r="TJV1103" s="149"/>
      <c r="TJW1103" s="149"/>
      <c r="TJX1103" s="149"/>
      <c r="TJY1103" s="149"/>
      <c r="TJZ1103" s="149"/>
      <c r="TKA1103" s="149"/>
      <c r="TKB1103" s="149"/>
      <c r="TKC1103" s="149"/>
      <c r="TKD1103" s="149"/>
      <c r="TKE1103" s="149"/>
      <c r="TKF1103" s="149"/>
      <c r="TKG1103" s="149"/>
      <c r="TKH1103" s="149"/>
      <c r="TKI1103" s="149"/>
      <c r="TKJ1103" s="149"/>
      <c r="TKK1103" s="149"/>
      <c r="TKL1103" s="149"/>
      <c r="TKM1103" s="149"/>
      <c r="TKN1103" s="149"/>
      <c r="TKO1103" s="149"/>
      <c r="TKP1103" s="149"/>
      <c r="TKQ1103" s="149"/>
      <c r="TKR1103" s="149"/>
      <c r="TKS1103" s="149"/>
      <c r="TKT1103" s="149"/>
      <c r="TKU1103" s="149"/>
      <c r="TKV1103" s="149"/>
      <c r="TKW1103" s="149"/>
      <c r="TKX1103" s="149"/>
      <c r="TKY1103" s="149"/>
      <c r="TKZ1103" s="149"/>
      <c r="TLA1103" s="149"/>
      <c r="TLB1103" s="149"/>
      <c r="TLC1103" s="149"/>
      <c r="TLD1103" s="149"/>
      <c r="TLE1103" s="149"/>
      <c r="TLF1103" s="149"/>
      <c r="TLG1103" s="149"/>
      <c r="TLH1103" s="149"/>
      <c r="TLI1103" s="149"/>
      <c r="TLJ1103" s="149"/>
      <c r="TLK1103" s="149"/>
      <c r="TLL1103" s="149"/>
      <c r="TLM1103" s="149"/>
      <c r="TLN1103" s="149"/>
      <c r="TLO1103" s="149"/>
      <c r="TLP1103" s="149"/>
      <c r="TLQ1103" s="149"/>
      <c r="TLR1103" s="149"/>
      <c r="TLS1103" s="149"/>
      <c r="TLT1103" s="149"/>
      <c r="TLU1103" s="149"/>
      <c r="TLV1103" s="149"/>
      <c r="TLW1103" s="149"/>
      <c r="TLX1103" s="149"/>
      <c r="TLY1103" s="149"/>
      <c r="TLZ1103" s="149"/>
      <c r="TMA1103" s="149"/>
      <c r="TMB1103" s="149"/>
      <c r="TMC1103" s="149"/>
      <c r="TMD1103" s="149"/>
      <c r="TME1103" s="149"/>
      <c r="TMF1103" s="149"/>
      <c r="TMG1103" s="149"/>
      <c r="TMH1103" s="149"/>
      <c r="TMI1103" s="149"/>
      <c r="TMJ1103" s="149"/>
      <c r="TMK1103" s="149"/>
      <c r="TML1103" s="149"/>
      <c r="TMM1103" s="149"/>
      <c r="TMN1103" s="149"/>
      <c r="TMO1103" s="149"/>
      <c r="TMP1103" s="149"/>
      <c r="TMQ1103" s="149"/>
      <c r="TMR1103" s="149"/>
      <c r="TMS1103" s="149"/>
      <c r="TMT1103" s="149"/>
      <c r="TMU1103" s="149"/>
      <c r="TMV1103" s="149"/>
      <c r="TMW1103" s="149"/>
      <c r="TMX1103" s="149"/>
      <c r="TMY1103" s="149"/>
      <c r="TMZ1103" s="149"/>
      <c r="TNA1103" s="149"/>
      <c r="TNB1103" s="149"/>
      <c r="TNC1103" s="149"/>
      <c r="TND1103" s="149"/>
      <c r="TNE1103" s="149"/>
      <c r="TNF1103" s="149"/>
      <c r="TNG1103" s="149"/>
      <c r="TNH1103" s="149"/>
      <c r="TNI1103" s="149"/>
      <c r="TNJ1103" s="149"/>
      <c r="TNK1103" s="149"/>
      <c r="TNL1103" s="149"/>
      <c r="TNM1103" s="149"/>
      <c r="TNN1103" s="149"/>
      <c r="TNO1103" s="149"/>
      <c r="TNP1103" s="149"/>
      <c r="TNQ1103" s="149"/>
      <c r="TNR1103" s="149"/>
      <c r="TNS1103" s="149"/>
      <c r="TNT1103" s="149"/>
      <c r="TNU1103" s="149"/>
      <c r="TNV1103" s="149"/>
      <c r="TNW1103" s="149"/>
      <c r="TNX1103" s="149"/>
      <c r="TNY1103" s="149"/>
      <c r="TNZ1103" s="149"/>
      <c r="TOA1103" s="149"/>
      <c r="TOB1103" s="149"/>
      <c r="TOC1103" s="149"/>
      <c r="TOD1103" s="149"/>
      <c r="TOE1103" s="149"/>
      <c r="TOF1103" s="149"/>
      <c r="TOG1103" s="149"/>
      <c r="TOH1103" s="149"/>
      <c r="TOI1103" s="149"/>
      <c r="TOJ1103" s="149"/>
      <c r="TOK1103" s="149"/>
      <c r="TOL1103" s="149"/>
      <c r="TOM1103" s="149"/>
      <c r="TON1103" s="149"/>
      <c r="TOO1103" s="149"/>
      <c r="TOP1103" s="149"/>
      <c r="TOQ1103" s="149"/>
      <c r="TOR1103" s="149"/>
      <c r="TOS1103" s="149"/>
      <c r="TOT1103" s="149"/>
      <c r="TOU1103" s="149"/>
      <c r="TOV1103" s="149"/>
      <c r="TOW1103" s="149"/>
      <c r="TOX1103" s="149"/>
      <c r="TOY1103" s="149"/>
      <c r="TOZ1103" s="149"/>
      <c r="TPA1103" s="149"/>
      <c r="TPB1103" s="149"/>
      <c r="TPC1103" s="149"/>
      <c r="TPD1103" s="149"/>
      <c r="TPE1103" s="149"/>
      <c r="TPF1103" s="149"/>
      <c r="TPG1103" s="149"/>
      <c r="TPH1103" s="149"/>
      <c r="TPI1103" s="149"/>
      <c r="TPJ1103" s="149"/>
      <c r="TPK1103" s="149"/>
      <c r="TPL1103" s="149"/>
      <c r="TPM1103" s="149"/>
      <c r="TPN1103" s="149"/>
      <c r="TPO1103" s="149"/>
      <c r="TPP1103" s="149"/>
      <c r="TPQ1103" s="149"/>
      <c r="TPR1103" s="149"/>
      <c r="TPS1103" s="149"/>
      <c r="TPT1103" s="149"/>
      <c r="TPU1103" s="149"/>
      <c r="TPV1103" s="149"/>
      <c r="TPW1103" s="149"/>
      <c r="TPX1103" s="149"/>
      <c r="TPY1103" s="149"/>
      <c r="TPZ1103" s="149"/>
      <c r="TQA1103" s="149"/>
      <c r="TQB1103" s="149"/>
      <c r="TQC1103" s="149"/>
      <c r="TQD1103" s="149"/>
      <c r="TQE1103" s="149"/>
      <c r="TQF1103" s="149"/>
      <c r="TQG1103" s="149"/>
      <c r="TQH1103" s="149"/>
      <c r="TQI1103" s="149"/>
      <c r="TQJ1103" s="149"/>
      <c r="TQK1103" s="149"/>
      <c r="TQL1103" s="149"/>
      <c r="TQM1103" s="149"/>
      <c r="TQN1103" s="149"/>
      <c r="TQO1103" s="149"/>
      <c r="TQP1103" s="149"/>
      <c r="TQQ1103" s="149"/>
      <c r="TQR1103" s="149"/>
      <c r="TQS1103" s="149"/>
      <c r="TQT1103" s="149"/>
      <c r="TQU1103" s="149"/>
      <c r="TQV1103" s="149"/>
      <c r="TQW1103" s="149"/>
      <c r="TQX1103" s="149"/>
      <c r="TQY1103" s="149"/>
      <c r="TQZ1103" s="149"/>
      <c r="TRA1103" s="149"/>
      <c r="TRB1103" s="149"/>
      <c r="TRC1103" s="149"/>
      <c r="TRD1103" s="149"/>
      <c r="TRE1103" s="149"/>
      <c r="TRF1103" s="149"/>
      <c r="TRG1103" s="149"/>
      <c r="TRH1103" s="149"/>
      <c r="TRI1103" s="149"/>
      <c r="TRJ1103" s="149"/>
      <c r="TRK1103" s="149"/>
      <c r="TRL1103" s="149"/>
      <c r="TRM1103" s="149"/>
      <c r="TRN1103" s="149"/>
      <c r="TRO1103" s="149"/>
      <c r="TRP1103" s="149"/>
      <c r="TRQ1103" s="149"/>
      <c r="TRR1103" s="149"/>
      <c r="TRS1103" s="149"/>
      <c r="TRT1103" s="149"/>
      <c r="TRU1103" s="149"/>
      <c r="TRV1103" s="149"/>
      <c r="TRW1103" s="149"/>
      <c r="TRX1103" s="149"/>
      <c r="TRY1103" s="149"/>
      <c r="TRZ1103" s="149"/>
      <c r="TSA1103" s="149"/>
      <c r="TSB1103" s="149"/>
      <c r="TSC1103" s="149"/>
      <c r="TSD1103" s="149"/>
      <c r="TSE1103" s="149"/>
      <c r="TSF1103" s="149"/>
      <c r="TSG1103" s="149"/>
      <c r="TSH1103" s="149"/>
      <c r="TSI1103" s="149"/>
      <c r="TSJ1103" s="149"/>
      <c r="TSK1103" s="149"/>
      <c r="TSL1103" s="149"/>
      <c r="TSM1103" s="149"/>
      <c r="TSN1103" s="149"/>
      <c r="TSO1103" s="149"/>
      <c r="TSP1103" s="149"/>
      <c r="TSQ1103" s="149"/>
      <c r="TSR1103" s="149"/>
      <c r="TSS1103" s="149"/>
      <c r="TST1103" s="149"/>
      <c r="TSU1103" s="149"/>
      <c r="TSV1103" s="149"/>
      <c r="TSW1103" s="149"/>
      <c r="TSX1103" s="149"/>
      <c r="TSY1103" s="149"/>
      <c r="TSZ1103" s="149"/>
      <c r="TTA1103" s="149"/>
      <c r="TTB1103" s="149"/>
      <c r="TTC1103" s="149"/>
      <c r="TTD1103" s="149"/>
      <c r="TTE1103" s="149"/>
      <c r="TTF1103" s="149"/>
      <c r="TTG1103" s="149"/>
      <c r="TTH1103" s="149"/>
      <c r="TTI1103" s="149"/>
      <c r="TTJ1103" s="149"/>
      <c r="TTK1103" s="149"/>
      <c r="TTL1103" s="149"/>
      <c r="TTM1103" s="149"/>
      <c r="TTN1103" s="149"/>
      <c r="TTO1103" s="149"/>
      <c r="TTP1103" s="149"/>
      <c r="TTQ1103" s="149"/>
      <c r="TTR1103" s="149"/>
      <c r="TTS1103" s="149"/>
      <c r="TTT1103" s="149"/>
      <c r="TTU1103" s="149"/>
      <c r="TTV1103" s="149"/>
      <c r="TTW1103" s="149"/>
      <c r="TTX1103" s="149"/>
      <c r="TTY1103" s="149"/>
      <c r="TTZ1103" s="149"/>
      <c r="TUA1103" s="149"/>
      <c r="TUB1103" s="149"/>
      <c r="TUC1103" s="149"/>
      <c r="TUD1103" s="149"/>
      <c r="TUE1103" s="149"/>
      <c r="TUF1103" s="149"/>
      <c r="TUG1103" s="149"/>
      <c r="TUH1103" s="149"/>
      <c r="TUI1103" s="149"/>
      <c r="TUJ1103" s="149"/>
      <c r="TUK1103" s="149"/>
      <c r="TUL1103" s="149"/>
      <c r="TUM1103" s="149"/>
      <c r="TUN1103" s="149"/>
      <c r="TUO1103" s="149"/>
      <c r="TUP1103" s="149"/>
      <c r="TUQ1103" s="149"/>
      <c r="TUR1103" s="149"/>
      <c r="TUS1103" s="149"/>
      <c r="TUT1103" s="149"/>
      <c r="TUU1103" s="149"/>
      <c r="TUV1103" s="149"/>
      <c r="TUW1103" s="149"/>
      <c r="TUX1103" s="149"/>
      <c r="TUY1103" s="149"/>
      <c r="TUZ1103" s="149"/>
      <c r="TVA1103" s="149"/>
      <c r="TVB1103" s="149"/>
      <c r="TVC1103" s="149"/>
      <c r="TVD1103" s="149"/>
      <c r="TVE1103" s="149"/>
      <c r="TVF1103" s="149"/>
      <c r="TVG1103" s="149"/>
      <c r="TVH1103" s="149"/>
      <c r="TVI1103" s="149"/>
      <c r="TVJ1103" s="149"/>
      <c r="TVK1103" s="149"/>
      <c r="TVL1103" s="149"/>
      <c r="TVM1103" s="149"/>
      <c r="TVN1103" s="149"/>
      <c r="TVO1103" s="149"/>
      <c r="TVP1103" s="149"/>
      <c r="TVQ1103" s="149"/>
      <c r="TVR1103" s="149"/>
      <c r="TVS1103" s="149"/>
      <c r="TVT1103" s="149"/>
      <c r="TVU1103" s="149"/>
      <c r="TVV1103" s="149"/>
      <c r="TVW1103" s="149"/>
      <c r="TVX1103" s="149"/>
      <c r="TVY1103" s="149"/>
      <c r="TVZ1103" s="149"/>
      <c r="TWA1103" s="149"/>
      <c r="TWB1103" s="149"/>
      <c r="TWC1103" s="149"/>
      <c r="TWD1103" s="149"/>
      <c r="TWE1103" s="149"/>
      <c r="TWF1103" s="149"/>
      <c r="TWG1103" s="149"/>
      <c r="TWH1103" s="149"/>
      <c r="TWI1103" s="149"/>
      <c r="TWJ1103" s="149"/>
      <c r="TWK1103" s="149"/>
      <c r="TWL1103" s="149"/>
      <c r="TWM1103" s="149"/>
      <c r="TWN1103" s="149"/>
      <c r="TWO1103" s="149"/>
      <c r="TWP1103" s="149"/>
      <c r="TWQ1103" s="149"/>
      <c r="TWR1103" s="149"/>
      <c r="TWS1103" s="149"/>
      <c r="TWT1103" s="149"/>
      <c r="TWU1103" s="149"/>
      <c r="TWV1103" s="149"/>
      <c r="TWW1103" s="149"/>
      <c r="TWX1103" s="149"/>
      <c r="TWY1103" s="149"/>
      <c r="TWZ1103" s="149"/>
      <c r="TXA1103" s="149"/>
      <c r="TXB1103" s="149"/>
      <c r="TXC1103" s="149"/>
      <c r="TXD1103" s="149"/>
      <c r="TXE1103" s="149"/>
      <c r="TXF1103" s="149"/>
      <c r="TXG1103" s="149"/>
      <c r="TXH1103" s="149"/>
      <c r="TXI1103" s="149"/>
      <c r="TXJ1103" s="149"/>
      <c r="TXK1103" s="149"/>
      <c r="TXL1103" s="149"/>
      <c r="TXM1103" s="149"/>
      <c r="TXN1103" s="149"/>
      <c r="TXO1103" s="149"/>
      <c r="TXP1103" s="149"/>
      <c r="TXQ1103" s="149"/>
      <c r="TXR1103" s="149"/>
      <c r="TXS1103" s="149"/>
      <c r="TXT1103" s="149"/>
      <c r="TXU1103" s="149"/>
      <c r="TXV1103" s="149"/>
      <c r="TXW1103" s="149"/>
      <c r="TXX1103" s="149"/>
      <c r="TXY1103" s="149"/>
      <c r="TXZ1103" s="149"/>
      <c r="TYA1103" s="149"/>
      <c r="TYB1103" s="149"/>
      <c r="TYC1103" s="149"/>
      <c r="TYD1103" s="149"/>
      <c r="TYE1103" s="149"/>
      <c r="TYF1103" s="149"/>
      <c r="TYG1103" s="149"/>
      <c r="TYH1103" s="149"/>
      <c r="TYI1103" s="149"/>
      <c r="TYJ1103" s="149"/>
      <c r="TYK1103" s="149"/>
      <c r="TYL1103" s="149"/>
      <c r="TYM1103" s="149"/>
      <c r="TYN1103" s="149"/>
      <c r="TYO1103" s="149"/>
      <c r="TYP1103" s="149"/>
      <c r="TYQ1103" s="149"/>
      <c r="TYR1103" s="149"/>
      <c r="TYS1103" s="149"/>
      <c r="TYT1103" s="149"/>
      <c r="TYU1103" s="149"/>
      <c r="TYV1103" s="149"/>
      <c r="TYW1103" s="149"/>
      <c r="TYX1103" s="149"/>
      <c r="TYY1103" s="149"/>
      <c r="TYZ1103" s="149"/>
      <c r="TZA1103" s="149"/>
      <c r="TZB1103" s="149"/>
      <c r="TZC1103" s="149"/>
      <c r="TZD1103" s="149"/>
      <c r="TZE1103" s="149"/>
      <c r="TZF1103" s="149"/>
      <c r="TZG1103" s="149"/>
      <c r="TZH1103" s="149"/>
      <c r="TZI1103" s="149"/>
      <c r="TZJ1103" s="149"/>
      <c r="TZK1103" s="149"/>
      <c r="TZL1103" s="149"/>
      <c r="TZM1103" s="149"/>
      <c r="TZN1103" s="149"/>
      <c r="TZO1103" s="149"/>
      <c r="TZP1103" s="149"/>
      <c r="TZQ1103" s="149"/>
      <c r="TZR1103" s="149"/>
      <c r="TZS1103" s="149"/>
      <c r="TZT1103" s="149"/>
      <c r="TZU1103" s="149"/>
      <c r="TZV1103" s="149"/>
      <c r="TZW1103" s="149"/>
      <c r="TZX1103" s="149"/>
      <c r="TZY1103" s="149"/>
      <c r="TZZ1103" s="149"/>
      <c r="UAA1103" s="149"/>
      <c r="UAB1103" s="149"/>
      <c r="UAC1103" s="149"/>
      <c r="UAD1103" s="149"/>
      <c r="UAE1103" s="149"/>
      <c r="UAF1103" s="149"/>
      <c r="UAG1103" s="149"/>
      <c r="UAH1103" s="149"/>
      <c r="UAI1103" s="149"/>
      <c r="UAJ1103" s="149"/>
      <c r="UAK1103" s="149"/>
      <c r="UAL1103" s="149"/>
      <c r="UAM1103" s="149"/>
      <c r="UAN1103" s="149"/>
      <c r="UAO1103" s="149"/>
      <c r="UAP1103" s="149"/>
      <c r="UAQ1103" s="149"/>
      <c r="UAR1103" s="149"/>
      <c r="UAS1103" s="149"/>
      <c r="UAT1103" s="149"/>
      <c r="UAU1103" s="149"/>
      <c r="UAV1103" s="149"/>
      <c r="UAW1103" s="149"/>
      <c r="UAX1103" s="149"/>
      <c r="UAY1103" s="149"/>
      <c r="UAZ1103" s="149"/>
      <c r="UBA1103" s="149"/>
      <c r="UBB1103" s="149"/>
      <c r="UBC1103" s="149"/>
      <c r="UBD1103" s="149"/>
      <c r="UBE1103" s="149"/>
      <c r="UBF1103" s="149"/>
      <c r="UBG1103" s="149"/>
      <c r="UBH1103" s="149"/>
      <c r="UBI1103" s="149"/>
      <c r="UBJ1103" s="149"/>
      <c r="UBK1103" s="149"/>
      <c r="UBL1103" s="149"/>
      <c r="UBM1103" s="149"/>
      <c r="UBN1103" s="149"/>
      <c r="UBO1103" s="149"/>
      <c r="UBP1103" s="149"/>
      <c r="UBQ1103" s="149"/>
      <c r="UBR1103" s="149"/>
      <c r="UBS1103" s="149"/>
      <c r="UBT1103" s="149"/>
      <c r="UBU1103" s="149"/>
      <c r="UBV1103" s="149"/>
      <c r="UBW1103" s="149"/>
      <c r="UBX1103" s="149"/>
      <c r="UBY1103" s="149"/>
      <c r="UBZ1103" s="149"/>
      <c r="UCA1103" s="149"/>
      <c r="UCB1103" s="149"/>
      <c r="UCC1103" s="149"/>
      <c r="UCD1103" s="149"/>
      <c r="UCE1103" s="149"/>
      <c r="UCF1103" s="149"/>
      <c r="UCG1103" s="149"/>
      <c r="UCH1103" s="149"/>
      <c r="UCI1103" s="149"/>
      <c r="UCJ1103" s="149"/>
      <c r="UCK1103" s="149"/>
      <c r="UCL1103" s="149"/>
      <c r="UCM1103" s="149"/>
      <c r="UCN1103" s="149"/>
      <c r="UCO1103" s="149"/>
      <c r="UCP1103" s="149"/>
      <c r="UCQ1103" s="149"/>
      <c r="UCR1103" s="149"/>
      <c r="UCS1103" s="149"/>
      <c r="UCT1103" s="149"/>
      <c r="UCU1103" s="149"/>
      <c r="UCV1103" s="149"/>
      <c r="UCW1103" s="149"/>
      <c r="UCX1103" s="149"/>
      <c r="UCY1103" s="149"/>
      <c r="UCZ1103" s="149"/>
      <c r="UDA1103" s="149"/>
      <c r="UDB1103" s="149"/>
      <c r="UDC1103" s="149"/>
      <c r="UDD1103" s="149"/>
      <c r="UDE1103" s="149"/>
      <c r="UDF1103" s="149"/>
      <c r="UDG1103" s="149"/>
      <c r="UDH1103" s="149"/>
      <c r="UDI1103" s="149"/>
      <c r="UDJ1103" s="149"/>
      <c r="UDK1103" s="149"/>
      <c r="UDL1103" s="149"/>
      <c r="UDM1103" s="149"/>
      <c r="UDN1103" s="149"/>
      <c r="UDO1103" s="149"/>
      <c r="UDP1103" s="149"/>
      <c r="UDQ1103" s="149"/>
      <c r="UDR1103" s="149"/>
      <c r="UDS1103" s="149"/>
      <c r="UDT1103" s="149"/>
      <c r="UDU1103" s="149"/>
      <c r="UDV1103" s="149"/>
      <c r="UDW1103" s="149"/>
      <c r="UDX1103" s="149"/>
      <c r="UDY1103" s="149"/>
      <c r="UDZ1103" s="149"/>
      <c r="UEA1103" s="149"/>
      <c r="UEB1103" s="149"/>
      <c r="UEC1103" s="149"/>
      <c r="UED1103" s="149"/>
      <c r="UEE1103" s="149"/>
      <c r="UEF1103" s="149"/>
      <c r="UEG1103" s="149"/>
      <c r="UEH1103" s="149"/>
      <c r="UEI1103" s="149"/>
      <c r="UEJ1103" s="149"/>
      <c r="UEK1103" s="149"/>
      <c r="UEL1103" s="149"/>
      <c r="UEM1103" s="149"/>
      <c r="UEN1103" s="149"/>
      <c r="UEO1103" s="149"/>
      <c r="UEP1103" s="149"/>
      <c r="UEQ1103" s="149"/>
      <c r="UER1103" s="149"/>
      <c r="UES1103" s="149"/>
      <c r="UET1103" s="149"/>
      <c r="UEU1103" s="149"/>
      <c r="UEV1103" s="149"/>
      <c r="UEW1103" s="149"/>
      <c r="UEX1103" s="149"/>
      <c r="UEY1103" s="149"/>
      <c r="UEZ1103" s="149"/>
      <c r="UFA1103" s="149"/>
      <c r="UFB1103" s="149"/>
      <c r="UFC1103" s="149"/>
      <c r="UFD1103" s="149"/>
      <c r="UFE1103" s="149"/>
      <c r="UFF1103" s="149"/>
      <c r="UFG1103" s="149"/>
      <c r="UFH1103" s="149"/>
      <c r="UFI1103" s="149"/>
      <c r="UFJ1103" s="149"/>
      <c r="UFK1103" s="149"/>
      <c r="UFL1103" s="149"/>
      <c r="UFM1103" s="149"/>
      <c r="UFN1103" s="149"/>
      <c r="UFO1103" s="149"/>
      <c r="UFP1103" s="149"/>
      <c r="UFQ1103" s="149"/>
      <c r="UFR1103" s="149"/>
      <c r="UFS1103" s="149"/>
      <c r="UFT1103" s="149"/>
      <c r="UFU1103" s="149"/>
      <c r="UFV1103" s="149"/>
      <c r="UFW1103" s="149"/>
      <c r="UFX1103" s="149"/>
      <c r="UFY1103" s="149"/>
      <c r="UFZ1103" s="149"/>
      <c r="UGA1103" s="149"/>
      <c r="UGB1103" s="149"/>
      <c r="UGC1103" s="149"/>
      <c r="UGD1103" s="149"/>
      <c r="UGE1103" s="149"/>
      <c r="UGF1103" s="149"/>
      <c r="UGG1103" s="149"/>
      <c r="UGH1103" s="149"/>
      <c r="UGI1103" s="149"/>
      <c r="UGJ1103" s="149"/>
      <c r="UGK1103" s="149"/>
      <c r="UGL1103" s="149"/>
      <c r="UGM1103" s="149"/>
      <c r="UGN1103" s="149"/>
      <c r="UGO1103" s="149"/>
      <c r="UGP1103" s="149"/>
      <c r="UGQ1103" s="149"/>
      <c r="UGR1103" s="149"/>
      <c r="UGS1103" s="149"/>
      <c r="UGT1103" s="149"/>
      <c r="UGU1103" s="149"/>
      <c r="UGV1103" s="149"/>
      <c r="UGW1103" s="149"/>
      <c r="UGX1103" s="149"/>
      <c r="UGY1103" s="149"/>
      <c r="UGZ1103" s="149"/>
      <c r="UHA1103" s="149"/>
      <c r="UHB1103" s="149"/>
      <c r="UHC1103" s="149"/>
      <c r="UHD1103" s="149"/>
      <c r="UHE1103" s="149"/>
      <c r="UHF1103" s="149"/>
      <c r="UHG1103" s="149"/>
      <c r="UHH1103" s="149"/>
      <c r="UHI1103" s="149"/>
      <c r="UHJ1103" s="149"/>
      <c r="UHK1103" s="149"/>
      <c r="UHL1103" s="149"/>
      <c r="UHM1103" s="149"/>
      <c r="UHN1103" s="149"/>
      <c r="UHO1103" s="149"/>
      <c r="UHP1103" s="149"/>
      <c r="UHQ1103" s="149"/>
      <c r="UHR1103" s="149"/>
      <c r="UHS1103" s="149"/>
      <c r="UHT1103" s="149"/>
      <c r="UHU1103" s="149"/>
      <c r="UHV1103" s="149"/>
      <c r="UHW1103" s="149"/>
      <c r="UHX1103" s="149"/>
      <c r="UHY1103" s="149"/>
      <c r="UHZ1103" s="149"/>
      <c r="UIA1103" s="149"/>
      <c r="UIB1103" s="149"/>
      <c r="UIC1103" s="149"/>
      <c r="UID1103" s="149"/>
      <c r="UIE1103" s="149"/>
      <c r="UIF1103" s="149"/>
      <c r="UIG1103" s="149"/>
      <c r="UIH1103" s="149"/>
      <c r="UII1103" s="149"/>
      <c r="UIJ1103" s="149"/>
      <c r="UIK1103" s="149"/>
      <c r="UIL1103" s="149"/>
      <c r="UIM1103" s="149"/>
      <c r="UIN1103" s="149"/>
      <c r="UIO1103" s="149"/>
      <c r="UIP1103" s="149"/>
      <c r="UIQ1103" s="149"/>
      <c r="UIR1103" s="149"/>
      <c r="UIS1103" s="149"/>
      <c r="UIT1103" s="149"/>
      <c r="UIU1103" s="149"/>
      <c r="UIV1103" s="149"/>
      <c r="UIW1103" s="149"/>
      <c r="UIX1103" s="149"/>
      <c r="UIY1103" s="149"/>
      <c r="UIZ1103" s="149"/>
      <c r="UJA1103" s="149"/>
      <c r="UJB1103" s="149"/>
      <c r="UJC1103" s="149"/>
      <c r="UJD1103" s="149"/>
      <c r="UJE1103" s="149"/>
      <c r="UJF1103" s="149"/>
      <c r="UJG1103" s="149"/>
      <c r="UJH1103" s="149"/>
      <c r="UJI1103" s="149"/>
      <c r="UJJ1103" s="149"/>
      <c r="UJK1103" s="149"/>
      <c r="UJL1103" s="149"/>
      <c r="UJM1103" s="149"/>
      <c r="UJN1103" s="149"/>
      <c r="UJO1103" s="149"/>
      <c r="UJP1103" s="149"/>
      <c r="UJQ1103" s="149"/>
      <c r="UJR1103" s="149"/>
      <c r="UJS1103" s="149"/>
      <c r="UJT1103" s="149"/>
      <c r="UJU1103" s="149"/>
      <c r="UJV1103" s="149"/>
      <c r="UJW1103" s="149"/>
      <c r="UJX1103" s="149"/>
      <c r="UJY1103" s="149"/>
      <c r="UJZ1103" s="149"/>
      <c r="UKA1103" s="149"/>
      <c r="UKB1103" s="149"/>
      <c r="UKC1103" s="149"/>
      <c r="UKD1103" s="149"/>
      <c r="UKE1103" s="149"/>
      <c r="UKF1103" s="149"/>
      <c r="UKG1103" s="149"/>
      <c r="UKH1103" s="149"/>
      <c r="UKI1103" s="149"/>
      <c r="UKJ1103" s="149"/>
      <c r="UKK1103" s="149"/>
      <c r="UKL1103" s="149"/>
      <c r="UKM1103" s="149"/>
      <c r="UKN1103" s="149"/>
      <c r="UKO1103" s="149"/>
      <c r="UKP1103" s="149"/>
      <c r="UKQ1103" s="149"/>
      <c r="UKR1103" s="149"/>
      <c r="UKS1103" s="149"/>
      <c r="UKT1103" s="149"/>
      <c r="UKU1103" s="149"/>
      <c r="UKV1103" s="149"/>
      <c r="UKW1103" s="149"/>
      <c r="UKX1103" s="149"/>
      <c r="UKY1103" s="149"/>
      <c r="UKZ1103" s="149"/>
      <c r="ULA1103" s="149"/>
      <c r="ULB1103" s="149"/>
      <c r="ULC1103" s="149"/>
      <c r="ULD1103" s="149"/>
      <c r="ULE1103" s="149"/>
      <c r="ULF1103" s="149"/>
      <c r="ULG1103" s="149"/>
      <c r="ULH1103" s="149"/>
      <c r="ULI1103" s="149"/>
      <c r="ULJ1103" s="149"/>
      <c r="ULK1103" s="149"/>
      <c r="ULL1103" s="149"/>
      <c r="ULM1103" s="149"/>
      <c r="ULN1103" s="149"/>
      <c r="ULO1103" s="149"/>
      <c r="ULP1103" s="149"/>
      <c r="ULQ1103" s="149"/>
      <c r="ULR1103" s="149"/>
      <c r="ULS1103" s="149"/>
      <c r="ULT1103" s="149"/>
      <c r="ULU1103" s="149"/>
      <c r="ULV1103" s="149"/>
      <c r="ULW1103" s="149"/>
      <c r="ULX1103" s="149"/>
      <c r="ULY1103" s="149"/>
      <c r="ULZ1103" s="149"/>
      <c r="UMA1103" s="149"/>
      <c r="UMB1103" s="149"/>
      <c r="UMC1103" s="149"/>
      <c r="UMD1103" s="149"/>
      <c r="UME1103" s="149"/>
      <c r="UMF1103" s="149"/>
      <c r="UMG1103" s="149"/>
      <c r="UMH1103" s="149"/>
      <c r="UMI1103" s="149"/>
      <c r="UMJ1103" s="149"/>
      <c r="UMK1103" s="149"/>
      <c r="UML1103" s="149"/>
      <c r="UMM1103" s="149"/>
      <c r="UMN1103" s="149"/>
      <c r="UMO1103" s="149"/>
      <c r="UMP1103" s="149"/>
      <c r="UMQ1103" s="149"/>
      <c r="UMR1103" s="149"/>
      <c r="UMS1103" s="149"/>
      <c r="UMT1103" s="149"/>
      <c r="UMU1103" s="149"/>
      <c r="UMV1103" s="149"/>
      <c r="UMW1103" s="149"/>
      <c r="UMX1103" s="149"/>
      <c r="UMY1103" s="149"/>
      <c r="UMZ1103" s="149"/>
      <c r="UNA1103" s="149"/>
      <c r="UNB1103" s="149"/>
      <c r="UNC1103" s="149"/>
      <c r="UND1103" s="149"/>
      <c r="UNE1103" s="149"/>
      <c r="UNF1103" s="149"/>
      <c r="UNG1103" s="149"/>
      <c r="UNH1103" s="149"/>
      <c r="UNI1103" s="149"/>
      <c r="UNJ1103" s="149"/>
      <c r="UNK1103" s="149"/>
      <c r="UNL1103" s="149"/>
      <c r="UNM1103" s="149"/>
      <c r="UNN1103" s="149"/>
      <c r="UNO1103" s="149"/>
      <c r="UNP1103" s="149"/>
      <c r="UNQ1103" s="149"/>
      <c r="UNR1103" s="149"/>
      <c r="UNS1103" s="149"/>
      <c r="UNT1103" s="149"/>
      <c r="UNU1103" s="149"/>
      <c r="UNV1103" s="149"/>
      <c r="UNW1103" s="149"/>
      <c r="UNX1103" s="149"/>
      <c r="UNY1103" s="149"/>
      <c r="UNZ1103" s="149"/>
      <c r="UOA1103" s="149"/>
      <c r="UOB1103" s="149"/>
      <c r="UOC1103" s="149"/>
      <c r="UOD1103" s="149"/>
      <c r="UOE1103" s="149"/>
      <c r="UOF1103" s="149"/>
      <c r="UOG1103" s="149"/>
      <c r="UOH1103" s="149"/>
      <c r="UOI1103" s="149"/>
      <c r="UOJ1103" s="149"/>
      <c r="UOK1103" s="149"/>
      <c r="UOL1103" s="149"/>
      <c r="UOM1103" s="149"/>
      <c r="UON1103" s="149"/>
      <c r="UOO1103" s="149"/>
      <c r="UOP1103" s="149"/>
      <c r="UOQ1103" s="149"/>
      <c r="UOR1103" s="149"/>
      <c r="UOS1103" s="149"/>
      <c r="UOT1103" s="149"/>
      <c r="UOU1103" s="149"/>
      <c r="UOV1103" s="149"/>
      <c r="UOW1103" s="149"/>
      <c r="UOX1103" s="149"/>
      <c r="UOY1103" s="149"/>
      <c r="UOZ1103" s="149"/>
      <c r="UPA1103" s="149"/>
      <c r="UPB1103" s="149"/>
      <c r="UPC1103" s="149"/>
      <c r="UPD1103" s="149"/>
      <c r="UPE1103" s="149"/>
      <c r="UPF1103" s="149"/>
      <c r="UPG1103" s="149"/>
      <c r="UPH1103" s="149"/>
      <c r="UPI1103" s="149"/>
      <c r="UPJ1103" s="149"/>
      <c r="UPK1103" s="149"/>
      <c r="UPL1103" s="149"/>
      <c r="UPM1103" s="149"/>
      <c r="UPN1103" s="149"/>
      <c r="UPO1103" s="149"/>
      <c r="UPP1103" s="149"/>
      <c r="UPQ1103" s="149"/>
      <c r="UPR1103" s="149"/>
      <c r="UPS1103" s="149"/>
      <c r="UPT1103" s="149"/>
      <c r="UPU1103" s="149"/>
      <c r="UPV1103" s="149"/>
      <c r="UPW1103" s="149"/>
      <c r="UPX1103" s="149"/>
      <c r="UPY1103" s="149"/>
      <c r="UPZ1103" s="149"/>
      <c r="UQA1103" s="149"/>
      <c r="UQB1103" s="149"/>
      <c r="UQC1103" s="149"/>
      <c r="UQD1103" s="149"/>
      <c r="UQE1103" s="149"/>
      <c r="UQF1103" s="149"/>
      <c r="UQG1103" s="149"/>
      <c r="UQH1103" s="149"/>
      <c r="UQI1103" s="149"/>
      <c r="UQJ1103" s="149"/>
      <c r="UQK1103" s="149"/>
      <c r="UQL1103" s="149"/>
      <c r="UQM1103" s="149"/>
      <c r="UQN1103" s="149"/>
      <c r="UQO1103" s="149"/>
      <c r="UQP1103" s="149"/>
      <c r="UQQ1103" s="149"/>
      <c r="UQR1103" s="149"/>
      <c r="UQS1103" s="149"/>
      <c r="UQT1103" s="149"/>
      <c r="UQU1103" s="149"/>
      <c r="UQV1103" s="149"/>
      <c r="UQW1103" s="149"/>
      <c r="UQX1103" s="149"/>
      <c r="UQY1103" s="149"/>
      <c r="UQZ1103" s="149"/>
      <c r="URA1103" s="149"/>
      <c r="URB1103" s="149"/>
      <c r="URC1103" s="149"/>
      <c r="URD1103" s="149"/>
      <c r="URE1103" s="149"/>
      <c r="URF1103" s="149"/>
      <c r="URG1103" s="149"/>
      <c r="URH1103" s="149"/>
      <c r="URI1103" s="149"/>
      <c r="URJ1103" s="149"/>
      <c r="URK1103" s="149"/>
      <c r="URL1103" s="149"/>
      <c r="URM1103" s="149"/>
      <c r="URN1103" s="149"/>
      <c r="URO1103" s="149"/>
      <c r="URP1103" s="149"/>
      <c r="URQ1103" s="149"/>
      <c r="URR1103" s="149"/>
      <c r="URS1103" s="149"/>
      <c r="URT1103" s="149"/>
      <c r="URU1103" s="149"/>
      <c r="URV1103" s="149"/>
      <c r="URW1103" s="149"/>
      <c r="URX1103" s="149"/>
      <c r="URY1103" s="149"/>
      <c r="URZ1103" s="149"/>
      <c r="USA1103" s="149"/>
      <c r="USB1103" s="149"/>
      <c r="USC1103" s="149"/>
      <c r="USD1103" s="149"/>
      <c r="USE1103" s="149"/>
      <c r="USF1103" s="149"/>
      <c r="USG1103" s="149"/>
      <c r="USH1103" s="149"/>
      <c r="USI1103" s="149"/>
      <c r="USJ1103" s="149"/>
      <c r="USK1103" s="149"/>
      <c r="USL1103" s="149"/>
      <c r="USM1103" s="149"/>
      <c r="USN1103" s="149"/>
      <c r="USO1103" s="149"/>
      <c r="USP1103" s="149"/>
      <c r="USQ1103" s="149"/>
      <c r="USR1103" s="149"/>
      <c r="USS1103" s="149"/>
      <c r="UST1103" s="149"/>
      <c r="USU1103" s="149"/>
      <c r="USV1103" s="149"/>
      <c r="USW1103" s="149"/>
      <c r="USX1103" s="149"/>
      <c r="USY1103" s="149"/>
      <c r="USZ1103" s="149"/>
      <c r="UTA1103" s="149"/>
      <c r="UTB1103" s="149"/>
      <c r="UTC1103" s="149"/>
      <c r="UTD1103" s="149"/>
      <c r="UTE1103" s="149"/>
      <c r="UTF1103" s="149"/>
      <c r="UTG1103" s="149"/>
      <c r="UTH1103" s="149"/>
      <c r="UTI1103" s="149"/>
      <c r="UTJ1103" s="149"/>
      <c r="UTK1103" s="149"/>
      <c r="UTL1103" s="149"/>
      <c r="UTM1103" s="149"/>
      <c r="UTN1103" s="149"/>
      <c r="UTO1103" s="149"/>
      <c r="UTP1103" s="149"/>
      <c r="UTQ1103" s="149"/>
      <c r="UTR1103" s="149"/>
      <c r="UTS1103" s="149"/>
      <c r="UTT1103" s="149"/>
      <c r="UTU1103" s="149"/>
      <c r="UTV1103" s="149"/>
      <c r="UTW1103" s="149"/>
      <c r="UTX1103" s="149"/>
      <c r="UTY1103" s="149"/>
      <c r="UTZ1103" s="149"/>
      <c r="UUA1103" s="149"/>
      <c r="UUB1103" s="149"/>
      <c r="UUC1103" s="149"/>
      <c r="UUD1103" s="149"/>
      <c r="UUE1103" s="149"/>
      <c r="UUF1103" s="149"/>
      <c r="UUG1103" s="149"/>
      <c r="UUH1103" s="149"/>
      <c r="UUI1103" s="149"/>
      <c r="UUJ1103" s="149"/>
      <c r="UUK1103" s="149"/>
      <c r="UUL1103" s="149"/>
      <c r="UUM1103" s="149"/>
      <c r="UUN1103" s="149"/>
      <c r="UUO1103" s="149"/>
      <c r="UUP1103" s="149"/>
      <c r="UUQ1103" s="149"/>
      <c r="UUR1103" s="149"/>
      <c r="UUS1103" s="149"/>
      <c r="UUT1103" s="149"/>
      <c r="UUU1103" s="149"/>
      <c r="UUV1103" s="149"/>
      <c r="UUW1103" s="149"/>
      <c r="UUX1103" s="149"/>
      <c r="UUY1103" s="149"/>
      <c r="UUZ1103" s="149"/>
      <c r="UVA1103" s="149"/>
      <c r="UVB1103" s="149"/>
      <c r="UVC1103" s="149"/>
      <c r="UVD1103" s="149"/>
      <c r="UVE1103" s="149"/>
      <c r="UVF1103" s="149"/>
      <c r="UVG1103" s="149"/>
      <c r="UVH1103" s="149"/>
      <c r="UVI1103" s="149"/>
      <c r="UVJ1103" s="149"/>
      <c r="UVK1103" s="149"/>
      <c r="UVL1103" s="149"/>
      <c r="UVM1103" s="149"/>
      <c r="UVN1103" s="149"/>
      <c r="UVO1103" s="149"/>
      <c r="UVP1103" s="149"/>
      <c r="UVQ1103" s="149"/>
      <c r="UVR1103" s="149"/>
      <c r="UVS1103" s="149"/>
      <c r="UVT1103" s="149"/>
      <c r="UVU1103" s="149"/>
      <c r="UVV1103" s="149"/>
      <c r="UVW1103" s="149"/>
      <c r="UVX1103" s="149"/>
      <c r="UVY1103" s="149"/>
      <c r="UVZ1103" s="149"/>
      <c r="UWA1103" s="149"/>
      <c r="UWB1103" s="149"/>
      <c r="UWC1103" s="149"/>
      <c r="UWD1103" s="149"/>
      <c r="UWE1103" s="149"/>
      <c r="UWF1103" s="149"/>
      <c r="UWG1103" s="149"/>
      <c r="UWH1103" s="149"/>
      <c r="UWI1103" s="149"/>
      <c r="UWJ1103" s="149"/>
      <c r="UWK1103" s="149"/>
      <c r="UWL1103" s="149"/>
      <c r="UWM1103" s="149"/>
      <c r="UWN1103" s="149"/>
      <c r="UWO1103" s="149"/>
      <c r="UWP1103" s="149"/>
      <c r="UWQ1103" s="149"/>
      <c r="UWR1103" s="149"/>
      <c r="UWS1103" s="149"/>
      <c r="UWT1103" s="149"/>
      <c r="UWU1103" s="149"/>
      <c r="UWV1103" s="149"/>
      <c r="UWW1103" s="149"/>
      <c r="UWX1103" s="149"/>
      <c r="UWY1103" s="149"/>
      <c r="UWZ1103" s="149"/>
      <c r="UXA1103" s="149"/>
      <c r="UXB1103" s="149"/>
      <c r="UXC1103" s="149"/>
      <c r="UXD1103" s="149"/>
      <c r="UXE1103" s="149"/>
      <c r="UXF1103" s="149"/>
      <c r="UXG1103" s="149"/>
      <c r="UXH1103" s="149"/>
      <c r="UXI1103" s="149"/>
      <c r="UXJ1103" s="149"/>
      <c r="UXK1103" s="149"/>
      <c r="UXL1103" s="149"/>
      <c r="UXM1103" s="149"/>
      <c r="UXN1103" s="149"/>
      <c r="UXO1103" s="149"/>
      <c r="UXP1103" s="149"/>
      <c r="UXQ1103" s="149"/>
      <c r="UXR1103" s="149"/>
      <c r="UXS1103" s="149"/>
      <c r="UXT1103" s="149"/>
      <c r="UXU1103" s="149"/>
      <c r="UXV1103" s="149"/>
      <c r="UXW1103" s="149"/>
      <c r="UXX1103" s="149"/>
      <c r="UXY1103" s="149"/>
      <c r="UXZ1103" s="149"/>
      <c r="UYA1103" s="149"/>
      <c r="UYB1103" s="149"/>
      <c r="UYC1103" s="149"/>
      <c r="UYD1103" s="149"/>
      <c r="UYE1103" s="149"/>
      <c r="UYF1103" s="149"/>
      <c r="UYG1103" s="149"/>
      <c r="UYH1103" s="149"/>
      <c r="UYI1103" s="149"/>
      <c r="UYJ1103" s="149"/>
      <c r="UYK1103" s="149"/>
      <c r="UYL1103" s="149"/>
      <c r="UYM1103" s="149"/>
      <c r="UYN1103" s="149"/>
      <c r="UYO1103" s="149"/>
      <c r="UYP1103" s="149"/>
      <c r="UYQ1103" s="149"/>
      <c r="UYR1103" s="149"/>
      <c r="UYS1103" s="149"/>
      <c r="UYT1103" s="149"/>
      <c r="UYU1103" s="149"/>
      <c r="UYV1103" s="149"/>
      <c r="UYW1103" s="149"/>
      <c r="UYX1103" s="149"/>
      <c r="UYY1103" s="149"/>
      <c r="UYZ1103" s="149"/>
      <c r="UZA1103" s="149"/>
      <c r="UZB1103" s="149"/>
      <c r="UZC1103" s="149"/>
      <c r="UZD1103" s="149"/>
      <c r="UZE1103" s="149"/>
      <c r="UZF1103" s="149"/>
      <c r="UZG1103" s="149"/>
      <c r="UZH1103" s="149"/>
      <c r="UZI1103" s="149"/>
      <c r="UZJ1103" s="149"/>
      <c r="UZK1103" s="149"/>
      <c r="UZL1103" s="149"/>
      <c r="UZM1103" s="149"/>
      <c r="UZN1103" s="149"/>
      <c r="UZO1103" s="149"/>
      <c r="UZP1103" s="149"/>
      <c r="UZQ1103" s="149"/>
      <c r="UZR1103" s="149"/>
      <c r="UZS1103" s="149"/>
      <c r="UZT1103" s="149"/>
      <c r="UZU1103" s="149"/>
      <c r="UZV1103" s="149"/>
      <c r="UZW1103" s="149"/>
      <c r="UZX1103" s="149"/>
      <c r="UZY1103" s="149"/>
      <c r="UZZ1103" s="149"/>
      <c r="VAA1103" s="149"/>
      <c r="VAB1103" s="149"/>
      <c r="VAC1103" s="149"/>
      <c r="VAD1103" s="149"/>
      <c r="VAE1103" s="149"/>
      <c r="VAF1103" s="149"/>
      <c r="VAG1103" s="149"/>
      <c r="VAH1103" s="149"/>
      <c r="VAI1103" s="149"/>
      <c r="VAJ1103" s="149"/>
      <c r="VAK1103" s="149"/>
      <c r="VAL1103" s="149"/>
      <c r="VAM1103" s="149"/>
      <c r="VAN1103" s="149"/>
      <c r="VAO1103" s="149"/>
      <c r="VAP1103" s="149"/>
      <c r="VAQ1103" s="149"/>
      <c r="VAR1103" s="149"/>
      <c r="VAS1103" s="149"/>
      <c r="VAT1103" s="149"/>
      <c r="VAU1103" s="149"/>
      <c r="VAV1103" s="149"/>
      <c r="VAW1103" s="149"/>
      <c r="VAX1103" s="149"/>
      <c r="VAY1103" s="149"/>
      <c r="VAZ1103" s="149"/>
      <c r="VBA1103" s="149"/>
      <c r="VBB1103" s="149"/>
      <c r="VBC1103" s="149"/>
      <c r="VBD1103" s="149"/>
      <c r="VBE1103" s="149"/>
      <c r="VBF1103" s="149"/>
      <c r="VBG1103" s="149"/>
      <c r="VBH1103" s="149"/>
      <c r="VBI1103" s="149"/>
      <c r="VBJ1103" s="149"/>
      <c r="VBK1103" s="149"/>
      <c r="VBL1103" s="149"/>
      <c r="VBM1103" s="149"/>
      <c r="VBN1103" s="149"/>
      <c r="VBO1103" s="149"/>
      <c r="VBP1103" s="149"/>
      <c r="VBQ1103" s="149"/>
      <c r="VBR1103" s="149"/>
      <c r="VBS1103" s="149"/>
      <c r="VBT1103" s="149"/>
      <c r="VBU1103" s="149"/>
      <c r="VBV1103" s="149"/>
      <c r="VBW1103" s="149"/>
      <c r="VBX1103" s="149"/>
      <c r="VBY1103" s="149"/>
      <c r="VBZ1103" s="149"/>
      <c r="VCA1103" s="149"/>
      <c r="VCB1103" s="149"/>
      <c r="VCC1103" s="149"/>
      <c r="VCD1103" s="149"/>
      <c r="VCE1103" s="149"/>
      <c r="VCF1103" s="149"/>
      <c r="VCG1103" s="149"/>
      <c r="VCH1103" s="149"/>
      <c r="VCI1103" s="149"/>
      <c r="VCJ1103" s="149"/>
      <c r="VCK1103" s="149"/>
      <c r="VCL1103" s="149"/>
      <c r="VCM1103" s="149"/>
      <c r="VCN1103" s="149"/>
      <c r="VCO1103" s="149"/>
      <c r="VCP1103" s="149"/>
      <c r="VCQ1103" s="149"/>
      <c r="VCR1103" s="149"/>
      <c r="VCS1103" s="149"/>
      <c r="VCT1103" s="149"/>
      <c r="VCU1103" s="149"/>
      <c r="VCV1103" s="149"/>
      <c r="VCW1103" s="149"/>
      <c r="VCX1103" s="149"/>
      <c r="VCY1103" s="149"/>
      <c r="VCZ1103" s="149"/>
      <c r="VDA1103" s="149"/>
      <c r="VDB1103" s="149"/>
      <c r="VDC1103" s="149"/>
      <c r="VDD1103" s="149"/>
      <c r="VDE1103" s="149"/>
      <c r="VDF1103" s="149"/>
      <c r="VDG1103" s="149"/>
      <c r="VDH1103" s="149"/>
      <c r="VDI1103" s="149"/>
      <c r="VDJ1103" s="149"/>
      <c r="VDK1103" s="149"/>
      <c r="VDL1103" s="149"/>
      <c r="VDM1103" s="149"/>
      <c r="VDN1103" s="149"/>
      <c r="VDO1103" s="149"/>
      <c r="VDP1103" s="149"/>
      <c r="VDQ1103" s="149"/>
      <c r="VDR1103" s="149"/>
      <c r="VDS1103" s="149"/>
      <c r="VDT1103" s="149"/>
      <c r="VDU1103" s="149"/>
      <c r="VDV1103" s="149"/>
      <c r="VDW1103" s="149"/>
      <c r="VDX1103" s="149"/>
      <c r="VDY1103" s="149"/>
      <c r="VDZ1103" s="149"/>
      <c r="VEA1103" s="149"/>
      <c r="VEB1103" s="149"/>
      <c r="VEC1103" s="149"/>
      <c r="VED1103" s="149"/>
      <c r="VEE1103" s="149"/>
      <c r="VEF1103" s="149"/>
      <c r="VEG1103" s="149"/>
      <c r="VEH1103" s="149"/>
      <c r="VEI1103" s="149"/>
      <c r="VEJ1103" s="149"/>
      <c r="VEK1103" s="149"/>
      <c r="VEL1103" s="149"/>
      <c r="VEM1103" s="149"/>
      <c r="VEN1103" s="149"/>
      <c r="VEO1103" s="149"/>
      <c r="VEP1103" s="149"/>
      <c r="VEQ1103" s="149"/>
      <c r="VER1103" s="149"/>
      <c r="VES1103" s="149"/>
      <c r="VET1103" s="149"/>
      <c r="VEU1103" s="149"/>
      <c r="VEV1103" s="149"/>
      <c r="VEW1103" s="149"/>
      <c r="VEX1103" s="149"/>
      <c r="VEY1103" s="149"/>
      <c r="VEZ1103" s="149"/>
      <c r="VFA1103" s="149"/>
      <c r="VFB1103" s="149"/>
      <c r="VFC1103" s="149"/>
      <c r="VFD1103" s="149"/>
      <c r="VFE1103" s="149"/>
      <c r="VFF1103" s="149"/>
      <c r="VFG1103" s="149"/>
      <c r="VFH1103" s="149"/>
      <c r="VFI1103" s="149"/>
      <c r="VFJ1103" s="149"/>
      <c r="VFK1103" s="149"/>
      <c r="VFL1103" s="149"/>
      <c r="VFM1103" s="149"/>
      <c r="VFN1103" s="149"/>
      <c r="VFO1103" s="149"/>
      <c r="VFP1103" s="149"/>
      <c r="VFQ1103" s="149"/>
      <c r="VFR1103" s="149"/>
      <c r="VFS1103" s="149"/>
      <c r="VFT1103" s="149"/>
      <c r="VFU1103" s="149"/>
      <c r="VFV1103" s="149"/>
      <c r="VFW1103" s="149"/>
      <c r="VFX1103" s="149"/>
      <c r="VFY1103" s="149"/>
      <c r="VFZ1103" s="149"/>
      <c r="VGA1103" s="149"/>
      <c r="VGB1103" s="149"/>
      <c r="VGC1103" s="149"/>
      <c r="VGD1103" s="149"/>
      <c r="VGE1103" s="149"/>
      <c r="VGF1103" s="149"/>
      <c r="VGG1103" s="149"/>
      <c r="VGH1103" s="149"/>
      <c r="VGI1103" s="149"/>
      <c r="VGJ1103" s="149"/>
      <c r="VGK1103" s="149"/>
      <c r="VGL1103" s="149"/>
      <c r="VGM1103" s="149"/>
      <c r="VGN1103" s="149"/>
      <c r="VGO1103" s="149"/>
      <c r="VGP1103" s="149"/>
      <c r="VGQ1103" s="149"/>
      <c r="VGR1103" s="149"/>
      <c r="VGS1103" s="149"/>
      <c r="VGT1103" s="149"/>
      <c r="VGU1103" s="149"/>
      <c r="VGV1103" s="149"/>
      <c r="VGW1103" s="149"/>
      <c r="VGX1103" s="149"/>
      <c r="VGY1103" s="149"/>
      <c r="VGZ1103" s="149"/>
      <c r="VHA1103" s="149"/>
      <c r="VHB1103" s="149"/>
      <c r="VHC1103" s="149"/>
      <c r="VHD1103" s="149"/>
      <c r="VHE1103" s="149"/>
      <c r="VHF1103" s="149"/>
      <c r="VHG1103" s="149"/>
      <c r="VHH1103" s="149"/>
      <c r="VHI1103" s="149"/>
      <c r="VHJ1103" s="149"/>
      <c r="VHK1103" s="149"/>
      <c r="VHL1103" s="149"/>
      <c r="VHM1103" s="149"/>
      <c r="VHN1103" s="149"/>
      <c r="VHO1103" s="149"/>
      <c r="VHP1103" s="149"/>
      <c r="VHQ1103" s="149"/>
      <c r="VHR1103" s="149"/>
      <c r="VHS1103" s="149"/>
      <c r="VHT1103" s="149"/>
      <c r="VHU1103" s="149"/>
      <c r="VHV1103" s="149"/>
      <c r="VHW1103" s="149"/>
      <c r="VHX1103" s="149"/>
      <c r="VHY1103" s="149"/>
      <c r="VHZ1103" s="149"/>
      <c r="VIA1103" s="149"/>
      <c r="VIB1103" s="149"/>
      <c r="VIC1103" s="149"/>
      <c r="VID1103" s="149"/>
      <c r="VIE1103" s="149"/>
      <c r="VIF1103" s="149"/>
      <c r="VIG1103" s="149"/>
      <c r="VIH1103" s="149"/>
      <c r="VII1103" s="149"/>
      <c r="VIJ1103" s="149"/>
      <c r="VIK1103" s="149"/>
      <c r="VIL1103" s="149"/>
      <c r="VIM1103" s="149"/>
      <c r="VIN1103" s="149"/>
      <c r="VIO1103" s="149"/>
      <c r="VIP1103" s="149"/>
      <c r="VIQ1103" s="149"/>
      <c r="VIR1103" s="149"/>
      <c r="VIS1103" s="149"/>
      <c r="VIT1103" s="149"/>
      <c r="VIU1103" s="149"/>
      <c r="VIV1103" s="149"/>
      <c r="VIW1103" s="149"/>
      <c r="VIX1103" s="149"/>
      <c r="VIY1103" s="149"/>
      <c r="VIZ1103" s="149"/>
      <c r="VJA1103" s="149"/>
      <c r="VJB1103" s="149"/>
      <c r="VJC1103" s="149"/>
      <c r="VJD1103" s="149"/>
      <c r="VJE1103" s="149"/>
      <c r="VJF1103" s="149"/>
      <c r="VJG1103" s="149"/>
      <c r="VJH1103" s="149"/>
      <c r="VJI1103" s="149"/>
      <c r="VJJ1103" s="149"/>
      <c r="VJK1103" s="149"/>
      <c r="VJL1103" s="149"/>
      <c r="VJM1103" s="149"/>
      <c r="VJN1103" s="149"/>
      <c r="VJO1103" s="149"/>
      <c r="VJP1103" s="149"/>
      <c r="VJQ1103" s="149"/>
      <c r="VJR1103" s="149"/>
      <c r="VJS1103" s="149"/>
      <c r="VJT1103" s="149"/>
      <c r="VJU1103" s="149"/>
      <c r="VJV1103" s="149"/>
      <c r="VJW1103" s="149"/>
      <c r="VJX1103" s="149"/>
      <c r="VJY1103" s="149"/>
      <c r="VJZ1103" s="149"/>
      <c r="VKA1103" s="149"/>
      <c r="VKB1103" s="149"/>
      <c r="VKC1103" s="149"/>
      <c r="VKD1103" s="149"/>
      <c r="VKE1103" s="149"/>
      <c r="VKF1103" s="149"/>
      <c r="VKG1103" s="149"/>
      <c r="VKH1103" s="149"/>
      <c r="VKI1103" s="149"/>
      <c r="VKJ1103" s="149"/>
      <c r="VKK1103" s="149"/>
      <c r="VKL1103" s="149"/>
      <c r="VKM1103" s="149"/>
      <c r="VKN1103" s="149"/>
      <c r="VKO1103" s="149"/>
      <c r="VKP1103" s="149"/>
      <c r="VKQ1103" s="149"/>
      <c r="VKR1103" s="149"/>
      <c r="VKS1103" s="149"/>
      <c r="VKT1103" s="149"/>
      <c r="VKU1103" s="149"/>
      <c r="VKV1103" s="149"/>
      <c r="VKW1103" s="149"/>
      <c r="VKX1103" s="149"/>
      <c r="VKY1103" s="149"/>
      <c r="VKZ1103" s="149"/>
      <c r="VLA1103" s="149"/>
      <c r="VLB1103" s="149"/>
      <c r="VLC1103" s="149"/>
      <c r="VLD1103" s="149"/>
      <c r="VLE1103" s="149"/>
      <c r="VLF1103" s="149"/>
      <c r="VLG1103" s="149"/>
      <c r="VLH1103" s="149"/>
      <c r="VLI1103" s="149"/>
      <c r="VLJ1103" s="149"/>
      <c r="VLK1103" s="149"/>
      <c r="VLL1103" s="149"/>
      <c r="VLM1103" s="149"/>
      <c r="VLN1103" s="149"/>
      <c r="VLO1103" s="149"/>
      <c r="VLP1103" s="149"/>
      <c r="VLQ1103" s="149"/>
      <c r="VLR1103" s="149"/>
      <c r="VLS1103" s="149"/>
      <c r="VLT1103" s="149"/>
      <c r="VLU1103" s="149"/>
      <c r="VLV1103" s="149"/>
      <c r="VLW1103" s="149"/>
      <c r="VLX1103" s="149"/>
      <c r="VLY1103" s="149"/>
      <c r="VLZ1103" s="149"/>
      <c r="VMA1103" s="149"/>
      <c r="VMB1103" s="149"/>
      <c r="VMC1103" s="149"/>
      <c r="VMD1103" s="149"/>
      <c r="VME1103" s="149"/>
      <c r="VMF1103" s="149"/>
      <c r="VMG1103" s="149"/>
      <c r="VMH1103" s="149"/>
      <c r="VMI1103" s="149"/>
      <c r="VMJ1103" s="149"/>
      <c r="VMK1103" s="149"/>
      <c r="VML1103" s="149"/>
      <c r="VMM1103" s="149"/>
      <c r="VMN1103" s="149"/>
      <c r="VMO1103" s="149"/>
      <c r="VMP1103" s="149"/>
      <c r="VMQ1103" s="149"/>
      <c r="VMR1103" s="149"/>
      <c r="VMS1103" s="149"/>
      <c r="VMT1103" s="149"/>
      <c r="VMU1103" s="149"/>
      <c r="VMV1103" s="149"/>
      <c r="VMW1103" s="149"/>
      <c r="VMX1103" s="149"/>
      <c r="VMY1103" s="149"/>
      <c r="VMZ1103" s="149"/>
      <c r="VNA1103" s="149"/>
      <c r="VNB1103" s="149"/>
      <c r="VNC1103" s="149"/>
      <c r="VND1103" s="149"/>
      <c r="VNE1103" s="149"/>
      <c r="VNF1103" s="149"/>
      <c r="VNG1103" s="149"/>
      <c r="VNH1103" s="149"/>
      <c r="VNI1103" s="149"/>
      <c r="VNJ1103" s="149"/>
      <c r="VNK1103" s="149"/>
      <c r="VNL1103" s="149"/>
      <c r="VNM1103" s="149"/>
      <c r="VNN1103" s="149"/>
      <c r="VNO1103" s="149"/>
      <c r="VNP1103" s="149"/>
      <c r="VNQ1103" s="149"/>
      <c r="VNR1103" s="149"/>
      <c r="VNS1103" s="149"/>
      <c r="VNT1103" s="149"/>
      <c r="VNU1103" s="149"/>
      <c r="VNV1103" s="149"/>
      <c r="VNW1103" s="149"/>
      <c r="VNX1103" s="149"/>
      <c r="VNY1103" s="149"/>
      <c r="VNZ1103" s="149"/>
      <c r="VOA1103" s="149"/>
      <c r="VOB1103" s="149"/>
      <c r="VOC1103" s="149"/>
      <c r="VOD1103" s="149"/>
      <c r="VOE1103" s="149"/>
      <c r="VOF1103" s="149"/>
      <c r="VOG1103" s="149"/>
      <c r="VOH1103" s="149"/>
      <c r="VOI1103" s="149"/>
      <c r="VOJ1103" s="149"/>
      <c r="VOK1103" s="149"/>
      <c r="VOL1103" s="149"/>
      <c r="VOM1103" s="149"/>
      <c r="VON1103" s="149"/>
      <c r="VOO1103" s="149"/>
      <c r="VOP1103" s="149"/>
      <c r="VOQ1103" s="149"/>
      <c r="VOR1103" s="149"/>
      <c r="VOS1103" s="149"/>
      <c r="VOT1103" s="149"/>
      <c r="VOU1103" s="149"/>
      <c r="VOV1103" s="149"/>
      <c r="VOW1103" s="149"/>
      <c r="VOX1103" s="149"/>
      <c r="VOY1103" s="149"/>
      <c r="VOZ1103" s="149"/>
      <c r="VPA1103" s="149"/>
      <c r="VPB1103" s="149"/>
      <c r="VPC1103" s="149"/>
      <c r="VPD1103" s="149"/>
      <c r="VPE1103" s="149"/>
      <c r="VPF1103" s="149"/>
      <c r="VPG1103" s="149"/>
      <c r="VPH1103" s="149"/>
      <c r="VPI1103" s="149"/>
      <c r="VPJ1103" s="149"/>
      <c r="VPK1103" s="149"/>
      <c r="VPL1103" s="149"/>
      <c r="VPM1103" s="149"/>
      <c r="VPN1103" s="149"/>
      <c r="VPO1103" s="149"/>
      <c r="VPP1103" s="149"/>
      <c r="VPQ1103" s="149"/>
      <c r="VPR1103" s="149"/>
      <c r="VPS1103" s="149"/>
      <c r="VPT1103" s="149"/>
      <c r="VPU1103" s="149"/>
      <c r="VPV1103" s="149"/>
      <c r="VPW1103" s="149"/>
      <c r="VPX1103" s="149"/>
      <c r="VPY1103" s="149"/>
      <c r="VPZ1103" s="149"/>
      <c r="VQA1103" s="149"/>
      <c r="VQB1103" s="149"/>
      <c r="VQC1103" s="149"/>
      <c r="VQD1103" s="149"/>
      <c r="VQE1103" s="149"/>
      <c r="VQF1103" s="149"/>
      <c r="VQG1103" s="149"/>
      <c r="VQH1103" s="149"/>
      <c r="VQI1103" s="149"/>
      <c r="VQJ1103" s="149"/>
      <c r="VQK1103" s="149"/>
      <c r="VQL1103" s="149"/>
      <c r="VQM1103" s="149"/>
      <c r="VQN1103" s="149"/>
      <c r="VQO1103" s="149"/>
      <c r="VQP1103" s="149"/>
      <c r="VQQ1103" s="149"/>
      <c r="VQR1103" s="149"/>
      <c r="VQS1103" s="149"/>
      <c r="VQT1103" s="149"/>
      <c r="VQU1103" s="149"/>
      <c r="VQV1103" s="149"/>
      <c r="VQW1103" s="149"/>
      <c r="VQX1103" s="149"/>
      <c r="VQY1103" s="149"/>
      <c r="VQZ1103" s="149"/>
      <c r="VRA1103" s="149"/>
      <c r="VRB1103" s="149"/>
      <c r="VRC1103" s="149"/>
      <c r="VRD1103" s="149"/>
      <c r="VRE1103" s="149"/>
      <c r="VRF1103" s="149"/>
      <c r="VRG1103" s="149"/>
      <c r="VRH1103" s="149"/>
      <c r="VRI1103" s="149"/>
      <c r="VRJ1103" s="149"/>
      <c r="VRK1103" s="149"/>
      <c r="VRL1103" s="149"/>
      <c r="VRM1103" s="149"/>
      <c r="VRN1103" s="149"/>
      <c r="VRO1103" s="149"/>
      <c r="VRP1103" s="149"/>
      <c r="VRQ1103" s="149"/>
      <c r="VRR1103" s="149"/>
      <c r="VRS1103" s="149"/>
      <c r="VRT1103" s="149"/>
      <c r="VRU1103" s="149"/>
      <c r="VRV1103" s="149"/>
      <c r="VRW1103" s="149"/>
      <c r="VRX1103" s="149"/>
      <c r="VRY1103" s="149"/>
      <c r="VRZ1103" s="149"/>
      <c r="VSA1103" s="149"/>
      <c r="VSB1103" s="149"/>
      <c r="VSC1103" s="149"/>
      <c r="VSD1103" s="149"/>
      <c r="VSE1103" s="149"/>
      <c r="VSF1103" s="149"/>
      <c r="VSG1103" s="149"/>
      <c r="VSH1103" s="149"/>
      <c r="VSI1103" s="149"/>
      <c r="VSJ1103" s="149"/>
      <c r="VSK1103" s="149"/>
      <c r="VSL1103" s="149"/>
      <c r="VSM1103" s="149"/>
      <c r="VSN1103" s="149"/>
      <c r="VSO1103" s="149"/>
      <c r="VSP1103" s="149"/>
      <c r="VSQ1103" s="149"/>
      <c r="VSR1103" s="149"/>
      <c r="VSS1103" s="149"/>
      <c r="VST1103" s="149"/>
      <c r="VSU1103" s="149"/>
      <c r="VSV1103" s="149"/>
      <c r="VSW1103" s="149"/>
      <c r="VSX1103" s="149"/>
      <c r="VSY1103" s="149"/>
      <c r="VSZ1103" s="149"/>
      <c r="VTA1103" s="149"/>
      <c r="VTB1103" s="149"/>
      <c r="VTC1103" s="149"/>
      <c r="VTD1103" s="149"/>
      <c r="VTE1103" s="149"/>
      <c r="VTF1103" s="149"/>
      <c r="VTG1103" s="149"/>
      <c r="VTH1103" s="149"/>
      <c r="VTI1103" s="149"/>
      <c r="VTJ1103" s="149"/>
      <c r="VTK1103" s="149"/>
      <c r="VTL1103" s="149"/>
      <c r="VTM1103" s="149"/>
      <c r="VTN1103" s="149"/>
      <c r="VTO1103" s="149"/>
      <c r="VTP1103" s="149"/>
      <c r="VTQ1103" s="149"/>
      <c r="VTR1103" s="149"/>
      <c r="VTS1103" s="149"/>
      <c r="VTT1103" s="149"/>
      <c r="VTU1103" s="149"/>
      <c r="VTV1103" s="149"/>
      <c r="VTW1103" s="149"/>
      <c r="VTX1103" s="149"/>
      <c r="VTY1103" s="149"/>
      <c r="VTZ1103" s="149"/>
      <c r="VUA1103" s="149"/>
      <c r="VUB1103" s="149"/>
      <c r="VUC1103" s="149"/>
      <c r="VUD1103" s="149"/>
      <c r="VUE1103" s="149"/>
      <c r="VUF1103" s="149"/>
      <c r="VUG1103" s="149"/>
      <c r="VUH1103" s="149"/>
      <c r="VUI1103" s="149"/>
      <c r="VUJ1103" s="149"/>
      <c r="VUK1103" s="149"/>
      <c r="VUL1103" s="149"/>
      <c r="VUM1103" s="149"/>
      <c r="VUN1103" s="149"/>
      <c r="VUO1103" s="149"/>
      <c r="VUP1103" s="149"/>
      <c r="VUQ1103" s="149"/>
      <c r="VUR1103" s="149"/>
      <c r="VUS1103" s="149"/>
      <c r="VUT1103" s="149"/>
      <c r="VUU1103" s="149"/>
      <c r="VUV1103" s="149"/>
      <c r="VUW1103" s="149"/>
      <c r="VUX1103" s="149"/>
      <c r="VUY1103" s="149"/>
      <c r="VUZ1103" s="149"/>
      <c r="VVA1103" s="149"/>
      <c r="VVB1103" s="149"/>
      <c r="VVC1103" s="149"/>
      <c r="VVD1103" s="149"/>
      <c r="VVE1103" s="149"/>
      <c r="VVF1103" s="149"/>
      <c r="VVG1103" s="149"/>
      <c r="VVH1103" s="149"/>
      <c r="VVI1103" s="149"/>
      <c r="VVJ1103" s="149"/>
      <c r="VVK1103" s="149"/>
      <c r="VVL1103" s="149"/>
      <c r="VVM1103" s="149"/>
      <c r="VVN1103" s="149"/>
      <c r="VVO1103" s="149"/>
      <c r="VVP1103" s="149"/>
      <c r="VVQ1103" s="149"/>
      <c r="VVR1103" s="149"/>
      <c r="VVS1103" s="149"/>
      <c r="VVT1103" s="149"/>
      <c r="VVU1103" s="149"/>
      <c r="VVV1103" s="149"/>
      <c r="VVW1103" s="149"/>
      <c r="VVX1103" s="149"/>
      <c r="VVY1103" s="149"/>
      <c r="VVZ1103" s="149"/>
      <c r="VWA1103" s="149"/>
      <c r="VWB1103" s="149"/>
      <c r="VWC1103" s="149"/>
      <c r="VWD1103" s="149"/>
      <c r="VWE1103" s="149"/>
      <c r="VWF1103" s="149"/>
      <c r="VWG1103" s="149"/>
      <c r="VWH1103" s="149"/>
      <c r="VWI1103" s="149"/>
      <c r="VWJ1103" s="149"/>
      <c r="VWK1103" s="149"/>
      <c r="VWL1103" s="149"/>
      <c r="VWM1103" s="149"/>
      <c r="VWN1103" s="149"/>
      <c r="VWO1103" s="149"/>
      <c r="VWP1103" s="149"/>
      <c r="VWQ1103" s="149"/>
      <c r="VWR1103" s="149"/>
      <c r="VWS1103" s="149"/>
      <c r="VWT1103" s="149"/>
      <c r="VWU1103" s="149"/>
      <c r="VWV1103" s="149"/>
      <c r="VWW1103" s="149"/>
      <c r="VWX1103" s="149"/>
      <c r="VWY1103" s="149"/>
      <c r="VWZ1103" s="149"/>
      <c r="VXA1103" s="149"/>
      <c r="VXB1103" s="149"/>
      <c r="VXC1103" s="149"/>
      <c r="VXD1103" s="149"/>
      <c r="VXE1103" s="149"/>
      <c r="VXF1103" s="149"/>
      <c r="VXG1103" s="149"/>
      <c r="VXH1103" s="149"/>
      <c r="VXI1103" s="149"/>
      <c r="VXJ1103" s="149"/>
      <c r="VXK1103" s="149"/>
      <c r="VXL1103" s="149"/>
      <c r="VXM1103" s="149"/>
      <c r="VXN1103" s="149"/>
      <c r="VXO1103" s="149"/>
      <c r="VXP1103" s="149"/>
      <c r="VXQ1103" s="149"/>
      <c r="VXR1103" s="149"/>
      <c r="VXS1103" s="149"/>
      <c r="VXT1103" s="149"/>
      <c r="VXU1103" s="149"/>
      <c r="VXV1103" s="149"/>
      <c r="VXW1103" s="149"/>
      <c r="VXX1103" s="149"/>
      <c r="VXY1103" s="149"/>
      <c r="VXZ1103" s="149"/>
      <c r="VYA1103" s="149"/>
      <c r="VYB1103" s="149"/>
      <c r="VYC1103" s="149"/>
      <c r="VYD1103" s="149"/>
      <c r="VYE1103" s="149"/>
      <c r="VYF1103" s="149"/>
      <c r="VYG1103" s="149"/>
      <c r="VYH1103" s="149"/>
      <c r="VYI1103" s="149"/>
      <c r="VYJ1103" s="149"/>
      <c r="VYK1103" s="149"/>
      <c r="VYL1103" s="149"/>
      <c r="VYM1103" s="149"/>
      <c r="VYN1103" s="149"/>
      <c r="VYO1103" s="149"/>
      <c r="VYP1103" s="149"/>
      <c r="VYQ1103" s="149"/>
      <c r="VYR1103" s="149"/>
      <c r="VYS1103" s="149"/>
      <c r="VYT1103" s="149"/>
      <c r="VYU1103" s="149"/>
      <c r="VYV1103" s="149"/>
      <c r="VYW1103" s="149"/>
      <c r="VYX1103" s="149"/>
      <c r="VYY1103" s="149"/>
      <c r="VYZ1103" s="149"/>
      <c r="VZA1103" s="149"/>
      <c r="VZB1103" s="149"/>
      <c r="VZC1103" s="149"/>
      <c r="VZD1103" s="149"/>
      <c r="VZE1103" s="149"/>
      <c r="VZF1103" s="149"/>
      <c r="VZG1103" s="149"/>
      <c r="VZH1103" s="149"/>
      <c r="VZI1103" s="149"/>
      <c r="VZJ1103" s="149"/>
      <c r="VZK1103" s="149"/>
      <c r="VZL1103" s="149"/>
      <c r="VZM1103" s="149"/>
      <c r="VZN1103" s="149"/>
      <c r="VZO1103" s="149"/>
      <c r="VZP1103" s="149"/>
      <c r="VZQ1103" s="149"/>
      <c r="VZR1103" s="149"/>
      <c r="VZS1103" s="149"/>
      <c r="VZT1103" s="149"/>
      <c r="VZU1103" s="149"/>
      <c r="VZV1103" s="149"/>
      <c r="VZW1103" s="149"/>
      <c r="VZX1103" s="149"/>
      <c r="VZY1103" s="149"/>
      <c r="VZZ1103" s="149"/>
      <c r="WAA1103" s="149"/>
      <c r="WAB1103" s="149"/>
      <c r="WAC1103" s="149"/>
      <c r="WAD1103" s="149"/>
      <c r="WAE1103" s="149"/>
      <c r="WAF1103" s="149"/>
      <c r="WAG1103" s="149"/>
      <c r="WAH1103" s="149"/>
      <c r="WAI1103" s="149"/>
      <c r="WAJ1103" s="149"/>
      <c r="WAK1103" s="149"/>
      <c r="WAL1103" s="149"/>
      <c r="WAM1103" s="149"/>
      <c r="WAN1103" s="149"/>
      <c r="WAO1103" s="149"/>
      <c r="WAP1103" s="149"/>
      <c r="WAQ1103" s="149"/>
      <c r="WAR1103" s="149"/>
      <c r="WAS1103" s="149"/>
      <c r="WAT1103" s="149"/>
      <c r="WAU1103" s="149"/>
      <c r="WAV1103" s="149"/>
      <c r="WAW1103" s="149"/>
      <c r="WAX1103" s="149"/>
      <c r="WAY1103" s="149"/>
      <c r="WAZ1103" s="149"/>
      <c r="WBA1103" s="149"/>
      <c r="WBB1103" s="149"/>
      <c r="WBC1103" s="149"/>
      <c r="WBD1103" s="149"/>
      <c r="WBE1103" s="149"/>
      <c r="WBF1103" s="149"/>
      <c r="WBG1103" s="149"/>
      <c r="WBH1103" s="149"/>
      <c r="WBI1103" s="149"/>
      <c r="WBJ1103" s="149"/>
      <c r="WBK1103" s="149"/>
      <c r="WBL1103" s="149"/>
      <c r="WBM1103" s="149"/>
      <c r="WBN1103" s="149"/>
      <c r="WBO1103" s="149"/>
      <c r="WBP1103" s="149"/>
      <c r="WBQ1103" s="149"/>
      <c r="WBR1103" s="149"/>
      <c r="WBS1103" s="149"/>
      <c r="WBT1103" s="149"/>
      <c r="WBU1103" s="149"/>
      <c r="WBV1103" s="149"/>
      <c r="WBW1103" s="149"/>
      <c r="WBX1103" s="149"/>
      <c r="WBY1103" s="149"/>
      <c r="WBZ1103" s="149"/>
      <c r="WCA1103" s="149"/>
      <c r="WCB1103" s="149"/>
      <c r="WCC1103" s="149"/>
      <c r="WCD1103" s="149"/>
      <c r="WCE1103" s="149"/>
      <c r="WCF1103" s="149"/>
      <c r="WCG1103" s="149"/>
      <c r="WCH1103" s="149"/>
      <c r="WCI1103" s="149"/>
      <c r="WCJ1103" s="149"/>
      <c r="WCK1103" s="149"/>
      <c r="WCL1103" s="149"/>
      <c r="WCM1103" s="149"/>
      <c r="WCN1103" s="149"/>
      <c r="WCO1103" s="149"/>
      <c r="WCP1103" s="149"/>
      <c r="WCQ1103" s="149"/>
      <c r="WCR1103" s="149"/>
      <c r="WCS1103" s="149"/>
      <c r="WCT1103" s="149"/>
      <c r="WCU1103" s="149"/>
      <c r="WCV1103" s="149"/>
      <c r="WCW1103" s="149"/>
      <c r="WCX1103" s="149"/>
      <c r="WCY1103" s="149"/>
      <c r="WCZ1103" s="149"/>
      <c r="WDA1103" s="149"/>
      <c r="WDB1103" s="149"/>
      <c r="WDC1103" s="149"/>
      <c r="WDD1103" s="149"/>
      <c r="WDE1103" s="149"/>
      <c r="WDF1103" s="149"/>
      <c r="WDG1103" s="149"/>
      <c r="WDH1103" s="149"/>
      <c r="WDI1103" s="149"/>
      <c r="WDJ1103" s="149"/>
      <c r="WDK1103" s="149"/>
      <c r="WDL1103" s="149"/>
      <c r="WDM1103" s="149"/>
      <c r="WDN1103" s="149"/>
      <c r="WDO1103" s="149"/>
      <c r="WDP1103" s="149"/>
      <c r="WDQ1103" s="149"/>
      <c r="WDR1103" s="149"/>
      <c r="WDS1103" s="149"/>
      <c r="WDT1103" s="149"/>
      <c r="WDU1103" s="149"/>
      <c r="WDV1103" s="149"/>
      <c r="WDW1103" s="149"/>
      <c r="WDX1103" s="149"/>
      <c r="WDY1103" s="149"/>
      <c r="WDZ1103" s="149"/>
      <c r="WEA1103" s="149"/>
      <c r="WEB1103" s="149"/>
      <c r="WEC1103" s="149"/>
      <c r="WED1103" s="149"/>
      <c r="WEE1103" s="149"/>
      <c r="WEF1103" s="149"/>
      <c r="WEG1103" s="149"/>
      <c r="WEH1103" s="149"/>
      <c r="WEI1103" s="149"/>
      <c r="WEJ1103" s="149"/>
      <c r="WEK1103" s="149"/>
      <c r="WEL1103" s="149"/>
      <c r="WEM1103" s="149"/>
      <c r="WEN1103" s="149"/>
      <c r="WEO1103" s="149"/>
      <c r="WEP1103" s="149"/>
      <c r="WEQ1103" s="149"/>
      <c r="WER1103" s="149"/>
      <c r="WES1103" s="149"/>
      <c r="WET1103" s="149"/>
      <c r="WEU1103" s="149"/>
      <c r="WEV1103" s="149"/>
      <c r="WEW1103" s="149"/>
      <c r="WEX1103" s="149"/>
      <c r="WEY1103" s="149"/>
      <c r="WEZ1103" s="149"/>
      <c r="WFA1103" s="149"/>
      <c r="WFB1103" s="149"/>
      <c r="WFC1103" s="149"/>
      <c r="WFD1103" s="149"/>
      <c r="WFE1103" s="149"/>
      <c r="WFF1103" s="149"/>
      <c r="WFG1103" s="149"/>
      <c r="WFH1103" s="149"/>
      <c r="WFI1103" s="149"/>
      <c r="WFJ1103" s="149"/>
      <c r="WFK1103" s="149"/>
      <c r="WFL1103" s="149"/>
      <c r="WFM1103" s="149"/>
      <c r="WFN1103" s="149"/>
      <c r="WFO1103" s="149"/>
      <c r="WFP1103" s="149"/>
      <c r="WFQ1103" s="149"/>
      <c r="WFR1103" s="149"/>
      <c r="WFS1103" s="149"/>
      <c r="WFT1103" s="149"/>
      <c r="WFU1103" s="149"/>
      <c r="WFV1103" s="149"/>
      <c r="WFW1103" s="149"/>
      <c r="WFX1103" s="149"/>
      <c r="WFY1103" s="149"/>
      <c r="WFZ1103" s="149"/>
      <c r="WGA1103" s="149"/>
      <c r="WGB1103" s="149"/>
      <c r="WGC1103" s="149"/>
      <c r="WGD1103" s="149"/>
      <c r="WGE1103" s="149"/>
      <c r="WGF1103" s="149"/>
      <c r="WGG1103" s="149"/>
      <c r="WGH1103" s="149"/>
      <c r="WGI1103" s="149"/>
      <c r="WGJ1103" s="149"/>
      <c r="WGK1103" s="149"/>
      <c r="WGL1103" s="149"/>
      <c r="WGM1103" s="149"/>
      <c r="WGN1103" s="149"/>
      <c r="WGO1103" s="149"/>
      <c r="WGP1103" s="149"/>
      <c r="WGQ1103" s="149"/>
      <c r="WGR1103" s="149"/>
      <c r="WGS1103" s="149"/>
      <c r="WGT1103" s="149"/>
      <c r="WGU1103" s="149"/>
      <c r="WGV1103" s="149"/>
      <c r="WGW1103" s="149"/>
      <c r="WGX1103" s="149"/>
      <c r="WGY1103" s="149"/>
      <c r="WGZ1103" s="149"/>
      <c r="WHA1103" s="149"/>
      <c r="WHB1103" s="149"/>
      <c r="WHC1103" s="149"/>
      <c r="WHD1103" s="149"/>
      <c r="WHE1103" s="149"/>
      <c r="WHF1103" s="149"/>
      <c r="WHG1103" s="149"/>
      <c r="WHH1103" s="149"/>
      <c r="WHI1103" s="149"/>
      <c r="WHJ1103" s="149"/>
      <c r="WHK1103" s="149"/>
      <c r="WHL1103" s="149"/>
      <c r="WHM1103" s="149"/>
      <c r="WHN1103" s="149"/>
      <c r="WHO1103" s="149"/>
      <c r="WHP1103" s="149"/>
      <c r="WHQ1103" s="149"/>
      <c r="WHR1103" s="149"/>
      <c r="WHS1103" s="149"/>
      <c r="WHT1103" s="149"/>
      <c r="WHU1103" s="149"/>
      <c r="WHV1103" s="149"/>
      <c r="WHW1103" s="149"/>
      <c r="WHX1103" s="149"/>
      <c r="WHY1103" s="149"/>
      <c r="WHZ1103" s="149"/>
      <c r="WIA1103" s="149"/>
      <c r="WIB1103" s="149"/>
      <c r="WIC1103" s="149"/>
      <c r="WID1103" s="149"/>
      <c r="WIE1103" s="149"/>
      <c r="WIF1103" s="149"/>
      <c r="WIG1103" s="149"/>
      <c r="WIH1103" s="149"/>
      <c r="WII1103" s="149"/>
      <c r="WIJ1103" s="149"/>
      <c r="WIK1103" s="149"/>
      <c r="WIL1103" s="149"/>
      <c r="WIM1103" s="149"/>
      <c r="WIN1103" s="149"/>
      <c r="WIO1103" s="149"/>
      <c r="WIP1103" s="149"/>
      <c r="WIQ1103" s="149"/>
      <c r="WIR1103" s="149"/>
      <c r="WIS1103" s="149"/>
      <c r="WIT1103" s="149"/>
      <c r="WIU1103" s="149"/>
      <c r="WIV1103" s="149"/>
      <c r="WIW1103" s="149"/>
      <c r="WIX1103" s="149"/>
      <c r="WIY1103" s="149"/>
      <c r="WIZ1103" s="149"/>
      <c r="WJA1103" s="149"/>
      <c r="WJB1103" s="149"/>
      <c r="WJC1103" s="149"/>
      <c r="WJD1103" s="149"/>
      <c r="WJE1103" s="149"/>
      <c r="WJF1103" s="149"/>
      <c r="WJG1103" s="149"/>
      <c r="WJH1103" s="149"/>
      <c r="WJI1103" s="149"/>
      <c r="WJJ1103" s="149"/>
      <c r="WJK1103" s="149"/>
      <c r="WJL1103" s="149"/>
      <c r="WJM1103" s="149"/>
      <c r="WJN1103" s="149"/>
      <c r="WJO1103" s="149"/>
      <c r="WJP1103" s="149"/>
      <c r="WJQ1103" s="149"/>
      <c r="WJR1103" s="149"/>
      <c r="WJS1103" s="149"/>
      <c r="WJT1103" s="149"/>
      <c r="WJU1103" s="149"/>
      <c r="WJV1103" s="149"/>
      <c r="WJW1103" s="149"/>
      <c r="WJX1103" s="149"/>
      <c r="WJY1103" s="149"/>
      <c r="WJZ1103" s="149"/>
      <c r="WKA1103" s="149"/>
      <c r="WKB1103" s="149"/>
      <c r="WKC1103" s="149"/>
      <c r="WKD1103" s="149"/>
      <c r="WKE1103" s="149"/>
      <c r="WKF1103" s="149"/>
      <c r="WKG1103" s="149"/>
      <c r="WKH1103" s="149"/>
      <c r="WKI1103" s="149"/>
      <c r="WKJ1103" s="149"/>
      <c r="WKK1103" s="149"/>
      <c r="WKL1103" s="149"/>
      <c r="WKM1103" s="149"/>
      <c r="WKN1103" s="149"/>
      <c r="WKO1103" s="149"/>
      <c r="WKP1103" s="149"/>
      <c r="WKQ1103" s="149"/>
      <c r="WKR1103" s="149"/>
      <c r="WKS1103" s="149"/>
      <c r="WKT1103" s="149"/>
      <c r="WKU1103" s="149"/>
      <c r="WKV1103" s="149"/>
      <c r="WKW1103" s="149"/>
      <c r="WKX1103" s="149"/>
      <c r="WKY1103" s="149"/>
      <c r="WKZ1103" s="149"/>
      <c r="WLA1103" s="149"/>
      <c r="WLB1103" s="149"/>
      <c r="WLC1103" s="149"/>
      <c r="WLD1103" s="149"/>
      <c r="WLE1103" s="149"/>
      <c r="WLF1103" s="149"/>
      <c r="WLG1103" s="149"/>
      <c r="WLH1103" s="149"/>
      <c r="WLI1103" s="149"/>
      <c r="WLJ1103" s="149"/>
      <c r="WLK1103" s="149"/>
      <c r="WLL1103" s="149"/>
      <c r="WLM1103" s="149"/>
      <c r="WLN1103" s="149"/>
      <c r="WLO1103" s="149"/>
      <c r="WLP1103" s="149"/>
      <c r="WLQ1103" s="149"/>
      <c r="WLR1103" s="149"/>
      <c r="WLS1103" s="149"/>
      <c r="WLT1103" s="149"/>
      <c r="WLU1103" s="149"/>
      <c r="WLV1103" s="149"/>
      <c r="WLW1103" s="149"/>
      <c r="WLX1103" s="149"/>
      <c r="WLY1103" s="149"/>
      <c r="WLZ1103" s="149"/>
      <c r="WMA1103" s="149"/>
      <c r="WMB1103" s="149"/>
      <c r="WMC1103" s="149"/>
      <c r="WMD1103" s="149"/>
      <c r="WME1103" s="149"/>
      <c r="WMF1103" s="149"/>
      <c r="WMG1103" s="149"/>
      <c r="WMH1103" s="149"/>
      <c r="WMI1103" s="149"/>
      <c r="WMJ1103" s="149"/>
      <c r="WMK1103" s="149"/>
      <c r="WML1103" s="149"/>
      <c r="WMM1103" s="149"/>
      <c r="WMN1103" s="149"/>
      <c r="WMO1103" s="149"/>
      <c r="WMP1103" s="149"/>
      <c r="WMQ1103" s="149"/>
      <c r="WMR1103" s="149"/>
      <c r="WMS1103" s="149"/>
      <c r="WMT1103" s="149"/>
      <c r="WMU1103" s="149"/>
      <c r="WMV1103" s="149"/>
      <c r="WMW1103" s="149"/>
      <c r="WMX1103" s="149"/>
      <c r="WMY1103" s="149"/>
      <c r="WMZ1103" s="149"/>
      <c r="WNA1103" s="149"/>
      <c r="WNB1103" s="149"/>
      <c r="WNC1103" s="149"/>
      <c r="WND1103" s="149"/>
      <c r="WNE1103" s="149"/>
      <c r="WNF1103" s="149"/>
      <c r="WNG1103" s="149"/>
      <c r="WNH1103" s="149"/>
      <c r="WNI1103" s="149"/>
      <c r="WNJ1103" s="149"/>
      <c r="WNK1103" s="149"/>
      <c r="WNL1103" s="149"/>
      <c r="WNM1103" s="149"/>
      <c r="WNN1103" s="149"/>
      <c r="WNO1103" s="149"/>
      <c r="WNP1103" s="149"/>
      <c r="WNQ1103" s="149"/>
      <c r="WNR1103" s="149"/>
      <c r="WNS1103" s="149"/>
      <c r="WNT1103" s="149"/>
      <c r="WNU1103" s="149"/>
      <c r="WNV1103" s="149"/>
      <c r="WNW1103" s="149"/>
      <c r="WNX1103" s="149"/>
      <c r="WNY1103" s="149"/>
      <c r="WNZ1103" s="149"/>
      <c r="WOA1103" s="149"/>
      <c r="WOB1103" s="149"/>
      <c r="WOC1103" s="149"/>
      <c r="WOD1103" s="149"/>
      <c r="WOE1103" s="149"/>
      <c r="WOF1103" s="149"/>
      <c r="WOG1103" s="149"/>
      <c r="WOH1103" s="149"/>
      <c r="WOI1103" s="149"/>
      <c r="WOJ1103" s="149"/>
      <c r="WOK1103" s="149"/>
      <c r="WOL1103" s="149"/>
      <c r="WOM1103" s="149"/>
      <c r="WON1103" s="149"/>
      <c r="WOO1103" s="149"/>
      <c r="WOP1103" s="149"/>
      <c r="WOQ1103" s="149"/>
      <c r="WOR1103" s="149"/>
      <c r="WOS1103" s="149"/>
      <c r="WOT1103" s="149"/>
      <c r="WOU1103" s="149"/>
      <c r="WOV1103" s="149"/>
      <c r="WOW1103" s="149"/>
      <c r="WOX1103" s="149"/>
      <c r="WOY1103" s="149"/>
      <c r="WOZ1103" s="149"/>
      <c r="WPA1103" s="149"/>
      <c r="WPB1103" s="149"/>
      <c r="WPC1103" s="149"/>
      <c r="WPD1103" s="149"/>
      <c r="WPE1103" s="149"/>
      <c r="WPF1103" s="149"/>
      <c r="WPG1103" s="149"/>
      <c r="WPH1103" s="149"/>
      <c r="WPI1103" s="149"/>
      <c r="WPJ1103" s="149"/>
      <c r="WPK1103" s="149"/>
      <c r="WPL1103" s="149"/>
      <c r="WPM1103" s="149"/>
      <c r="WPN1103" s="149"/>
      <c r="WPO1103" s="149"/>
      <c r="WPP1103" s="149"/>
      <c r="WPQ1103" s="149"/>
      <c r="WPR1103" s="149"/>
      <c r="WPS1103" s="149"/>
      <c r="WPT1103" s="149"/>
      <c r="WPU1103" s="149"/>
      <c r="WPV1103" s="149"/>
      <c r="WPW1103" s="149"/>
      <c r="WPX1103" s="149"/>
      <c r="WPY1103" s="149"/>
      <c r="WPZ1103" s="149"/>
      <c r="WQA1103" s="149"/>
      <c r="WQB1103" s="149"/>
      <c r="WQC1103" s="149"/>
      <c r="WQD1103" s="149"/>
      <c r="WQE1103" s="149"/>
      <c r="WQF1103" s="149"/>
      <c r="WQG1103" s="149"/>
      <c r="WQH1103" s="149"/>
      <c r="WQI1103" s="149"/>
      <c r="WQJ1103" s="149"/>
      <c r="WQK1103" s="149"/>
      <c r="WQL1103" s="149"/>
      <c r="WQM1103" s="149"/>
      <c r="WQN1103" s="149"/>
      <c r="WQO1103" s="149"/>
      <c r="WQP1103" s="149"/>
      <c r="WQQ1103" s="149"/>
      <c r="WQR1103" s="149"/>
      <c r="WQS1103" s="149"/>
      <c r="WQT1103" s="149"/>
      <c r="WQU1103" s="149"/>
      <c r="WQV1103" s="149"/>
      <c r="WQW1103" s="149"/>
      <c r="WQX1103" s="149"/>
      <c r="WQY1103" s="149"/>
      <c r="WQZ1103" s="149"/>
      <c r="WRA1103" s="149"/>
      <c r="WRB1103" s="149"/>
      <c r="WRC1103" s="149"/>
      <c r="WRD1103" s="149"/>
      <c r="WRE1103" s="149"/>
      <c r="WRF1103" s="149"/>
      <c r="WRG1103" s="149"/>
      <c r="WRH1103" s="149"/>
      <c r="WRI1103" s="149"/>
      <c r="WRJ1103" s="149"/>
      <c r="WRK1103" s="149"/>
      <c r="WRL1103" s="149"/>
      <c r="WRM1103" s="149"/>
      <c r="WRN1103" s="149"/>
      <c r="WRO1103" s="149"/>
      <c r="WRP1103" s="149"/>
      <c r="WRQ1103" s="149"/>
      <c r="WRR1103" s="149"/>
      <c r="WRS1103" s="149"/>
      <c r="WRT1103" s="149"/>
      <c r="WRU1103" s="149"/>
      <c r="WRV1103" s="149"/>
      <c r="WRW1103" s="149"/>
      <c r="WRX1103" s="149"/>
      <c r="WRY1103" s="149"/>
      <c r="WRZ1103" s="149"/>
      <c r="WSA1103" s="149"/>
      <c r="WSB1103" s="149"/>
      <c r="WSC1103" s="149"/>
      <c r="WSD1103" s="149"/>
      <c r="WSE1103" s="149"/>
      <c r="WSF1103" s="149"/>
      <c r="WSG1103" s="149"/>
      <c r="WSH1103" s="149"/>
      <c r="WSI1103" s="149"/>
      <c r="WSJ1103" s="149"/>
      <c r="WSK1103" s="149"/>
      <c r="WSL1103" s="149"/>
      <c r="WSM1103" s="149"/>
      <c r="WSN1103" s="149"/>
      <c r="WSO1103" s="149"/>
      <c r="WSP1103" s="149"/>
      <c r="WSQ1103" s="149"/>
      <c r="WSR1103" s="149"/>
      <c r="WSS1103" s="149"/>
      <c r="WST1103" s="149"/>
      <c r="WSU1103" s="149"/>
      <c r="WSV1103" s="149"/>
      <c r="WSW1103" s="149"/>
      <c r="WSX1103" s="149"/>
      <c r="WSY1103" s="149"/>
      <c r="WSZ1103" s="149"/>
      <c r="WTA1103" s="149"/>
      <c r="WTB1103" s="149"/>
      <c r="WTC1103" s="149"/>
      <c r="WTD1103" s="149"/>
      <c r="WTE1103" s="149"/>
      <c r="WTF1103" s="149"/>
      <c r="WTG1103" s="149"/>
      <c r="WTH1103" s="149"/>
      <c r="WTI1103" s="149"/>
      <c r="WTJ1103" s="149"/>
      <c r="WTK1103" s="149"/>
      <c r="WTL1103" s="149"/>
      <c r="WTM1103" s="149"/>
      <c r="WTN1103" s="149"/>
      <c r="WTO1103" s="149"/>
      <c r="WTP1103" s="149"/>
      <c r="WTQ1103" s="149"/>
      <c r="WTR1103" s="149"/>
      <c r="WTS1103" s="149"/>
      <c r="WTT1103" s="149"/>
      <c r="WTU1103" s="149"/>
      <c r="WTV1103" s="149"/>
      <c r="WTW1103" s="149"/>
      <c r="WTX1103" s="149"/>
      <c r="WTY1103" s="149"/>
      <c r="WTZ1103" s="149"/>
      <c r="WUA1103" s="149"/>
      <c r="WUB1103" s="149"/>
      <c r="WUC1103" s="149"/>
      <c r="WUD1103" s="149"/>
      <c r="WUE1103" s="149"/>
      <c r="WUF1103" s="149"/>
      <c r="WUG1103" s="149"/>
      <c r="WUH1103" s="149"/>
      <c r="WUI1103" s="149"/>
      <c r="WUJ1103" s="149"/>
      <c r="WUK1103" s="149"/>
      <c r="WUL1103" s="149"/>
      <c r="WUM1103" s="149"/>
      <c r="WUN1103" s="149"/>
      <c r="WUO1103" s="149"/>
      <c r="WUP1103" s="149"/>
      <c r="WUQ1103" s="149"/>
      <c r="WUR1103" s="149"/>
      <c r="WUS1103" s="149"/>
      <c r="WUT1103" s="149"/>
      <c r="WUU1103" s="149"/>
      <c r="WUV1103" s="149"/>
      <c r="WUW1103" s="149"/>
      <c r="WUX1103" s="149"/>
      <c r="WUY1103" s="149"/>
      <c r="WUZ1103" s="149"/>
      <c r="WVA1103" s="149"/>
      <c r="WVB1103" s="149"/>
      <c r="WVC1103" s="149"/>
      <c r="WVD1103" s="149"/>
      <c r="WVE1103" s="149"/>
      <c r="WVF1103" s="149"/>
      <c r="WVG1103" s="149"/>
      <c r="WVH1103" s="149"/>
      <c r="WVI1103" s="149"/>
      <c r="WVJ1103" s="149"/>
      <c r="WVK1103" s="149"/>
      <c r="WVL1103" s="149"/>
      <c r="WVM1103" s="149"/>
      <c r="WVN1103" s="149"/>
      <c r="WVO1103" s="149"/>
      <c r="WVP1103" s="149"/>
      <c r="WVQ1103" s="149"/>
      <c r="WVR1103" s="149"/>
      <c r="WVS1103" s="149"/>
      <c r="WVT1103" s="149"/>
      <c r="WVU1103" s="149"/>
      <c r="WVV1103" s="149"/>
      <c r="WVW1103" s="149"/>
      <c r="WVX1103" s="149"/>
      <c r="WVY1103" s="149"/>
      <c r="WVZ1103" s="149"/>
      <c r="WWA1103" s="149"/>
      <c r="WWB1103" s="149"/>
      <c r="WWC1103" s="149"/>
      <c r="WWD1103" s="149"/>
      <c r="WWE1103" s="149"/>
      <c r="WWF1103" s="149"/>
      <c r="WWG1103" s="149"/>
      <c r="WWH1103" s="149"/>
      <c r="WWI1103" s="149"/>
      <c r="WWJ1103" s="149"/>
      <c r="WWK1103" s="149"/>
      <c r="WWL1103" s="149"/>
      <c r="WWM1103" s="149"/>
      <c r="WWN1103" s="149"/>
      <c r="WWO1103" s="149"/>
      <c r="WWP1103" s="149"/>
      <c r="WWQ1103" s="149"/>
      <c r="WWR1103" s="149"/>
      <c r="WWS1103" s="149"/>
      <c r="WWT1103" s="149"/>
      <c r="WWU1103" s="149"/>
      <c r="WWV1103" s="149"/>
      <c r="WWW1103" s="149"/>
      <c r="WWX1103" s="149"/>
      <c r="WWY1103" s="149"/>
      <c r="WWZ1103" s="149"/>
      <c r="WXA1103" s="149"/>
      <c r="WXB1103" s="149"/>
      <c r="WXC1103" s="149"/>
      <c r="WXD1103" s="149"/>
      <c r="WXE1103" s="149"/>
      <c r="WXF1103" s="149"/>
      <c r="WXG1103" s="149"/>
      <c r="WXH1103" s="149"/>
      <c r="WXI1103" s="149"/>
      <c r="WXJ1103" s="149"/>
      <c r="WXK1103" s="149"/>
      <c r="WXL1103" s="149"/>
      <c r="WXM1103" s="149"/>
      <c r="WXN1103" s="149"/>
      <c r="WXO1103" s="149"/>
      <c r="WXP1103" s="149"/>
      <c r="WXQ1103" s="149"/>
      <c r="WXR1103" s="149"/>
      <c r="WXS1103" s="149"/>
      <c r="WXT1103" s="149"/>
      <c r="WXU1103" s="149"/>
      <c r="WXV1103" s="149"/>
      <c r="WXW1103" s="149"/>
      <c r="WXX1103" s="149"/>
      <c r="WXY1103" s="149"/>
      <c r="WXZ1103" s="149"/>
      <c r="WYA1103" s="149"/>
      <c r="WYB1103" s="149"/>
      <c r="WYC1103" s="149"/>
      <c r="WYD1103" s="149"/>
      <c r="WYE1103" s="149"/>
      <c r="WYF1103" s="149"/>
      <c r="WYG1103" s="149"/>
      <c r="WYH1103" s="149"/>
      <c r="WYI1103" s="149"/>
      <c r="WYJ1103" s="149"/>
      <c r="WYK1103" s="149"/>
      <c r="WYL1103" s="149"/>
      <c r="WYM1103" s="149"/>
      <c r="WYN1103" s="149"/>
      <c r="WYO1103" s="149"/>
      <c r="WYP1103" s="149"/>
      <c r="WYQ1103" s="149"/>
      <c r="WYR1103" s="149"/>
      <c r="WYS1103" s="149"/>
      <c r="WYT1103" s="149"/>
      <c r="WYU1103" s="149"/>
      <c r="WYV1103" s="149"/>
      <c r="WYW1103" s="149"/>
      <c r="WYX1103" s="149"/>
      <c r="WYY1103" s="149"/>
      <c r="WYZ1103" s="149"/>
      <c r="WZA1103" s="149"/>
      <c r="WZB1103" s="149"/>
      <c r="WZC1103" s="149"/>
      <c r="WZD1103" s="149"/>
      <c r="WZE1103" s="149"/>
      <c r="WZF1103" s="149"/>
      <c r="WZG1103" s="149"/>
      <c r="WZH1103" s="149"/>
      <c r="WZI1103" s="149"/>
      <c r="WZJ1103" s="149"/>
      <c r="WZK1103" s="149"/>
      <c r="WZL1103" s="149"/>
      <c r="WZM1103" s="149"/>
      <c r="WZN1103" s="149"/>
      <c r="WZO1103" s="149"/>
      <c r="WZP1103" s="149"/>
      <c r="WZQ1103" s="149"/>
      <c r="WZR1103" s="149"/>
      <c r="WZS1103" s="149"/>
      <c r="WZT1103" s="149"/>
      <c r="WZU1103" s="149"/>
      <c r="WZV1103" s="149"/>
      <c r="WZW1103" s="149"/>
      <c r="WZX1103" s="149"/>
      <c r="WZY1103" s="149"/>
      <c r="WZZ1103" s="149"/>
      <c r="XAA1103" s="149"/>
      <c r="XAB1103" s="149"/>
      <c r="XAC1103" s="149"/>
      <c r="XAD1103" s="149"/>
      <c r="XAE1103" s="149"/>
      <c r="XAF1103" s="149"/>
      <c r="XAG1103" s="149"/>
      <c r="XAH1103" s="149"/>
      <c r="XAI1103" s="149"/>
      <c r="XAJ1103" s="149"/>
      <c r="XAK1103" s="149"/>
      <c r="XAL1103" s="149"/>
      <c r="XAM1103" s="149"/>
      <c r="XAN1103" s="149"/>
      <c r="XAO1103" s="149"/>
      <c r="XAP1103" s="149"/>
      <c r="XAQ1103" s="149"/>
      <c r="XAR1103" s="149"/>
      <c r="XAS1103" s="149"/>
      <c r="XAT1103" s="149"/>
      <c r="XAU1103" s="149"/>
      <c r="XAV1103" s="149"/>
      <c r="XAW1103" s="149"/>
      <c r="XAX1103" s="149"/>
      <c r="XAY1103" s="149"/>
      <c r="XAZ1103" s="149"/>
      <c r="XBA1103" s="149"/>
      <c r="XBB1103" s="149"/>
      <c r="XBC1103" s="149"/>
      <c r="XBD1103" s="149"/>
      <c r="XBE1103" s="149"/>
      <c r="XBF1103" s="149"/>
      <c r="XBG1103" s="149"/>
      <c r="XBH1103" s="149"/>
      <c r="XBI1103" s="149"/>
      <c r="XBJ1103" s="149"/>
      <c r="XBK1103" s="149"/>
      <c r="XBL1103" s="149"/>
      <c r="XBM1103" s="149"/>
      <c r="XBN1103" s="149"/>
      <c r="XBO1103" s="149"/>
      <c r="XBP1103" s="149"/>
      <c r="XBQ1103" s="149"/>
      <c r="XBR1103" s="149"/>
      <c r="XBS1103" s="149"/>
      <c r="XBT1103" s="149"/>
      <c r="XBU1103" s="149"/>
      <c r="XBV1103" s="149"/>
      <c r="XBW1103" s="149"/>
      <c r="XBX1103" s="149"/>
      <c r="XBY1103" s="149"/>
      <c r="XBZ1103" s="149"/>
      <c r="XCA1103" s="149"/>
      <c r="XCB1103" s="149"/>
      <c r="XCC1103" s="149"/>
      <c r="XCD1103" s="149"/>
      <c r="XCE1103" s="149"/>
      <c r="XCF1103" s="149"/>
      <c r="XCG1103" s="149"/>
      <c r="XCH1103" s="149"/>
      <c r="XCI1103" s="149"/>
      <c r="XCJ1103" s="149"/>
      <c r="XCK1103" s="149"/>
      <c r="XCL1103" s="149"/>
      <c r="XCM1103" s="149"/>
      <c r="XCN1103" s="149"/>
    </row>
    <row r="1104" spans="1:16316" s="142" customFormat="1" ht="15.75" customHeight="1" x14ac:dyDescent="0.25">
      <c r="A1104" s="40" t="s">
        <v>79</v>
      </c>
      <c r="B1104" s="41" t="s">
        <v>139</v>
      </c>
      <c r="C1104" s="64"/>
      <c r="D1104" s="127">
        <f>D1105</f>
        <v>6397.0000000000009</v>
      </c>
      <c r="E1104" s="127">
        <f t="shared" ref="E1104" si="314">E1105</f>
        <v>6396.6382999999996</v>
      </c>
      <c r="F1104" s="279">
        <f t="shared" si="300"/>
        <v>99.994345787087681</v>
      </c>
    </row>
    <row r="1105" spans="1:6" s="142" customFormat="1" ht="47.25" customHeight="1" x14ac:dyDescent="0.25">
      <c r="A1105" s="40" t="s">
        <v>646</v>
      </c>
      <c r="B1105" s="41" t="s">
        <v>350</v>
      </c>
      <c r="C1105" s="64"/>
      <c r="D1105" s="127">
        <f>D1106+D1110</f>
        <v>6397.0000000000009</v>
      </c>
      <c r="E1105" s="127">
        <f t="shared" ref="E1105" si="315">E1106+E1110</f>
        <v>6396.6382999999996</v>
      </c>
      <c r="F1105" s="279">
        <f t="shared" si="300"/>
        <v>99.994345787087681</v>
      </c>
    </row>
    <row r="1106" spans="1:6" s="142" customFormat="1" ht="15.75" customHeight="1" x14ac:dyDescent="0.25">
      <c r="A1106" s="48" t="s">
        <v>349</v>
      </c>
      <c r="B1106" s="65" t="s">
        <v>351</v>
      </c>
      <c r="C1106" s="64"/>
      <c r="D1106" s="130">
        <f t="shared" ref="D1106:E1108" si="316">D1107</f>
        <v>511</v>
      </c>
      <c r="E1106" s="130">
        <f t="shared" si="316"/>
        <v>510.63830000000002</v>
      </c>
      <c r="F1106" s="279">
        <f t="shared" si="300"/>
        <v>99.929217221135033</v>
      </c>
    </row>
    <row r="1107" spans="1:6" s="142" customFormat="1" ht="31.5" customHeight="1" x14ac:dyDescent="0.2">
      <c r="A1107" s="52" t="s">
        <v>439</v>
      </c>
      <c r="B1107" s="50" t="s">
        <v>351</v>
      </c>
      <c r="C1107" s="50" t="s">
        <v>15</v>
      </c>
      <c r="D1107" s="100">
        <f t="shared" si="316"/>
        <v>511</v>
      </c>
      <c r="E1107" s="100">
        <f t="shared" si="316"/>
        <v>510.63830000000002</v>
      </c>
      <c r="F1107" s="279">
        <f t="shared" si="300"/>
        <v>99.929217221135033</v>
      </c>
    </row>
    <row r="1108" spans="1:6" s="142" customFormat="1" ht="31.5" customHeight="1" x14ac:dyDescent="0.25">
      <c r="A1108" s="57" t="s">
        <v>17</v>
      </c>
      <c r="B1108" s="50" t="s">
        <v>351</v>
      </c>
      <c r="C1108" s="50" t="s">
        <v>16</v>
      </c>
      <c r="D1108" s="100">
        <f t="shared" si="316"/>
        <v>511</v>
      </c>
      <c r="E1108" s="100">
        <f t="shared" si="316"/>
        <v>510.63830000000002</v>
      </c>
      <c r="F1108" s="279">
        <f t="shared" si="300"/>
        <v>99.929217221135033</v>
      </c>
    </row>
    <row r="1109" spans="1:6" s="142" customFormat="1" ht="15.75" hidden="1" customHeight="1" x14ac:dyDescent="0.25">
      <c r="A1109" s="57" t="s">
        <v>558</v>
      </c>
      <c r="B1109" s="50" t="s">
        <v>351</v>
      </c>
      <c r="C1109" s="50" t="s">
        <v>70</v>
      </c>
      <c r="D1109" s="100">
        <f>600-30-59</f>
        <v>511</v>
      </c>
      <c r="E1109" s="100">
        <v>510.63830000000002</v>
      </c>
      <c r="F1109" s="279">
        <f t="shared" si="300"/>
        <v>99.929217221135033</v>
      </c>
    </row>
    <row r="1110" spans="1:6" s="142" customFormat="1" ht="63" customHeight="1" x14ac:dyDescent="0.25">
      <c r="A1110" s="48" t="s">
        <v>3</v>
      </c>
      <c r="B1110" s="50" t="s">
        <v>352</v>
      </c>
      <c r="C1110" s="64"/>
      <c r="D1110" s="130">
        <f>D1111+D1116</f>
        <v>5886.0000000000009</v>
      </c>
      <c r="E1110" s="130">
        <f t="shared" ref="E1110" si="317">E1111+E1116</f>
        <v>5886</v>
      </c>
      <c r="F1110" s="279">
        <f t="shared" si="300"/>
        <v>99.999999999999986</v>
      </c>
    </row>
    <row r="1111" spans="1:6" s="142" customFormat="1" ht="47.25" customHeight="1" x14ac:dyDescent="0.25">
      <c r="A1111" s="57" t="s">
        <v>28</v>
      </c>
      <c r="B1111" s="50" t="s">
        <v>352</v>
      </c>
      <c r="C1111" s="50" t="s">
        <v>29</v>
      </c>
      <c r="D1111" s="100">
        <f t="shared" ref="D1111:E1111" si="318">D1112</f>
        <v>5737.2000000000007</v>
      </c>
      <c r="E1111" s="100">
        <f t="shared" si="318"/>
        <v>5737.2</v>
      </c>
      <c r="F1111" s="279">
        <f t="shared" si="300"/>
        <v>99.999999999999986</v>
      </c>
    </row>
    <row r="1112" spans="1:6" s="142" customFormat="1" ht="15.75" customHeight="1" x14ac:dyDescent="0.25">
      <c r="A1112" s="57" t="s">
        <v>8</v>
      </c>
      <c r="B1112" s="50" t="s">
        <v>352</v>
      </c>
      <c r="C1112" s="50" t="s">
        <v>59</v>
      </c>
      <c r="D1112" s="100">
        <f>D1113+D1114+D1115</f>
        <v>5737.2000000000007</v>
      </c>
      <c r="E1112" s="100">
        <f t="shared" ref="E1112" si="319">E1113+E1114+E1115</f>
        <v>5737.2</v>
      </c>
      <c r="F1112" s="279">
        <f t="shared" si="300"/>
        <v>99.999999999999986</v>
      </c>
    </row>
    <row r="1113" spans="1:6" s="142" customFormat="1" ht="15.75" hidden="1" customHeight="1" x14ac:dyDescent="0.2">
      <c r="A1113" s="90" t="s">
        <v>250</v>
      </c>
      <c r="B1113" s="50" t="s">
        <v>352</v>
      </c>
      <c r="C1113" s="50" t="s">
        <v>67</v>
      </c>
      <c r="D1113" s="100">
        <f>2872+410+156.492+33.2</f>
        <v>3471.692</v>
      </c>
      <c r="E1113" s="100">
        <v>3476.8043499999999</v>
      </c>
      <c r="F1113" s="279">
        <f t="shared" si="300"/>
        <v>100.14725816691113</v>
      </c>
    </row>
    <row r="1114" spans="1:6" s="142" customFormat="1" ht="31.5" hidden="1" customHeight="1" x14ac:dyDescent="0.2">
      <c r="A1114" s="90" t="s">
        <v>68</v>
      </c>
      <c r="B1114" s="50" t="s">
        <v>352</v>
      </c>
      <c r="C1114" s="50" t="s">
        <v>69</v>
      </c>
      <c r="D1114" s="100">
        <f>1280.172-330.492</f>
        <v>949.68000000000006</v>
      </c>
      <c r="E1114" s="100">
        <v>949.68</v>
      </c>
      <c r="F1114" s="279">
        <f t="shared" si="300"/>
        <v>99.999999999999986</v>
      </c>
    </row>
    <row r="1115" spans="1:6" s="142" customFormat="1" ht="47.25" hidden="1" customHeight="1" x14ac:dyDescent="0.25">
      <c r="A1115" s="57" t="s">
        <v>145</v>
      </c>
      <c r="B1115" s="50" t="s">
        <v>352</v>
      </c>
      <c r="C1115" s="50" t="s">
        <v>144</v>
      </c>
      <c r="D1115" s="100">
        <f>1245.828-30+78+22</f>
        <v>1315.828</v>
      </c>
      <c r="E1115" s="100">
        <v>1310.7156500000001</v>
      </c>
      <c r="F1115" s="279">
        <f t="shared" ref="F1115:F1169" si="320">E1115/D1115*100</f>
        <v>99.611472776077122</v>
      </c>
    </row>
    <row r="1116" spans="1:6" s="142" customFormat="1" ht="31.5" customHeight="1" x14ac:dyDescent="0.25">
      <c r="A1116" s="57" t="s">
        <v>439</v>
      </c>
      <c r="B1116" s="50" t="s">
        <v>352</v>
      </c>
      <c r="C1116" s="50" t="s">
        <v>15</v>
      </c>
      <c r="D1116" s="100">
        <f>D1117</f>
        <v>148.80000000000001</v>
      </c>
      <c r="E1116" s="100">
        <f t="shared" ref="E1116:E1117" si="321">E1117</f>
        <v>148.80000000000001</v>
      </c>
      <c r="F1116" s="279">
        <f t="shared" si="320"/>
        <v>100</v>
      </c>
    </row>
    <row r="1117" spans="1:6" s="142" customFormat="1" ht="31.5" customHeight="1" x14ac:dyDescent="0.25">
      <c r="A1117" s="57" t="s">
        <v>17</v>
      </c>
      <c r="B1117" s="50" t="s">
        <v>352</v>
      </c>
      <c r="C1117" s="50" t="s">
        <v>16</v>
      </c>
      <c r="D1117" s="100">
        <f>D1118</f>
        <v>148.80000000000001</v>
      </c>
      <c r="E1117" s="100">
        <f t="shared" si="321"/>
        <v>148.80000000000001</v>
      </c>
      <c r="F1117" s="279">
        <f t="shared" si="320"/>
        <v>100</v>
      </c>
    </row>
    <row r="1118" spans="1:6" s="142" customFormat="1" ht="15.75" hidden="1" customHeight="1" x14ac:dyDescent="0.25">
      <c r="A1118" s="57" t="s">
        <v>558</v>
      </c>
      <c r="B1118" s="50" t="s">
        <v>352</v>
      </c>
      <c r="C1118" s="50" t="s">
        <v>70</v>
      </c>
      <c r="D1118" s="100">
        <f>30+152-33.2</f>
        <v>148.80000000000001</v>
      </c>
      <c r="E1118" s="100">
        <v>148.80000000000001</v>
      </c>
      <c r="F1118" s="279">
        <f t="shared" si="320"/>
        <v>100</v>
      </c>
    </row>
    <row r="1119" spans="1:6" s="142" customFormat="1" ht="31.5" customHeight="1" x14ac:dyDescent="0.25">
      <c r="A1119" s="40" t="s">
        <v>136</v>
      </c>
      <c r="B1119" s="41" t="s">
        <v>175</v>
      </c>
      <c r="C1119" s="64"/>
      <c r="D1119" s="127">
        <f>D1120+D1134</f>
        <v>27006</v>
      </c>
      <c r="E1119" s="127">
        <f>E1120+E1134</f>
        <v>26917.612450000001</v>
      </c>
      <c r="F1119" s="279">
        <f t="shared" si="320"/>
        <v>99.672711434496037</v>
      </c>
    </row>
    <row r="1120" spans="1:6" s="142" customFormat="1" ht="15.75" customHeight="1" x14ac:dyDescent="0.25">
      <c r="A1120" s="40" t="s">
        <v>668</v>
      </c>
      <c r="B1120" s="41" t="s">
        <v>353</v>
      </c>
      <c r="C1120" s="64"/>
      <c r="D1120" s="127">
        <f>D1121</f>
        <v>26855</v>
      </c>
      <c r="E1120" s="127">
        <f>E1121</f>
        <v>26766.612450000001</v>
      </c>
      <c r="F1120" s="279">
        <f t="shared" si="320"/>
        <v>99.670871159932972</v>
      </c>
    </row>
    <row r="1121" spans="1:6" s="142" customFormat="1" ht="15.75" customHeight="1" x14ac:dyDescent="0.25">
      <c r="A1121" s="48" t="s">
        <v>138</v>
      </c>
      <c r="B1121" s="65" t="s">
        <v>354</v>
      </c>
      <c r="C1121" s="64"/>
      <c r="D1121" s="130">
        <f>D1122+D1127+D1131</f>
        <v>26855</v>
      </c>
      <c r="E1121" s="130">
        <f>E1122+E1127+E1131</f>
        <v>26766.612450000001</v>
      </c>
      <c r="F1121" s="279">
        <f t="shared" si="320"/>
        <v>99.670871159932972</v>
      </c>
    </row>
    <row r="1122" spans="1:6" s="142" customFormat="1" ht="47.25" customHeight="1" x14ac:dyDescent="0.25">
      <c r="A1122" s="57" t="s">
        <v>28</v>
      </c>
      <c r="B1122" s="50" t="s">
        <v>354</v>
      </c>
      <c r="C1122" s="50" t="s">
        <v>29</v>
      </c>
      <c r="D1122" s="100">
        <f>D1123</f>
        <v>23562</v>
      </c>
      <c r="E1122" s="100">
        <f>E1123</f>
        <v>23552.7667</v>
      </c>
      <c r="F1122" s="279">
        <f t="shared" si="320"/>
        <v>99.960812749342168</v>
      </c>
    </row>
    <row r="1123" spans="1:6" s="142" customFormat="1" ht="15.75" customHeight="1" x14ac:dyDescent="0.25">
      <c r="A1123" s="57" t="s">
        <v>31</v>
      </c>
      <c r="B1123" s="50" t="s">
        <v>354</v>
      </c>
      <c r="C1123" s="50" t="s">
        <v>30</v>
      </c>
      <c r="D1123" s="100">
        <f>D1124+D1125+D1126</f>
        <v>23562</v>
      </c>
      <c r="E1123" s="100">
        <f t="shared" ref="E1123" si="322">E1124+E1125+E1126</f>
        <v>23552.7667</v>
      </c>
      <c r="F1123" s="279">
        <f t="shared" si="320"/>
        <v>99.960812749342168</v>
      </c>
    </row>
    <row r="1124" spans="1:6" s="142" customFormat="1" ht="15.75" hidden="1" customHeight="1" x14ac:dyDescent="0.25">
      <c r="A1124" s="57" t="s">
        <v>229</v>
      </c>
      <c r="B1124" s="50" t="s">
        <v>354</v>
      </c>
      <c r="C1124" s="50" t="s">
        <v>80</v>
      </c>
      <c r="D1124" s="100">
        <f>15736-1470+2887-1489</f>
        <v>15664</v>
      </c>
      <c r="E1124" s="100">
        <v>15751.13982</v>
      </c>
      <c r="F1124" s="279">
        <f t="shared" si="320"/>
        <v>100.55630630745659</v>
      </c>
    </row>
    <row r="1125" spans="1:6" s="142" customFormat="1" ht="31.5" hidden="1" customHeight="1" x14ac:dyDescent="0.25">
      <c r="A1125" s="57" t="s">
        <v>82</v>
      </c>
      <c r="B1125" s="50" t="s">
        <v>354</v>
      </c>
      <c r="C1125" s="50" t="s">
        <v>81</v>
      </c>
      <c r="D1125" s="100">
        <f>3361-360+662-890-214</f>
        <v>2559</v>
      </c>
      <c r="E1125" s="100">
        <v>2555.4285500000001</v>
      </c>
      <c r="F1125" s="279">
        <f t="shared" si="320"/>
        <v>99.860435717076996</v>
      </c>
    </row>
    <row r="1126" spans="1:6" s="142" customFormat="1" ht="31.5" hidden="1" customHeight="1" x14ac:dyDescent="0.25">
      <c r="A1126" s="57" t="s">
        <v>142</v>
      </c>
      <c r="B1126" s="50" t="s">
        <v>354</v>
      </c>
      <c r="C1126" s="50" t="s">
        <v>141</v>
      </c>
      <c r="D1126" s="100">
        <f>5767-552+1073-719-230</f>
        <v>5339</v>
      </c>
      <c r="E1126" s="100">
        <v>5246.1983300000002</v>
      </c>
      <c r="F1126" s="279">
        <f t="shared" si="320"/>
        <v>98.261815508522204</v>
      </c>
    </row>
    <row r="1127" spans="1:6" s="142" customFormat="1" ht="31.5" customHeight="1" x14ac:dyDescent="0.2">
      <c r="A1127" s="52" t="s">
        <v>439</v>
      </c>
      <c r="B1127" s="50" t="s">
        <v>354</v>
      </c>
      <c r="C1127" s="50" t="s">
        <v>15</v>
      </c>
      <c r="D1127" s="100">
        <f>D1128</f>
        <v>3291</v>
      </c>
      <c r="E1127" s="100">
        <f t="shared" ref="E1127" si="323">E1128</f>
        <v>3212.2777500000002</v>
      </c>
      <c r="F1127" s="279">
        <f t="shared" si="320"/>
        <v>97.607953509571558</v>
      </c>
    </row>
    <row r="1128" spans="1:6" s="142" customFormat="1" ht="31.5" customHeight="1" x14ac:dyDescent="0.25">
      <c r="A1128" s="57" t="s">
        <v>17</v>
      </c>
      <c r="B1128" s="50" t="s">
        <v>354</v>
      </c>
      <c r="C1128" s="50" t="s">
        <v>16</v>
      </c>
      <c r="D1128" s="100">
        <f>D1129+D1130</f>
        <v>3291</v>
      </c>
      <c r="E1128" s="100">
        <f t="shared" ref="E1128" si="324">E1129+E1130</f>
        <v>3212.2777500000002</v>
      </c>
      <c r="F1128" s="279">
        <f t="shared" si="320"/>
        <v>97.607953509571558</v>
      </c>
    </row>
    <row r="1129" spans="1:6" s="142" customFormat="1" ht="31.5" hidden="1" customHeight="1" x14ac:dyDescent="0.25">
      <c r="A1129" s="69" t="s">
        <v>374</v>
      </c>
      <c r="B1129" s="50" t="s">
        <v>354</v>
      </c>
      <c r="C1129" s="50" t="s">
        <v>375</v>
      </c>
      <c r="D1129" s="100">
        <f>1241-157+10</f>
        <v>1094</v>
      </c>
      <c r="E1129" s="100">
        <v>1245.16923</v>
      </c>
      <c r="F1129" s="279">
        <f t="shared" si="320"/>
        <v>113.81802833638027</v>
      </c>
    </row>
    <row r="1130" spans="1:6" s="142" customFormat="1" ht="15.75" hidden="1" customHeight="1" x14ac:dyDescent="0.25">
      <c r="A1130" s="57" t="s">
        <v>558</v>
      </c>
      <c r="B1130" s="50" t="s">
        <v>354</v>
      </c>
      <c r="C1130" s="50" t="s">
        <v>70</v>
      </c>
      <c r="D1130" s="100">
        <f>1907+290</f>
        <v>2197</v>
      </c>
      <c r="E1130" s="100">
        <v>1967.10852</v>
      </c>
      <c r="F1130" s="279">
        <f t="shared" si="320"/>
        <v>89.53611834319527</v>
      </c>
    </row>
    <row r="1131" spans="1:6" s="142" customFormat="1" ht="15.75" customHeight="1" x14ac:dyDescent="0.25">
      <c r="A1131" s="69" t="s">
        <v>13</v>
      </c>
      <c r="B1131" s="50" t="s">
        <v>354</v>
      </c>
      <c r="C1131" s="50" t="s">
        <v>14</v>
      </c>
      <c r="D1131" s="100">
        <f t="shared" ref="D1131:E1131" si="325">D1132</f>
        <v>2</v>
      </c>
      <c r="E1131" s="100">
        <f t="shared" si="325"/>
        <v>1.5680000000000001</v>
      </c>
      <c r="F1131" s="279">
        <f t="shared" si="320"/>
        <v>78.400000000000006</v>
      </c>
    </row>
    <row r="1132" spans="1:6" s="142" customFormat="1" ht="15.75" customHeight="1" x14ac:dyDescent="0.25">
      <c r="A1132" s="57" t="s">
        <v>33</v>
      </c>
      <c r="B1132" s="50" t="s">
        <v>354</v>
      </c>
      <c r="C1132" s="50" t="s">
        <v>32</v>
      </c>
      <c r="D1132" s="100">
        <f>D1133</f>
        <v>2</v>
      </c>
      <c r="E1132" s="100">
        <f>E1133</f>
        <v>1.5680000000000001</v>
      </c>
      <c r="F1132" s="279">
        <f t="shared" si="320"/>
        <v>78.400000000000006</v>
      </c>
    </row>
    <row r="1133" spans="1:6" s="142" customFormat="1" ht="15.75" hidden="1" customHeight="1" x14ac:dyDescent="0.25">
      <c r="A1133" s="57" t="s">
        <v>71</v>
      </c>
      <c r="B1133" s="50" t="s">
        <v>354</v>
      </c>
      <c r="C1133" s="50" t="s">
        <v>72</v>
      </c>
      <c r="D1133" s="100">
        <f>10-8</f>
        <v>2</v>
      </c>
      <c r="E1133" s="100">
        <v>1.5680000000000001</v>
      </c>
      <c r="F1133" s="279">
        <f t="shared" si="320"/>
        <v>78.400000000000006</v>
      </c>
    </row>
    <row r="1134" spans="1:6" s="142" customFormat="1" ht="15.75" customHeight="1" x14ac:dyDescent="0.25">
      <c r="A1134" s="40" t="s">
        <v>569</v>
      </c>
      <c r="B1134" s="103" t="s">
        <v>570</v>
      </c>
      <c r="C1134" s="104"/>
      <c r="D1134" s="197">
        <f>D1135</f>
        <v>151</v>
      </c>
      <c r="E1134" s="197">
        <f>E1135</f>
        <v>151</v>
      </c>
      <c r="F1134" s="279">
        <f t="shared" si="320"/>
        <v>100</v>
      </c>
    </row>
    <row r="1135" spans="1:6" s="142" customFormat="1" ht="15.75" customHeight="1" x14ac:dyDescent="0.25">
      <c r="A1135" s="48" t="s">
        <v>669</v>
      </c>
      <c r="B1135" s="107" t="s">
        <v>571</v>
      </c>
      <c r="C1135" s="107"/>
      <c r="D1135" s="198">
        <f>D1136+D1139</f>
        <v>151</v>
      </c>
      <c r="E1135" s="198">
        <f t="shared" ref="E1135" si="326">E1136+E1139</f>
        <v>151</v>
      </c>
      <c r="F1135" s="279">
        <f t="shared" si="320"/>
        <v>100</v>
      </c>
    </row>
    <row r="1136" spans="1:6" s="142" customFormat="1" ht="31.5" customHeight="1" x14ac:dyDescent="0.25">
      <c r="A1136" s="52" t="s">
        <v>439</v>
      </c>
      <c r="B1136" s="109" t="s">
        <v>571</v>
      </c>
      <c r="C1136" s="83" t="s">
        <v>15</v>
      </c>
      <c r="D1136" s="199">
        <f>D1137</f>
        <v>50</v>
      </c>
      <c r="E1136" s="199">
        <f t="shared" ref="E1136:E1137" si="327">E1137</f>
        <v>50</v>
      </c>
      <c r="F1136" s="279">
        <f t="shared" si="320"/>
        <v>100</v>
      </c>
    </row>
    <row r="1137" spans="1:6" s="142" customFormat="1" ht="31.5" customHeight="1" x14ac:dyDescent="0.25">
      <c r="A1137" s="57" t="s">
        <v>17</v>
      </c>
      <c r="B1137" s="109" t="s">
        <v>571</v>
      </c>
      <c r="C1137" s="83" t="s">
        <v>16</v>
      </c>
      <c r="D1137" s="199">
        <f>D1138</f>
        <v>50</v>
      </c>
      <c r="E1137" s="199">
        <f t="shared" si="327"/>
        <v>50</v>
      </c>
      <c r="F1137" s="279">
        <f t="shared" si="320"/>
        <v>100</v>
      </c>
    </row>
    <row r="1138" spans="1:6" s="142" customFormat="1" ht="15.75" hidden="1" customHeight="1" x14ac:dyDescent="0.25">
      <c r="A1138" s="57" t="s">
        <v>558</v>
      </c>
      <c r="B1138" s="83" t="s">
        <v>571</v>
      </c>
      <c r="C1138" s="83" t="s">
        <v>70</v>
      </c>
      <c r="D1138" s="199">
        <v>50</v>
      </c>
      <c r="E1138" s="199">
        <v>50</v>
      </c>
      <c r="F1138" s="279">
        <f t="shared" si="320"/>
        <v>100</v>
      </c>
    </row>
    <row r="1139" spans="1:6" s="142" customFormat="1" ht="15.75" customHeight="1" x14ac:dyDescent="0.25">
      <c r="A1139" s="57" t="s">
        <v>22</v>
      </c>
      <c r="B1139" s="83" t="s">
        <v>571</v>
      </c>
      <c r="C1139" s="83" t="s">
        <v>23</v>
      </c>
      <c r="D1139" s="199">
        <f>D1140</f>
        <v>101</v>
      </c>
      <c r="E1139" s="199">
        <f t="shared" ref="E1139" si="328">E1140</f>
        <v>101</v>
      </c>
      <c r="F1139" s="279">
        <f t="shared" si="320"/>
        <v>100</v>
      </c>
    </row>
    <row r="1140" spans="1:6" s="142" customFormat="1" ht="15.75" customHeight="1" x14ac:dyDescent="0.25">
      <c r="A1140" s="57" t="s">
        <v>61</v>
      </c>
      <c r="B1140" s="83" t="s">
        <v>571</v>
      </c>
      <c r="C1140" s="83" t="s">
        <v>62</v>
      </c>
      <c r="D1140" s="199">
        <f>58+20+23</f>
        <v>101</v>
      </c>
      <c r="E1140" s="199">
        <f t="shared" ref="E1140" si="329">58+20+23</f>
        <v>101</v>
      </c>
      <c r="F1140" s="279">
        <f t="shared" si="320"/>
        <v>100</v>
      </c>
    </row>
    <row r="1141" spans="1:6" s="142" customFormat="1" ht="15.75" customHeight="1" x14ac:dyDescent="0.25">
      <c r="A1141" s="40" t="s">
        <v>355</v>
      </c>
      <c r="B1141" s="41" t="s">
        <v>356</v>
      </c>
      <c r="C1141" s="64"/>
      <c r="D1141" s="127">
        <f>D1142+D1159+D1164+D1269+D1279</f>
        <v>737217.68200000003</v>
      </c>
      <c r="E1141" s="127">
        <f>E1142+E1164+E1269+E1159+E1279</f>
        <v>720999.09348000016</v>
      </c>
      <c r="F1141" s="279">
        <f t="shared" si="320"/>
        <v>97.800027194681434</v>
      </c>
    </row>
    <row r="1142" spans="1:6" s="142" customFormat="1" ht="31.5" customHeight="1" x14ac:dyDescent="0.25">
      <c r="A1142" s="40" t="s">
        <v>670</v>
      </c>
      <c r="B1142" s="41" t="s">
        <v>358</v>
      </c>
      <c r="C1142" s="64"/>
      <c r="D1142" s="127">
        <f>D1143+D1147+D1154</f>
        <v>17993</v>
      </c>
      <c r="E1142" s="127">
        <f>E1143+E1147+E1154</f>
        <v>16593.795430000002</v>
      </c>
      <c r="F1142" s="279">
        <f t="shared" si="320"/>
        <v>92.223617128883461</v>
      </c>
    </row>
    <row r="1143" spans="1:6" s="142" customFormat="1" ht="63" customHeight="1" x14ac:dyDescent="0.2">
      <c r="A1143" s="61" t="s">
        <v>732</v>
      </c>
      <c r="B1143" s="49" t="s">
        <v>359</v>
      </c>
      <c r="C1143" s="64"/>
      <c r="D1143" s="130">
        <f t="shared" ref="D1143:E1145" si="330">D1144</f>
        <v>869</v>
      </c>
      <c r="E1143" s="130">
        <f t="shared" si="330"/>
        <v>805.03995999999995</v>
      </c>
      <c r="F1143" s="279">
        <f t="shared" si="320"/>
        <v>92.639811277330267</v>
      </c>
    </row>
    <row r="1144" spans="1:6" s="142" customFormat="1" ht="31.5" customHeight="1" x14ac:dyDescent="0.2">
      <c r="A1144" s="52" t="s">
        <v>439</v>
      </c>
      <c r="B1144" s="53" t="s">
        <v>359</v>
      </c>
      <c r="C1144" s="50" t="s">
        <v>15</v>
      </c>
      <c r="D1144" s="100">
        <f t="shared" si="330"/>
        <v>869</v>
      </c>
      <c r="E1144" s="100">
        <f t="shared" si="330"/>
        <v>805.03995999999995</v>
      </c>
      <c r="F1144" s="279">
        <f t="shared" si="320"/>
        <v>92.639811277330267</v>
      </c>
    </row>
    <row r="1145" spans="1:6" s="142" customFormat="1" ht="31.5" customHeight="1" x14ac:dyDescent="0.25">
      <c r="A1145" s="57" t="s">
        <v>17</v>
      </c>
      <c r="B1145" s="53" t="s">
        <v>359</v>
      </c>
      <c r="C1145" s="50" t="s">
        <v>16</v>
      </c>
      <c r="D1145" s="100">
        <f t="shared" si="330"/>
        <v>869</v>
      </c>
      <c r="E1145" s="100">
        <f t="shared" si="330"/>
        <v>805.03995999999995</v>
      </c>
      <c r="F1145" s="279">
        <f t="shared" si="320"/>
        <v>92.639811277330267</v>
      </c>
    </row>
    <row r="1146" spans="1:6" s="142" customFormat="1" ht="15.75" hidden="1" customHeight="1" x14ac:dyDescent="0.25">
      <c r="A1146" s="57" t="s">
        <v>558</v>
      </c>
      <c r="B1146" s="53" t="s">
        <v>359</v>
      </c>
      <c r="C1146" s="50" t="s">
        <v>70</v>
      </c>
      <c r="D1146" s="100">
        <f>1091+40-20-37-33-172</f>
        <v>869</v>
      </c>
      <c r="E1146" s="100">
        <v>805.03995999999995</v>
      </c>
      <c r="F1146" s="279">
        <f t="shared" si="320"/>
        <v>92.639811277330267</v>
      </c>
    </row>
    <row r="1147" spans="1:6" s="142" customFormat="1" ht="15.75" customHeight="1" x14ac:dyDescent="0.25">
      <c r="A1147" s="48" t="s">
        <v>445</v>
      </c>
      <c r="B1147" s="49" t="s">
        <v>361</v>
      </c>
      <c r="C1147" s="64"/>
      <c r="D1147" s="130">
        <f>D1148+D1151</f>
        <v>15114</v>
      </c>
      <c r="E1147" s="100">
        <f>E1148+E1151</f>
        <v>14776.29809</v>
      </c>
      <c r="F1147" s="279">
        <f t="shared" si="320"/>
        <v>97.765635106523746</v>
      </c>
    </row>
    <row r="1148" spans="1:6" s="142" customFormat="1" ht="31.5" customHeight="1" x14ac:dyDescent="0.2">
      <c r="A1148" s="52" t="s">
        <v>439</v>
      </c>
      <c r="B1148" s="53" t="s">
        <v>361</v>
      </c>
      <c r="C1148" s="50" t="s">
        <v>15</v>
      </c>
      <c r="D1148" s="100">
        <f t="shared" ref="D1148:E1149" si="331">D1149</f>
        <v>112</v>
      </c>
      <c r="E1148" s="100">
        <f t="shared" si="331"/>
        <v>67.300079999999994</v>
      </c>
      <c r="F1148" s="279">
        <f t="shared" si="320"/>
        <v>60.089357142857139</v>
      </c>
    </row>
    <row r="1149" spans="1:6" s="142" customFormat="1" ht="31.5" customHeight="1" x14ac:dyDescent="0.25">
      <c r="A1149" s="57" t="s">
        <v>17</v>
      </c>
      <c r="B1149" s="53" t="s">
        <v>361</v>
      </c>
      <c r="C1149" s="50" t="s">
        <v>16</v>
      </c>
      <c r="D1149" s="100">
        <f t="shared" si="331"/>
        <v>112</v>
      </c>
      <c r="E1149" s="100">
        <f t="shared" si="331"/>
        <v>67.300079999999994</v>
      </c>
      <c r="F1149" s="279">
        <f t="shared" si="320"/>
        <v>60.089357142857139</v>
      </c>
    </row>
    <row r="1150" spans="1:6" s="142" customFormat="1" ht="15.75" hidden="1" customHeight="1" x14ac:dyDescent="0.25">
      <c r="A1150" s="57" t="s">
        <v>558</v>
      </c>
      <c r="B1150" s="53" t="s">
        <v>361</v>
      </c>
      <c r="C1150" s="50" t="s">
        <v>70</v>
      </c>
      <c r="D1150" s="100">
        <f>72+40</f>
        <v>112</v>
      </c>
      <c r="E1150" s="100">
        <v>67.300079999999994</v>
      </c>
      <c r="F1150" s="279">
        <f t="shared" si="320"/>
        <v>60.089357142857139</v>
      </c>
    </row>
    <row r="1151" spans="1:6" s="142" customFormat="1" ht="15.75" customHeight="1" x14ac:dyDescent="0.25">
      <c r="A1151" s="57" t="s">
        <v>22</v>
      </c>
      <c r="B1151" s="53" t="s">
        <v>361</v>
      </c>
      <c r="C1151" s="50" t="s">
        <v>23</v>
      </c>
      <c r="D1151" s="100">
        <f t="shared" ref="D1151:E1152" si="332">D1152</f>
        <v>15002</v>
      </c>
      <c r="E1151" s="100">
        <f t="shared" si="332"/>
        <v>14708.998009999999</v>
      </c>
      <c r="F1151" s="279">
        <f t="shared" si="320"/>
        <v>98.046913811491805</v>
      </c>
    </row>
    <row r="1152" spans="1:6" s="142" customFormat="1" ht="31.5" customHeight="1" x14ac:dyDescent="0.2">
      <c r="A1152" s="90" t="s">
        <v>112</v>
      </c>
      <c r="B1152" s="53" t="s">
        <v>361</v>
      </c>
      <c r="C1152" s="50" t="s">
        <v>131</v>
      </c>
      <c r="D1152" s="100">
        <f t="shared" si="332"/>
        <v>15002</v>
      </c>
      <c r="E1152" s="100">
        <f t="shared" si="332"/>
        <v>14708.998009999999</v>
      </c>
      <c r="F1152" s="279">
        <f t="shared" si="320"/>
        <v>98.046913811491805</v>
      </c>
    </row>
    <row r="1153" spans="1:6" s="142" customFormat="1" ht="31.5" hidden="1" customHeight="1" x14ac:dyDescent="0.2">
      <c r="A1153" s="90" t="s">
        <v>121</v>
      </c>
      <c r="B1153" s="53" t="s">
        <v>361</v>
      </c>
      <c r="C1153" s="50" t="s">
        <v>132</v>
      </c>
      <c r="D1153" s="100">
        <f>14202+800</f>
        <v>15002</v>
      </c>
      <c r="E1153" s="100">
        <v>14708.998009999999</v>
      </c>
      <c r="F1153" s="279">
        <f t="shared" si="320"/>
        <v>98.046913811491805</v>
      </c>
    </row>
    <row r="1154" spans="1:6" s="142" customFormat="1" ht="31.5" customHeight="1" x14ac:dyDescent="0.2">
      <c r="A1154" s="61" t="s">
        <v>1008</v>
      </c>
      <c r="B1154" s="49" t="s">
        <v>1009</v>
      </c>
      <c r="C1154" s="64"/>
      <c r="D1154" s="130">
        <f>D1155</f>
        <v>2010</v>
      </c>
      <c r="E1154" s="100">
        <f t="shared" ref="E1154" si="333">E1155</f>
        <v>1012.4573799999999</v>
      </c>
      <c r="F1154" s="279">
        <f t="shared" si="320"/>
        <v>50.371013930348255</v>
      </c>
    </row>
    <row r="1155" spans="1:6" s="142" customFormat="1" ht="47.25" customHeight="1" x14ac:dyDescent="0.2">
      <c r="A1155" s="52" t="s">
        <v>28</v>
      </c>
      <c r="B1155" s="53" t="s">
        <v>1009</v>
      </c>
      <c r="C1155" s="64" t="s">
        <v>29</v>
      </c>
      <c r="D1155" s="100">
        <f>D1156</f>
        <v>2010</v>
      </c>
      <c r="E1155" s="100">
        <f t="shared" ref="E1155" si="334">E1156</f>
        <v>1012.4573799999999</v>
      </c>
      <c r="F1155" s="279">
        <f t="shared" si="320"/>
        <v>50.371013930348255</v>
      </c>
    </row>
    <row r="1156" spans="1:6" s="142" customFormat="1" ht="15.75" customHeight="1" x14ac:dyDescent="0.2">
      <c r="A1156" s="90" t="s">
        <v>8</v>
      </c>
      <c r="B1156" s="53" t="s">
        <v>1009</v>
      </c>
      <c r="C1156" s="64" t="s">
        <v>59</v>
      </c>
      <c r="D1156" s="100">
        <f>D1157+D1158</f>
        <v>2010</v>
      </c>
      <c r="E1156" s="100">
        <f t="shared" ref="E1156" si="335">E1157+E1158</f>
        <v>1012.4573799999999</v>
      </c>
      <c r="F1156" s="279">
        <f t="shared" si="320"/>
        <v>50.371013930348255</v>
      </c>
    </row>
    <row r="1157" spans="1:6" s="142" customFormat="1" ht="31.5" hidden="1" customHeight="1" x14ac:dyDescent="0.2">
      <c r="A1157" s="90" t="s">
        <v>68</v>
      </c>
      <c r="B1157" s="53" t="s">
        <v>1009</v>
      </c>
      <c r="C1157" s="64" t="s">
        <v>69</v>
      </c>
      <c r="D1157" s="100">
        <v>1544</v>
      </c>
      <c r="E1157" s="100">
        <v>820.02</v>
      </c>
      <c r="F1157" s="279">
        <f t="shared" si="320"/>
        <v>53.110103626943008</v>
      </c>
    </row>
    <row r="1158" spans="1:6" s="142" customFormat="1" ht="47.25" hidden="1" customHeight="1" x14ac:dyDescent="0.25">
      <c r="A1158" s="57" t="s">
        <v>145</v>
      </c>
      <c r="B1158" s="53" t="s">
        <v>1009</v>
      </c>
      <c r="C1158" s="64" t="s">
        <v>144</v>
      </c>
      <c r="D1158" s="100">
        <v>466</v>
      </c>
      <c r="E1158" s="100">
        <v>192.43737999999999</v>
      </c>
      <c r="F1158" s="279">
        <f t="shared" si="320"/>
        <v>41.295575107296131</v>
      </c>
    </row>
    <row r="1159" spans="1:6" s="142" customFormat="1" ht="31.5" customHeight="1" x14ac:dyDescent="0.25">
      <c r="A1159" s="40" t="s">
        <v>143</v>
      </c>
      <c r="B1159" s="41" t="s">
        <v>357</v>
      </c>
      <c r="C1159" s="64"/>
      <c r="D1159" s="127">
        <f t="shared" ref="D1159:E1162" si="336">D1160</f>
        <v>1609</v>
      </c>
      <c r="E1159" s="127">
        <f t="shared" si="336"/>
        <v>1527.55</v>
      </c>
      <c r="F1159" s="279">
        <f t="shared" si="320"/>
        <v>94.937849596022374</v>
      </c>
    </row>
    <row r="1160" spans="1:6" s="142" customFormat="1" ht="15.75" customHeight="1" x14ac:dyDescent="0.25">
      <c r="A1160" s="48" t="s">
        <v>360</v>
      </c>
      <c r="B1160" s="49" t="s">
        <v>362</v>
      </c>
      <c r="C1160" s="64"/>
      <c r="D1160" s="130">
        <f t="shared" si="336"/>
        <v>1609</v>
      </c>
      <c r="E1160" s="130">
        <f t="shared" si="336"/>
        <v>1527.55</v>
      </c>
      <c r="F1160" s="279">
        <f t="shared" si="320"/>
        <v>94.937849596022374</v>
      </c>
    </row>
    <row r="1161" spans="1:6" s="142" customFormat="1" ht="31.5" customHeight="1" x14ac:dyDescent="0.2">
      <c r="A1161" s="52" t="s">
        <v>439</v>
      </c>
      <c r="B1161" s="53" t="s">
        <v>362</v>
      </c>
      <c r="C1161" s="50" t="s">
        <v>15</v>
      </c>
      <c r="D1161" s="100">
        <f t="shared" si="336"/>
        <v>1609</v>
      </c>
      <c r="E1161" s="100">
        <f t="shared" si="336"/>
        <v>1527.55</v>
      </c>
      <c r="F1161" s="279">
        <f t="shared" si="320"/>
        <v>94.937849596022374</v>
      </c>
    </row>
    <row r="1162" spans="1:6" s="142" customFormat="1" ht="31.5" customHeight="1" x14ac:dyDescent="0.25">
      <c r="A1162" s="57" t="s">
        <v>17</v>
      </c>
      <c r="B1162" s="53" t="s">
        <v>362</v>
      </c>
      <c r="C1162" s="50" t="s">
        <v>16</v>
      </c>
      <c r="D1162" s="100">
        <f t="shared" si="336"/>
        <v>1609</v>
      </c>
      <c r="E1162" s="100">
        <f t="shared" si="336"/>
        <v>1527.55</v>
      </c>
      <c r="F1162" s="279">
        <f t="shared" si="320"/>
        <v>94.937849596022374</v>
      </c>
    </row>
    <row r="1163" spans="1:6" s="142" customFormat="1" ht="15.75" hidden="1" customHeight="1" x14ac:dyDescent="0.25">
      <c r="A1163" s="57" t="s">
        <v>558</v>
      </c>
      <c r="B1163" s="53" t="s">
        <v>362</v>
      </c>
      <c r="C1163" s="50" t="s">
        <v>70</v>
      </c>
      <c r="D1163" s="100">
        <f>1396*2-1396+896-339-30-100-30+35+55-35-57-150-27-5</f>
        <v>1609</v>
      </c>
      <c r="E1163" s="100">
        <v>1527.55</v>
      </c>
      <c r="F1163" s="279">
        <f t="shared" si="320"/>
        <v>94.937849596022374</v>
      </c>
    </row>
    <row r="1164" spans="1:6" s="142" customFormat="1" ht="31.5" customHeight="1" x14ac:dyDescent="0.2">
      <c r="A1164" s="200" t="s">
        <v>368</v>
      </c>
      <c r="B1164" s="41" t="s">
        <v>363</v>
      </c>
      <c r="C1164" s="64"/>
      <c r="D1164" s="127">
        <f>D1165+D1180+D1185+D1200+D1207+D1214+D1228+D1235+D1243+D1251+D1257+D1263+D1247</f>
        <v>677208.68200000003</v>
      </c>
      <c r="E1164" s="127">
        <f>E1165+E1180+E1185+E1200+E1207+E1214+E1228+E1235+E1243+E1251+E1257+E1263+E1247</f>
        <v>663922.28888000012</v>
      </c>
      <c r="F1164" s="279">
        <f t="shared" si="320"/>
        <v>98.038065152862302</v>
      </c>
    </row>
    <row r="1165" spans="1:6" s="149" customFormat="1" ht="15.75" customHeight="1" x14ac:dyDescent="0.2">
      <c r="A1165" s="201" t="s">
        <v>672</v>
      </c>
      <c r="B1165" s="86" t="s">
        <v>541</v>
      </c>
      <c r="C1165" s="42"/>
      <c r="D1165" s="128">
        <f>D1166+D1171+D1175</f>
        <v>94859</v>
      </c>
      <c r="E1165" s="128">
        <f>E1166+E1171+E1175</f>
        <v>94562.110190000007</v>
      </c>
      <c r="F1165" s="279">
        <f t="shared" si="320"/>
        <v>99.687019882140874</v>
      </c>
    </row>
    <row r="1166" spans="1:6" s="149" customFormat="1" ht="47.25" customHeight="1" x14ac:dyDescent="0.2">
      <c r="A1166" s="52" t="s">
        <v>28</v>
      </c>
      <c r="B1166" s="53" t="s">
        <v>541</v>
      </c>
      <c r="C1166" s="50" t="s">
        <v>29</v>
      </c>
      <c r="D1166" s="100">
        <f>D1167</f>
        <v>88320</v>
      </c>
      <c r="E1166" s="100">
        <f t="shared" ref="E1166" si="337">E1167</f>
        <v>88154.050680000015</v>
      </c>
      <c r="F1166" s="279">
        <f t="shared" si="320"/>
        <v>99.812104483695677</v>
      </c>
    </row>
    <row r="1167" spans="1:6" s="149" customFormat="1" ht="15.75" customHeight="1" x14ac:dyDescent="0.2">
      <c r="A1167" s="52" t="s">
        <v>31</v>
      </c>
      <c r="B1167" s="53" t="s">
        <v>541</v>
      </c>
      <c r="C1167" s="50" t="s">
        <v>30</v>
      </c>
      <c r="D1167" s="100">
        <f>D1168+D1169+D1170</f>
        <v>88320</v>
      </c>
      <c r="E1167" s="100">
        <f t="shared" ref="E1167" si="338">E1168+E1169+E1170</f>
        <v>88154.050680000015</v>
      </c>
      <c r="F1167" s="279">
        <f t="shared" si="320"/>
        <v>99.812104483695677</v>
      </c>
    </row>
    <row r="1168" spans="1:6" s="149" customFormat="1" ht="15.75" hidden="1" customHeight="1" x14ac:dyDescent="0.2">
      <c r="A1168" s="52" t="s">
        <v>229</v>
      </c>
      <c r="B1168" s="53" t="s">
        <v>541</v>
      </c>
      <c r="C1168" s="50" t="s">
        <v>80</v>
      </c>
      <c r="D1168" s="100">
        <f>52761+5317-813+130+150+22</f>
        <v>57567</v>
      </c>
      <c r="E1168" s="100">
        <v>57552.629800000002</v>
      </c>
      <c r="F1168" s="279">
        <f t="shared" si="320"/>
        <v>99.975037434641379</v>
      </c>
    </row>
    <row r="1169" spans="1:6" s="149" customFormat="1" ht="31.5" hidden="1" customHeight="1" x14ac:dyDescent="0.2">
      <c r="A1169" s="52" t="s">
        <v>82</v>
      </c>
      <c r="B1169" s="53" t="s">
        <v>541</v>
      </c>
      <c r="C1169" s="50" t="s">
        <v>81</v>
      </c>
      <c r="D1169" s="100">
        <f>12520+1279-3345-30-22</f>
        <v>10402</v>
      </c>
      <c r="E1169" s="100">
        <v>10401.681570000001</v>
      </c>
      <c r="F1169" s="279">
        <f t="shared" si="320"/>
        <v>99.99693876177659</v>
      </c>
    </row>
    <row r="1170" spans="1:6" s="149" customFormat="1" ht="31.5" hidden="1" customHeight="1" x14ac:dyDescent="0.2">
      <c r="A1170" s="52" t="s">
        <v>142</v>
      </c>
      <c r="B1170" s="53" t="s">
        <v>541</v>
      </c>
      <c r="C1170" s="50" t="s">
        <v>141</v>
      </c>
      <c r="D1170" s="100">
        <f>19703+2003-1255-100</f>
        <v>20351</v>
      </c>
      <c r="E1170" s="100">
        <v>20199.739310000001</v>
      </c>
      <c r="F1170" s="279">
        <f t="shared" ref="F1170:F1233" si="339">E1170/D1170*100</f>
        <v>99.256740749840304</v>
      </c>
    </row>
    <row r="1171" spans="1:6" s="149" customFormat="1" ht="31.5" customHeight="1" x14ac:dyDescent="0.2">
      <c r="A1171" s="52" t="s">
        <v>439</v>
      </c>
      <c r="B1171" s="53" t="s">
        <v>541</v>
      </c>
      <c r="C1171" s="50">
        <v>200</v>
      </c>
      <c r="D1171" s="100">
        <f>D1172</f>
        <v>6457</v>
      </c>
      <c r="E1171" s="100">
        <f t="shared" ref="E1171" si="340">E1172</f>
        <v>6329.99143</v>
      </c>
      <c r="F1171" s="279">
        <f t="shared" si="339"/>
        <v>98.033009601982343</v>
      </c>
    </row>
    <row r="1172" spans="1:6" s="142" customFormat="1" ht="31.5" customHeight="1" x14ac:dyDescent="0.2">
      <c r="A1172" s="52" t="s">
        <v>17</v>
      </c>
      <c r="B1172" s="53" t="s">
        <v>541</v>
      </c>
      <c r="C1172" s="50">
        <v>240</v>
      </c>
      <c r="D1172" s="100">
        <f>D1173+D1174</f>
        <v>6457</v>
      </c>
      <c r="E1172" s="100">
        <f t="shared" ref="E1172" si="341">E1173+E1174</f>
        <v>6329.99143</v>
      </c>
      <c r="F1172" s="279">
        <f t="shared" si="339"/>
        <v>98.033009601982343</v>
      </c>
    </row>
    <row r="1173" spans="1:6" s="142" customFormat="1" ht="31.5" hidden="1" customHeight="1" x14ac:dyDescent="0.2">
      <c r="A1173" s="124" t="s">
        <v>374</v>
      </c>
      <c r="B1173" s="53" t="s">
        <v>541</v>
      </c>
      <c r="C1173" s="50" t="s">
        <v>375</v>
      </c>
      <c r="D1173" s="100">
        <f>2155-351+140</f>
        <v>1944</v>
      </c>
      <c r="E1173" s="100">
        <v>3382.7287799999999</v>
      </c>
      <c r="F1173" s="279">
        <f t="shared" si="339"/>
        <v>174.00868209876543</v>
      </c>
    </row>
    <row r="1174" spans="1:6" s="142" customFormat="1" ht="15.75" hidden="1" customHeight="1" x14ac:dyDescent="0.2">
      <c r="A1174" s="52" t="s">
        <v>558</v>
      </c>
      <c r="B1174" s="53" t="s">
        <v>541</v>
      </c>
      <c r="C1174" s="50" t="s">
        <v>70</v>
      </c>
      <c r="D1174" s="100">
        <f>5610-397+1800-2500</f>
        <v>4513</v>
      </c>
      <c r="E1174" s="100">
        <v>2947.2626500000001</v>
      </c>
      <c r="F1174" s="279">
        <f t="shared" si="339"/>
        <v>65.306063594061598</v>
      </c>
    </row>
    <row r="1175" spans="1:6" s="142" customFormat="1" ht="15.75" customHeight="1" x14ac:dyDescent="0.2">
      <c r="A1175" s="52" t="s">
        <v>13</v>
      </c>
      <c r="B1175" s="53" t="s">
        <v>541</v>
      </c>
      <c r="C1175" s="50">
        <v>800</v>
      </c>
      <c r="D1175" s="100">
        <f>D1176</f>
        <v>82</v>
      </c>
      <c r="E1175" s="100">
        <f t="shared" ref="E1175" si="342">E1176</f>
        <v>78.068080000000009</v>
      </c>
      <c r="F1175" s="279">
        <f t="shared" si="339"/>
        <v>95.204975609756104</v>
      </c>
    </row>
    <row r="1176" spans="1:6" s="142" customFormat="1" ht="15.75" customHeight="1" x14ac:dyDescent="0.2">
      <c r="A1176" s="52" t="s">
        <v>33</v>
      </c>
      <c r="B1176" s="53" t="s">
        <v>541</v>
      </c>
      <c r="C1176" s="50">
        <v>850</v>
      </c>
      <c r="D1176" s="100">
        <f>D1177+D1178</f>
        <v>82</v>
      </c>
      <c r="E1176" s="100">
        <f>E1177+E1178+E1179</f>
        <v>78.068080000000009</v>
      </c>
      <c r="F1176" s="279">
        <f t="shared" si="339"/>
        <v>95.204975609756104</v>
      </c>
    </row>
    <row r="1177" spans="1:6" s="142" customFormat="1" ht="15.75" hidden="1" customHeight="1" x14ac:dyDescent="0.2">
      <c r="A1177" s="52" t="s">
        <v>71</v>
      </c>
      <c r="B1177" s="53" t="s">
        <v>541</v>
      </c>
      <c r="C1177" s="50" t="s">
        <v>72</v>
      </c>
      <c r="D1177" s="100">
        <f>174-100</f>
        <v>74</v>
      </c>
      <c r="E1177" s="100">
        <v>73.39</v>
      </c>
      <c r="F1177" s="279">
        <f t="shared" si="339"/>
        <v>99.175675675675677</v>
      </c>
    </row>
    <row r="1178" spans="1:6" s="142" customFormat="1" ht="15.75" hidden="1" customHeight="1" x14ac:dyDescent="0.2">
      <c r="A1178" s="52" t="s">
        <v>73</v>
      </c>
      <c r="B1178" s="53" t="s">
        <v>541</v>
      </c>
      <c r="C1178" s="50" t="s">
        <v>74</v>
      </c>
      <c r="D1178" s="100">
        <v>8</v>
      </c>
      <c r="E1178" s="100">
        <v>3.468</v>
      </c>
      <c r="F1178" s="279">
        <f t="shared" si="339"/>
        <v>43.35</v>
      </c>
    </row>
    <row r="1179" spans="1:6" s="142" customFormat="1" ht="15.75" hidden="1" customHeight="1" x14ac:dyDescent="0.25">
      <c r="A1179" s="69" t="s">
        <v>314</v>
      </c>
      <c r="B1179" s="53" t="s">
        <v>541</v>
      </c>
      <c r="C1179" s="50" t="s">
        <v>313</v>
      </c>
      <c r="D1179" s="100">
        <v>1.2110000000000001</v>
      </c>
      <c r="E1179" s="100">
        <v>1.21008</v>
      </c>
      <c r="F1179" s="279">
        <f t="shared" si="339"/>
        <v>99.924029727497938</v>
      </c>
    </row>
    <row r="1180" spans="1:6" s="149" customFormat="1" ht="15.75" customHeight="1" x14ac:dyDescent="0.25">
      <c r="A1180" s="44" t="s">
        <v>45</v>
      </c>
      <c r="B1180" s="86" t="s">
        <v>364</v>
      </c>
      <c r="C1180" s="42"/>
      <c r="D1180" s="128">
        <f t="shared" ref="D1180:E1181" si="343">D1181</f>
        <v>3361</v>
      </c>
      <c r="E1180" s="128">
        <f t="shared" si="343"/>
        <v>3346.1699600000002</v>
      </c>
      <c r="F1180" s="279">
        <f t="shared" si="339"/>
        <v>99.558761083011021</v>
      </c>
    </row>
    <row r="1181" spans="1:6" s="142" customFormat="1" ht="47.25" customHeight="1" x14ac:dyDescent="0.2">
      <c r="A1181" s="90" t="s">
        <v>36</v>
      </c>
      <c r="B1181" s="53" t="s">
        <v>364</v>
      </c>
      <c r="C1181" s="50">
        <v>100</v>
      </c>
      <c r="D1181" s="100">
        <f t="shared" si="343"/>
        <v>3361</v>
      </c>
      <c r="E1181" s="100">
        <f t="shared" si="343"/>
        <v>3346.1699600000002</v>
      </c>
      <c r="F1181" s="279">
        <f t="shared" si="339"/>
        <v>99.558761083011021</v>
      </c>
    </row>
    <row r="1182" spans="1:6" s="142" customFormat="1" ht="15.75" customHeight="1" x14ac:dyDescent="0.2">
      <c r="A1182" s="90" t="s">
        <v>8</v>
      </c>
      <c r="B1182" s="53" t="s">
        <v>364</v>
      </c>
      <c r="C1182" s="50">
        <v>120</v>
      </c>
      <c r="D1182" s="100">
        <f>D1183+D1184</f>
        <v>3361</v>
      </c>
      <c r="E1182" s="100">
        <f t="shared" ref="E1182" si="344">E1183+E1184</f>
        <v>3346.1699600000002</v>
      </c>
      <c r="F1182" s="279">
        <f t="shared" si="339"/>
        <v>99.558761083011021</v>
      </c>
    </row>
    <row r="1183" spans="1:6" s="142" customFormat="1" ht="15.75" hidden="1" customHeight="1" x14ac:dyDescent="0.2">
      <c r="A1183" s="90" t="s">
        <v>230</v>
      </c>
      <c r="B1183" s="53" t="s">
        <v>364</v>
      </c>
      <c r="C1183" s="50" t="s">
        <v>67</v>
      </c>
      <c r="D1183" s="100">
        <f>1487+150+1084+53</f>
        <v>2774</v>
      </c>
      <c r="E1183" s="100">
        <v>2761.2289300000002</v>
      </c>
      <c r="F1183" s="279">
        <f t="shared" si="339"/>
        <v>99.539615356885363</v>
      </c>
    </row>
    <row r="1184" spans="1:6" s="142" customFormat="1" ht="47.25" hidden="1" customHeight="1" x14ac:dyDescent="0.25">
      <c r="A1184" s="57" t="s">
        <v>145</v>
      </c>
      <c r="B1184" s="53" t="s">
        <v>364</v>
      </c>
      <c r="C1184" s="50" t="s">
        <v>144</v>
      </c>
      <c r="D1184" s="100">
        <f>449+46+85+7</f>
        <v>587</v>
      </c>
      <c r="E1184" s="100">
        <v>584.94102999999996</v>
      </c>
      <c r="F1184" s="279">
        <f t="shared" si="339"/>
        <v>99.64923850085178</v>
      </c>
    </row>
    <row r="1185" spans="1:6" s="149" customFormat="1" ht="31.5" customHeight="1" x14ac:dyDescent="0.25">
      <c r="A1185" s="44" t="s">
        <v>673</v>
      </c>
      <c r="B1185" s="86" t="s">
        <v>564</v>
      </c>
      <c r="C1185" s="42"/>
      <c r="D1185" s="128">
        <f>D1186+D1191+D1195</f>
        <v>98814</v>
      </c>
      <c r="E1185" s="128">
        <f t="shared" ref="E1185" si="345">E1186+E1191+E1195</f>
        <v>96166.163560000001</v>
      </c>
      <c r="F1185" s="279">
        <f t="shared" si="339"/>
        <v>97.320383306009276</v>
      </c>
    </row>
    <row r="1186" spans="1:6" s="149" customFormat="1" ht="47.25" customHeight="1" x14ac:dyDescent="0.25">
      <c r="A1186" s="57" t="s">
        <v>28</v>
      </c>
      <c r="B1186" s="53" t="s">
        <v>564</v>
      </c>
      <c r="C1186" s="50" t="s">
        <v>29</v>
      </c>
      <c r="D1186" s="100">
        <f>D1187</f>
        <v>81054</v>
      </c>
      <c r="E1186" s="100">
        <f t="shared" ref="E1186" si="346">E1187</f>
        <v>80767.282460000002</v>
      </c>
      <c r="F1186" s="279">
        <f t="shared" si="339"/>
        <v>99.64626355269327</v>
      </c>
    </row>
    <row r="1187" spans="1:6" s="149" customFormat="1" ht="15.75" customHeight="1" x14ac:dyDescent="0.25">
      <c r="A1187" s="57" t="s">
        <v>31</v>
      </c>
      <c r="B1187" s="53" t="s">
        <v>564</v>
      </c>
      <c r="C1187" s="50" t="s">
        <v>30</v>
      </c>
      <c r="D1187" s="100">
        <f>D1188+D1189+D1190</f>
        <v>81054</v>
      </c>
      <c r="E1187" s="100">
        <f t="shared" ref="E1187" si="347">E1188+E1189+E1190</f>
        <v>80767.282460000002</v>
      </c>
      <c r="F1187" s="279">
        <f t="shared" si="339"/>
        <v>99.64626355269327</v>
      </c>
    </row>
    <row r="1188" spans="1:6" s="149" customFormat="1" ht="15.75" hidden="1" customHeight="1" x14ac:dyDescent="0.25">
      <c r="A1188" s="57" t="s">
        <v>229</v>
      </c>
      <c r="B1188" s="53" t="s">
        <v>564</v>
      </c>
      <c r="C1188" s="50" t="s">
        <v>80</v>
      </c>
      <c r="D1188" s="100">
        <f>37745+2317+6166+1931+1350-186+2329+1392</f>
        <v>53044</v>
      </c>
      <c r="E1188" s="100">
        <v>53990.358959999998</v>
      </c>
      <c r="F1188" s="279">
        <f t="shared" si="339"/>
        <v>101.78410180227735</v>
      </c>
    </row>
    <row r="1189" spans="1:6" s="149" customFormat="1" ht="31.5" hidden="1" customHeight="1" x14ac:dyDescent="0.25">
      <c r="A1189" s="57" t="s">
        <v>82</v>
      </c>
      <c r="B1189" s="53" t="s">
        <v>564</v>
      </c>
      <c r="C1189" s="50" t="s">
        <v>81</v>
      </c>
      <c r="D1189" s="100">
        <f>7802+1044+484</f>
        <v>9330</v>
      </c>
      <c r="E1189" s="100">
        <f>7802+1044+484</f>
        <v>9330</v>
      </c>
      <c r="F1189" s="279">
        <f t="shared" si="339"/>
        <v>100</v>
      </c>
    </row>
    <row r="1190" spans="1:6" s="149" customFormat="1" ht="31.5" hidden="1" customHeight="1" x14ac:dyDescent="0.25">
      <c r="A1190" s="57" t="s">
        <v>142</v>
      </c>
      <c r="B1190" s="53" t="s">
        <v>564</v>
      </c>
      <c r="C1190" s="50" t="s">
        <v>141</v>
      </c>
      <c r="D1190" s="100">
        <f>13755+1015+1862+729+407-56+769+199</f>
        <v>18680</v>
      </c>
      <c r="E1190" s="100">
        <v>17446.923500000001</v>
      </c>
      <c r="F1190" s="279">
        <f t="shared" si="339"/>
        <v>93.39894807280514</v>
      </c>
    </row>
    <row r="1191" spans="1:6" s="149" customFormat="1" ht="31.5" customHeight="1" x14ac:dyDescent="0.2">
      <c r="A1191" s="52" t="s">
        <v>439</v>
      </c>
      <c r="B1191" s="53" t="s">
        <v>564</v>
      </c>
      <c r="C1191" s="50">
        <v>200</v>
      </c>
      <c r="D1191" s="100">
        <f>D1192</f>
        <v>17266</v>
      </c>
      <c r="E1191" s="100">
        <f t="shared" ref="E1191" si="348">E1192</f>
        <v>15143.543100000001</v>
      </c>
      <c r="F1191" s="279">
        <f t="shared" si="339"/>
        <v>87.707303949959453</v>
      </c>
    </row>
    <row r="1192" spans="1:6" s="142" customFormat="1" ht="31.5" customHeight="1" x14ac:dyDescent="0.2">
      <c r="A1192" s="90" t="s">
        <v>17</v>
      </c>
      <c r="B1192" s="53" t="s">
        <v>564</v>
      </c>
      <c r="C1192" s="50">
        <v>240</v>
      </c>
      <c r="D1192" s="100">
        <f>D1193+D1194</f>
        <v>17266</v>
      </c>
      <c r="E1192" s="100">
        <f t="shared" ref="E1192" si="349">E1193+E1194</f>
        <v>15143.543100000001</v>
      </c>
      <c r="F1192" s="279">
        <f t="shared" si="339"/>
        <v>87.707303949959453</v>
      </c>
    </row>
    <row r="1193" spans="1:6" s="142" customFormat="1" ht="31.5" hidden="1" customHeight="1" x14ac:dyDescent="0.25">
      <c r="A1193" s="69" t="s">
        <v>374</v>
      </c>
      <c r="B1193" s="53" t="s">
        <v>564</v>
      </c>
      <c r="C1193" s="50" t="s">
        <v>375</v>
      </c>
      <c r="D1193" s="100">
        <f>430+16-429</f>
        <v>17</v>
      </c>
      <c r="E1193" s="100">
        <v>16.224</v>
      </c>
      <c r="F1193" s="279">
        <f t="shared" si="339"/>
        <v>95.435294117647061</v>
      </c>
    </row>
    <row r="1194" spans="1:6" s="142" customFormat="1" ht="15.75" hidden="1" customHeight="1" x14ac:dyDescent="0.2">
      <c r="A1194" s="90" t="s">
        <v>558</v>
      </c>
      <c r="B1194" s="53" t="s">
        <v>564</v>
      </c>
      <c r="C1194" s="50" t="s">
        <v>70</v>
      </c>
      <c r="D1194" s="100">
        <f>12754+4501-36+700-670</f>
        <v>17249</v>
      </c>
      <c r="E1194" s="100">
        <v>15127.319100000001</v>
      </c>
      <c r="F1194" s="279">
        <f t="shared" si="339"/>
        <v>87.699687518117003</v>
      </c>
    </row>
    <row r="1195" spans="1:6" s="142" customFormat="1" ht="15.75" customHeight="1" x14ac:dyDescent="0.2">
      <c r="A1195" s="90" t="s">
        <v>13</v>
      </c>
      <c r="B1195" s="53" t="s">
        <v>564</v>
      </c>
      <c r="C1195" s="50">
        <v>800</v>
      </c>
      <c r="D1195" s="100">
        <f>D1196</f>
        <v>494</v>
      </c>
      <c r="E1195" s="100">
        <f t="shared" ref="E1195" si="350">E1196</f>
        <v>255.33800000000002</v>
      </c>
      <c r="F1195" s="279">
        <f t="shared" si="339"/>
        <v>51.687854251012155</v>
      </c>
    </row>
    <row r="1196" spans="1:6" s="142" customFormat="1" ht="15.75" customHeight="1" x14ac:dyDescent="0.25">
      <c r="A1196" s="57" t="s">
        <v>33</v>
      </c>
      <c r="B1196" s="53" t="s">
        <v>564</v>
      </c>
      <c r="C1196" s="50">
        <v>850</v>
      </c>
      <c r="D1196" s="100">
        <f>D1197+D1198+D1199</f>
        <v>494</v>
      </c>
      <c r="E1196" s="100">
        <f t="shared" ref="E1196" si="351">E1197+E1198+E1199</f>
        <v>255.33800000000002</v>
      </c>
      <c r="F1196" s="279">
        <f t="shared" si="339"/>
        <v>51.687854251012155</v>
      </c>
    </row>
    <row r="1197" spans="1:6" s="142" customFormat="1" ht="15.75" hidden="1" customHeight="1" x14ac:dyDescent="0.25">
      <c r="A1197" s="57" t="s">
        <v>71</v>
      </c>
      <c r="B1197" s="53" t="s">
        <v>564</v>
      </c>
      <c r="C1197" s="50" t="s">
        <v>72</v>
      </c>
      <c r="D1197" s="100">
        <v>90</v>
      </c>
      <c r="E1197" s="100">
        <v>0</v>
      </c>
      <c r="F1197" s="279">
        <f t="shared" si="339"/>
        <v>0</v>
      </c>
    </row>
    <row r="1198" spans="1:6" s="142" customFormat="1" ht="15.75" hidden="1" customHeight="1" x14ac:dyDescent="0.25">
      <c r="A1198" s="57" t="s">
        <v>73</v>
      </c>
      <c r="B1198" s="53" t="s">
        <v>564</v>
      </c>
      <c r="C1198" s="50" t="s">
        <v>74</v>
      </c>
      <c r="D1198" s="100">
        <f>150+10+125</f>
        <v>285</v>
      </c>
      <c r="E1198" s="100">
        <v>137.05000000000001</v>
      </c>
      <c r="F1198" s="279">
        <f t="shared" si="339"/>
        <v>48.087719298245617</v>
      </c>
    </row>
    <row r="1199" spans="1:6" s="142" customFormat="1" ht="15.75" hidden="1" customHeight="1" x14ac:dyDescent="0.25">
      <c r="A1199" s="69" t="s">
        <v>314</v>
      </c>
      <c r="B1199" s="53" t="s">
        <v>564</v>
      </c>
      <c r="C1199" s="50" t="s">
        <v>313</v>
      </c>
      <c r="D1199" s="100">
        <f>20+99</f>
        <v>119</v>
      </c>
      <c r="E1199" s="100">
        <v>118.288</v>
      </c>
      <c r="F1199" s="279">
        <f t="shared" si="339"/>
        <v>99.401680672268895</v>
      </c>
    </row>
    <row r="1200" spans="1:6" s="149" customFormat="1" ht="15.75" customHeight="1" x14ac:dyDescent="0.25">
      <c r="A1200" s="44" t="s">
        <v>616</v>
      </c>
      <c r="B1200" s="86" t="s">
        <v>671</v>
      </c>
      <c r="C1200" s="42"/>
      <c r="D1200" s="128">
        <f>D1201+D1204</f>
        <v>2127</v>
      </c>
      <c r="E1200" s="128">
        <f t="shared" ref="E1200" si="352">E1201+E1204</f>
        <v>1939.9347299999999</v>
      </c>
      <c r="F1200" s="279">
        <f t="shared" si="339"/>
        <v>91.205205923836388</v>
      </c>
    </row>
    <row r="1201" spans="1:6" s="142" customFormat="1" ht="31.5" customHeight="1" x14ac:dyDescent="0.2">
      <c r="A1201" s="52" t="s">
        <v>439</v>
      </c>
      <c r="B1201" s="50" t="s">
        <v>671</v>
      </c>
      <c r="C1201" s="50" t="s">
        <v>15</v>
      </c>
      <c r="D1201" s="100">
        <f>D1202</f>
        <v>312</v>
      </c>
      <c r="E1201" s="100">
        <f t="shared" ref="E1201:E1202" si="353">E1202</f>
        <v>162</v>
      </c>
      <c r="F1201" s="279">
        <f t="shared" si="339"/>
        <v>51.923076923076927</v>
      </c>
    </row>
    <row r="1202" spans="1:6" s="142" customFormat="1" ht="31.5" customHeight="1" x14ac:dyDescent="0.25">
      <c r="A1202" s="57" t="s">
        <v>17</v>
      </c>
      <c r="B1202" s="50" t="s">
        <v>671</v>
      </c>
      <c r="C1202" s="50" t="s">
        <v>16</v>
      </c>
      <c r="D1202" s="100">
        <f>D1203</f>
        <v>312</v>
      </c>
      <c r="E1202" s="100">
        <f t="shared" si="353"/>
        <v>162</v>
      </c>
      <c r="F1202" s="279">
        <f t="shared" si="339"/>
        <v>51.923076923076927</v>
      </c>
    </row>
    <row r="1203" spans="1:6" s="142" customFormat="1" ht="15.75" hidden="1" customHeight="1" x14ac:dyDescent="0.25">
      <c r="A1203" s="57" t="s">
        <v>558</v>
      </c>
      <c r="B1203" s="53" t="s">
        <v>671</v>
      </c>
      <c r="C1203" s="50" t="s">
        <v>70</v>
      </c>
      <c r="D1203" s="100">
        <f>1500-1200+12+255-255</f>
        <v>312</v>
      </c>
      <c r="E1203" s="100">
        <v>162</v>
      </c>
      <c r="F1203" s="279">
        <f t="shared" si="339"/>
        <v>51.923076923076927</v>
      </c>
    </row>
    <row r="1204" spans="1:6" s="142" customFormat="1" ht="15.75" customHeight="1" x14ac:dyDescent="0.25">
      <c r="A1204" s="57" t="s">
        <v>13</v>
      </c>
      <c r="B1204" s="53" t="s">
        <v>671</v>
      </c>
      <c r="C1204" s="50" t="s">
        <v>14</v>
      </c>
      <c r="D1204" s="100">
        <f>D1205</f>
        <v>1815</v>
      </c>
      <c r="E1204" s="100">
        <f t="shared" ref="E1204:E1205" si="354">E1205</f>
        <v>1777.9347299999999</v>
      </c>
      <c r="F1204" s="279">
        <f t="shared" si="339"/>
        <v>97.95783636363636</v>
      </c>
    </row>
    <row r="1205" spans="1:6" s="142" customFormat="1" ht="15.75" customHeight="1" x14ac:dyDescent="0.25">
      <c r="A1205" s="57" t="s">
        <v>466</v>
      </c>
      <c r="B1205" s="53" t="s">
        <v>671</v>
      </c>
      <c r="C1205" s="50" t="s">
        <v>467</v>
      </c>
      <c r="D1205" s="100">
        <f>D1206</f>
        <v>1815</v>
      </c>
      <c r="E1205" s="100">
        <f t="shared" si="354"/>
        <v>1777.9347299999999</v>
      </c>
      <c r="F1205" s="279">
        <f t="shared" si="339"/>
        <v>97.95783636363636</v>
      </c>
    </row>
    <row r="1206" spans="1:6" s="142" customFormat="1" ht="31.5" hidden="1" customHeight="1" x14ac:dyDescent="0.25">
      <c r="A1206" s="57" t="s">
        <v>678</v>
      </c>
      <c r="B1206" s="53" t="s">
        <v>671</v>
      </c>
      <c r="C1206" s="50" t="s">
        <v>468</v>
      </c>
      <c r="D1206" s="100">
        <f>1200-75+100+290+300</f>
        <v>1815</v>
      </c>
      <c r="E1206" s="100">
        <v>1777.9347299999999</v>
      </c>
      <c r="F1206" s="279">
        <f t="shared" si="339"/>
        <v>97.95783636363636</v>
      </c>
    </row>
    <row r="1207" spans="1:6" s="149" customFormat="1" ht="31.5" customHeight="1" x14ac:dyDescent="0.25">
      <c r="A1207" s="44" t="s">
        <v>731</v>
      </c>
      <c r="B1207" s="86" t="s">
        <v>730</v>
      </c>
      <c r="C1207" s="42"/>
      <c r="D1207" s="128">
        <f>D1208+D1211</f>
        <v>9925</v>
      </c>
      <c r="E1207" s="128">
        <f>E1208+E1211</f>
        <v>9869.4500000000007</v>
      </c>
      <c r="F1207" s="279">
        <f t="shared" si="339"/>
        <v>99.440302267002522</v>
      </c>
    </row>
    <row r="1208" spans="1:6" s="149" customFormat="1" ht="31.5" customHeight="1" x14ac:dyDescent="0.2">
      <c r="A1208" s="52" t="s">
        <v>439</v>
      </c>
      <c r="B1208" s="53" t="s">
        <v>730</v>
      </c>
      <c r="C1208" s="50">
        <v>200</v>
      </c>
      <c r="D1208" s="100">
        <f>D1209</f>
        <v>9900</v>
      </c>
      <c r="E1208" s="100">
        <f t="shared" ref="E1208:E1209" si="355">E1209</f>
        <v>9849.5</v>
      </c>
      <c r="F1208" s="279">
        <f t="shared" si="339"/>
        <v>99.48989898989899</v>
      </c>
    </row>
    <row r="1209" spans="1:6" s="142" customFormat="1" ht="31.5" customHeight="1" x14ac:dyDescent="0.2">
      <c r="A1209" s="90" t="s">
        <v>17</v>
      </c>
      <c r="B1209" s="53" t="s">
        <v>730</v>
      </c>
      <c r="C1209" s="50">
        <v>240</v>
      </c>
      <c r="D1209" s="100">
        <f>D1210</f>
        <v>9900</v>
      </c>
      <c r="E1209" s="100">
        <f t="shared" si="355"/>
        <v>9849.5</v>
      </c>
      <c r="F1209" s="279">
        <f t="shared" si="339"/>
        <v>99.48989898989899</v>
      </c>
    </row>
    <row r="1210" spans="1:6" s="142" customFormat="1" ht="15.75" hidden="1" customHeight="1" x14ac:dyDescent="0.2">
      <c r="A1210" s="90" t="s">
        <v>558</v>
      </c>
      <c r="B1210" s="53" t="s">
        <v>730</v>
      </c>
      <c r="C1210" s="50" t="s">
        <v>70</v>
      </c>
      <c r="D1210" s="100">
        <f>10000-150+50</f>
        <v>9900</v>
      </c>
      <c r="E1210" s="100">
        <v>9849.5</v>
      </c>
      <c r="F1210" s="279">
        <f t="shared" si="339"/>
        <v>99.48989898989899</v>
      </c>
    </row>
    <row r="1211" spans="1:6" s="142" customFormat="1" ht="15.75" customHeight="1" x14ac:dyDescent="0.2">
      <c r="A1211" s="90" t="s">
        <v>13</v>
      </c>
      <c r="B1211" s="53" t="s">
        <v>730</v>
      </c>
      <c r="C1211" s="50">
        <v>800</v>
      </c>
      <c r="D1211" s="100">
        <f>D1212</f>
        <v>25</v>
      </c>
      <c r="E1211" s="100">
        <f t="shared" ref="E1211:E1212" si="356">E1212</f>
        <v>19.95</v>
      </c>
      <c r="F1211" s="279">
        <f t="shared" si="339"/>
        <v>79.8</v>
      </c>
    </row>
    <row r="1212" spans="1:6" s="142" customFormat="1" ht="15.75" customHeight="1" x14ac:dyDescent="0.25">
      <c r="A1212" s="57" t="s">
        <v>33</v>
      </c>
      <c r="B1212" s="53" t="s">
        <v>730</v>
      </c>
      <c r="C1212" s="50">
        <v>850</v>
      </c>
      <c r="D1212" s="100">
        <f>D1213</f>
        <v>25</v>
      </c>
      <c r="E1212" s="100">
        <f t="shared" si="356"/>
        <v>19.95</v>
      </c>
      <c r="F1212" s="279">
        <f t="shared" si="339"/>
        <v>79.8</v>
      </c>
    </row>
    <row r="1213" spans="1:6" s="142" customFormat="1" ht="15.75" hidden="1" customHeight="1" x14ac:dyDescent="0.25">
      <c r="A1213" s="57" t="s">
        <v>73</v>
      </c>
      <c r="B1213" s="53" t="s">
        <v>730</v>
      </c>
      <c r="C1213" s="50" t="s">
        <v>74</v>
      </c>
      <c r="D1213" s="100">
        <f>150-125</f>
        <v>25</v>
      </c>
      <c r="E1213" s="100">
        <v>19.95</v>
      </c>
      <c r="F1213" s="279">
        <f t="shared" si="339"/>
        <v>79.8</v>
      </c>
    </row>
    <row r="1214" spans="1:6" s="149" customFormat="1" ht="15.75" customHeight="1" x14ac:dyDescent="0.25">
      <c r="A1214" s="44" t="s">
        <v>369</v>
      </c>
      <c r="B1214" s="86" t="s">
        <v>365</v>
      </c>
      <c r="C1214" s="42"/>
      <c r="D1214" s="128">
        <f>D1215+D1220+D1224</f>
        <v>411614.68199999997</v>
      </c>
      <c r="E1214" s="128">
        <f>E1215+E1220+E1224</f>
        <v>406453.16073</v>
      </c>
      <c r="F1214" s="279">
        <f t="shared" si="339"/>
        <v>98.746030815781268</v>
      </c>
    </row>
    <row r="1215" spans="1:6" s="142" customFormat="1" ht="47.25" customHeight="1" x14ac:dyDescent="0.2">
      <c r="A1215" s="90" t="s">
        <v>36</v>
      </c>
      <c r="B1215" s="53" t="s">
        <v>365</v>
      </c>
      <c r="C1215" s="50">
        <v>100</v>
      </c>
      <c r="D1215" s="100">
        <f>D1216</f>
        <v>403730</v>
      </c>
      <c r="E1215" s="100">
        <f>E1216</f>
        <v>400016.40414</v>
      </c>
      <c r="F1215" s="279">
        <f t="shared" si="339"/>
        <v>99.080178371684042</v>
      </c>
    </row>
    <row r="1216" spans="1:6" s="142" customFormat="1" ht="15.75" customHeight="1" x14ac:dyDescent="0.2">
      <c r="A1216" s="90" t="s">
        <v>8</v>
      </c>
      <c r="B1216" s="53" t="s">
        <v>365</v>
      </c>
      <c r="C1216" s="50">
        <v>120</v>
      </c>
      <c r="D1216" s="100">
        <f>D1217+D1218+D1219</f>
        <v>403730</v>
      </c>
      <c r="E1216" s="100">
        <f>E1217+E1218+E1219</f>
        <v>400016.40414</v>
      </c>
      <c r="F1216" s="279">
        <f t="shared" si="339"/>
        <v>99.080178371684042</v>
      </c>
    </row>
    <row r="1217" spans="1:6" s="142" customFormat="1" ht="15.75" hidden="1" customHeight="1" x14ac:dyDescent="0.2">
      <c r="A1217" s="90" t="s">
        <v>230</v>
      </c>
      <c r="B1217" s="53" t="s">
        <v>365</v>
      </c>
      <c r="C1217" s="50" t="s">
        <v>67</v>
      </c>
      <c r="D1217" s="100">
        <f>165819+10029+8515+7002+16139+23436+1003+792+700+1614+1450+433+1015.26496+712+276+758+6500</f>
        <v>246193.26496</v>
      </c>
      <c r="E1217" s="100">
        <v>245088.4088</v>
      </c>
      <c r="F1217" s="279">
        <f t="shared" si="339"/>
        <v>99.551224051486741</v>
      </c>
    </row>
    <row r="1218" spans="1:6" s="142" customFormat="1" ht="31.5" hidden="1" customHeight="1" x14ac:dyDescent="0.2">
      <c r="A1218" s="90" t="s">
        <v>68</v>
      </c>
      <c r="B1218" s="53" t="s">
        <v>365</v>
      </c>
      <c r="C1218" s="50" t="s">
        <v>69</v>
      </c>
      <c r="D1218" s="100">
        <f>57063+891+535+3200+2661+2240+5556+8398+316+264+224+556-7+85-34-1169-22-311-863.26496-433-13938</f>
        <v>65211.73504</v>
      </c>
      <c r="E1218" s="100">
        <v>64000.905120000003</v>
      </c>
      <c r="F1218" s="279">
        <f t="shared" si="339"/>
        <v>98.143233086411072</v>
      </c>
    </row>
    <row r="1219" spans="1:6" s="142" customFormat="1" ht="47.25" hidden="1" customHeight="1" x14ac:dyDescent="0.25">
      <c r="A1219" s="57" t="s">
        <v>145</v>
      </c>
      <c r="B1219" s="53" t="s">
        <v>365</v>
      </c>
      <c r="C1219" s="50" t="s">
        <v>144</v>
      </c>
      <c r="D1219" s="100">
        <f>65231+3875+3375+2706+6552+9783+386+207+271+655+465+71-95+68+75-1300</f>
        <v>92325</v>
      </c>
      <c r="E1219" s="100">
        <v>90927.090219999998</v>
      </c>
      <c r="F1219" s="279">
        <f t="shared" si="339"/>
        <v>98.485881635526667</v>
      </c>
    </row>
    <row r="1220" spans="1:6" s="142" customFormat="1" ht="31.5" customHeight="1" x14ac:dyDescent="0.2">
      <c r="A1220" s="52" t="s">
        <v>439</v>
      </c>
      <c r="B1220" s="53" t="s">
        <v>365</v>
      </c>
      <c r="C1220" s="50">
        <v>200</v>
      </c>
      <c r="D1220" s="100">
        <f>D1221</f>
        <v>7830.5</v>
      </c>
      <c r="E1220" s="100">
        <f t="shared" ref="E1220" si="357">E1221</f>
        <v>6422.3195900000001</v>
      </c>
      <c r="F1220" s="279">
        <f t="shared" si="339"/>
        <v>82.016724219398512</v>
      </c>
    </row>
    <row r="1221" spans="1:6" s="142" customFormat="1" ht="31.5" customHeight="1" x14ac:dyDescent="0.2">
      <c r="A1221" s="90" t="s">
        <v>17</v>
      </c>
      <c r="B1221" s="53" t="s">
        <v>365</v>
      </c>
      <c r="C1221" s="50">
        <v>240</v>
      </c>
      <c r="D1221" s="100">
        <f>D1222+D1223</f>
        <v>7830.5</v>
      </c>
      <c r="E1221" s="100">
        <f t="shared" ref="E1221" si="358">E1222+E1223</f>
        <v>6422.3195900000001</v>
      </c>
      <c r="F1221" s="279">
        <f t="shared" si="339"/>
        <v>82.016724219398512</v>
      </c>
    </row>
    <row r="1222" spans="1:6" s="142" customFormat="1" ht="31.5" hidden="1" customHeight="1" x14ac:dyDescent="0.25">
      <c r="A1222" s="69" t="s">
        <v>374</v>
      </c>
      <c r="B1222" s="53" t="s">
        <v>365</v>
      </c>
      <c r="C1222" s="50" t="s">
        <v>375</v>
      </c>
      <c r="D1222" s="100">
        <f>30+30+20+822-4.5-12-35-16</f>
        <v>834.5</v>
      </c>
      <c r="E1222" s="100">
        <v>763.60316999999998</v>
      </c>
      <c r="F1222" s="279">
        <f t="shared" si="339"/>
        <v>91.504274415817861</v>
      </c>
    </row>
    <row r="1223" spans="1:6" s="142" customFormat="1" ht="15.75" hidden="1" customHeight="1" x14ac:dyDescent="0.2">
      <c r="A1223" s="90" t="s">
        <v>558</v>
      </c>
      <c r="B1223" s="53" t="s">
        <v>365</v>
      </c>
      <c r="C1223" s="50" t="s">
        <v>70</v>
      </c>
      <c r="D1223" s="100">
        <f>500+6595+10+669+268+25-50-198+162-65-1100+180</f>
        <v>6996</v>
      </c>
      <c r="E1223" s="100">
        <v>5658.7164199999997</v>
      </c>
      <c r="F1223" s="279">
        <f t="shared" si="339"/>
        <v>80.88502601486563</v>
      </c>
    </row>
    <row r="1224" spans="1:6" s="142" customFormat="1" ht="15.75" customHeight="1" x14ac:dyDescent="0.2">
      <c r="A1224" s="90" t="s">
        <v>13</v>
      </c>
      <c r="B1224" s="53" t="s">
        <v>365</v>
      </c>
      <c r="C1224" s="50">
        <v>800</v>
      </c>
      <c r="D1224" s="100">
        <f t="shared" ref="D1224:E1224" si="359">D1225</f>
        <v>54.182000000000002</v>
      </c>
      <c r="E1224" s="100">
        <f t="shared" si="359"/>
        <v>14.437000000000001</v>
      </c>
      <c r="F1224" s="279">
        <f t="shared" si="339"/>
        <v>26.645380384629586</v>
      </c>
    </row>
    <row r="1225" spans="1:6" s="142" customFormat="1" ht="15.75" customHeight="1" x14ac:dyDescent="0.25">
      <c r="A1225" s="57" t="s">
        <v>33</v>
      </c>
      <c r="B1225" s="53" t="s">
        <v>365</v>
      </c>
      <c r="C1225" s="50">
        <v>850</v>
      </c>
      <c r="D1225" s="100">
        <f>D1226+D1227</f>
        <v>54.182000000000002</v>
      </c>
      <c r="E1225" s="100">
        <f>E1226+E1227</f>
        <v>14.437000000000001</v>
      </c>
      <c r="F1225" s="279">
        <f t="shared" si="339"/>
        <v>26.645380384629586</v>
      </c>
    </row>
    <row r="1226" spans="1:6" s="142" customFormat="1" ht="15.75" hidden="1" customHeight="1" x14ac:dyDescent="0.25">
      <c r="A1226" s="57" t="s">
        <v>73</v>
      </c>
      <c r="B1226" s="53" t="s">
        <v>365</v>
      </c>
      <c r="C1226" s="50" t="s">
        <v>74</v>
      </c>
      <c r="D1226" s="100">
        <v>25</v>
      </c>
      <c r="E1226" s="100">
        <v>5.2549999999999999</v>
      </c>
      <c r="F1226" s="279">
        <f t="shared" si="339"/>
        <v>21.02</v>
      </c>
    </row>
    <row r="1227" spans="1:6" s="142" customFormat="1" ht="15.75" hidden="1" customHeight="1" x14ac:dyDescent="0.25">
      <c r="A1227" s="57" t="s">
        <v>314</v>
      </c>
      <c r="B1227" s="53" t="s">
        <v>365</v>
      </c>
      <c r="C1227" s="50" t="s">
        <v>313</v>
      </c>
      <c r="D1227" s="100">
        <f>20+5+4.182</f>
        <v>29.182000000000002</v>
      </c>
      <c r="E1227" s="100">
        <v>9.1820000000000004</v>
      </c>
      <c r="F1227" s="279">
        <f t="shared" si="339"/>
        <v>31.464601466657527</v>
      </c>
    </row>
    <row r="1228" spans="1:6" s="149" customFormat="1" ht="15.75" customHeight="1" x14ac:dyDescent="0.25">
      <c r="A1228" s="44" t="s">
        <v>367</v>
      </c>
      <c r="B1228" s="45" t="s">
        <v>674</v>
      </c>
      <c r="C1228" s="42"/>
      <c r="D1228" s="128">
        <f>D1229+D1232</f>
        <v>3350</v>
      </c>
      <c r="E1228" s="128">
        <f t="shared" ref="E1228" si="360">E1229+E1232</f>
        <v>3274.6480000000001</v>
      </c>
      <c r="F1228" s="279">
        <f t="shared" si="339"/>
        <v>97.75068656716418</v>
      </c>
    </row>
    <row r="1229" spans="1:6" s="142" customFormat="1" ht="31.5" customHeight="1" x14ac:dyDescent="0.2">
      <c r="A1229" s="52" t="s">
        <v>439</v>
      </c>
      <c r="B1229" s="50" t="s">
        <v>674</v>
      </c>
      <c r="C1229" s="50">
        <v>200</v>
      </c>
      <c r="D1229" s="100">
        <f t="shared" ref="D1229:E1230" si="361">D1230</f>
        <v>2285</v>
      </c>
      <c r="E1229" s="100">
        <f t="shared" si="361"/>
        <v>2210.4459999999999</v>
      </c>
      <c r="F1229" s="279">
        <f t="shared" si="339"/>
        <v>96.737242888402619</v>
      </c>
    </row>
    <row r="1230" spans="1:6" s="142" customFormat="1" ht="31.5" customHeight="1" x14ac:dyDescent="0.2">
      <c r="A1230" s="90" t="s">
        <v>17</v>
      </c>
      <c r="B1230" s="50" t="s">
        <v>674</v>
      </c>
      <c r="C1230" s="50">
        <v>240</v>
      </c>
      <c r="D1230" s="100">
        <f t="shared" si="361"/>
        <v>2285</v>
      </c>
      <c r="E1230" s="100">
        <f t="shared" si="361"/>
        <v>2210.4459999999999</v>
      </c>
      <c r="F1230" s="279">
        <f t="shared" si="339"/>
        <v>96.737242888402619</v>
      </c>
    </row>
    <row r="1231" spans="1:6" s="142" customFormat="1" ht="15.75" hidden="1" customHeight="1" x14ac:dyDescent="0.2">
      <c r="A1231" s="90" t="s">
        <v>558</v>
      </c>
      <c r="B1231" s="50" t="s">
        <v>674</v>
      </c>
      <c r="C1231" s="50" t="s">
        <v>70</v>
      </c>
      <c r="D1231" s="100">
        <v>2285</v>
      </c>
      <c r="E1231" s="100">
        <v>2210.4459999999999</v>
      </c>
      <c r="F1231" s="279">
        <f t="shared" si="339"/>
        <v>96.737242888402619</v>
      </c>
    </row>
    <row r="1232" spans="1:6" s="142" customFormat="1" ht="15.75" customHeight="1" x14ac:dyDescent="0.25">
      <c r="A1232" s="57" t="s">
        <v>13</v>
      </c>
      <c r="B1232" s="50" t="s">
        <v>674</v>
      </c>
      <c r="C1232" s="50">
        <v>800</v>
      </c>
      <c r="D1232" s="100">
        <f>D1233</f>
        <v>1065</v>
      </c>
      <c r="E1232" s="100">
        <f t="shared" ref="E1232:E1233" si="362">E1233</f>
        <v>1064.202</v>
      </c>
      <c r="F1232" s="279">
        <f t="shared" si="339"/>
        <v>99.925070422535214</v>
      </c>
    </row>
    <row r="1233" spans="1:6" s="142" customFormat="1" ht="15.75" customHeight="1" x14ac:dyDescent="0.25">
      <c r="A1233" s="57" t="s">
        <v>33</v>
      </c>
      <c r="B1233" s="50" t="s">
        <v>674</v>
      </c>
      <c r="C1233" s="50">
        <v>850</v>
      </c>
      <c r="D1233" s="100">
        <f>D1234</f>
        <v>1065</v>
      </c>
      <c r="E1233" s="100">
        <f t="shared" si="362"/>
        <v>1064.202</v>
      </c>
      <c r="F1233" s="279">
        <f t="shared" si="339"/>
        <v>99.925070422535214</v>
      </c>
    </row>
    <row r="1234" spans="1:6" s="142" customFormat="1" ht="15.75" hidden="1" customHeight="1" x14ac:dyDescent="0.25">
      <c r="A1234" s="57" t="s">
        <v>314</v>
      </c>
      <c r="B1234" s="50" t="s">
        <v>674</v>
      </c>
      <c r="C1234" s="50" t="s">
        <v>313</v>
      </c>
      <c r="D1234" s="100">
        <f>1617-552</f>
        <v>1065</v>
      </c>
      <c r="E1234" s="100">
        <v>1064.202</v>
      </c>
      <c r="F1234" s="279">
        <f t="shared" ref="F1234:F1287" si="363">E1234/D1234*100</f>
        <v>99.925070422535214</v>
      </c>
    </row>
    <row r="1235" spans="1:6" s="149" customFormat="1" ht="15.75" customHeight="1" x14ac:dyDescent="0.25">
      <c r="A1235" s="44" t="s">
        <v>554</v>
      </c>
      <c r="B1235" s="45" t="s">
        <v>544</v>
      </c>
      <c r="C1235" s="42"/>
      <c r="D1235" s="128">
        <f>D1236+D1240</f>
        <v>38057</v>
      </c>
      <c r="E1235" s="128">
        <f t="shared" ref="E1235" si="364">E1236+E1240</f>
        <v>33328.303749999999</v>
      </c>
      <c r="F1235" s="279">
        <f t="shared" si="363"/>
        <v>87.574700449326002</v>
      </c>
    </row>
    <row r="1236" spans="1:6" s="149" customFormat="1" ht="31.5" customHeight="1" x14ac:dyDescent="0.2">
      <c r="A1236" s="52" t="s">
        <v>439</v>
      </c>
      <c r="B1236" s="53" t="s">
        <v>544</v>
      </c>
      <c r="C1236" s="50" t="s">
        <v>15</v>
      </c>
      <c r="D1236" s="100">
        <f t="shared" ref="D1236:E1236" si="365">D1237</f>
        <v>36682</v>
      </c>
      <c r="E1236" s="100">
        <f t="shared" si="365"/>
        <v>31953.615749999997</v>
      </c>
      <c r="F1236" s="279">
        <f t="shared" si="363"/>
        <v>87.109797039419874</v>
      </c>
    </row>
    <row r="1237" spans="1:6" s="149" customFormat="1" ht="31.5" customHeight="1" x14ac:dyDescent="0.2">
      <c r="A1237" s="90" t="s">
        <v>17</v>
      </c>
      <c r="B1237" s="53" t="s">
        <v>544</v>
      </c>
      <c r="C1237" s="50" t="s">
        <v>16</v>
      </c>
      <c r="D1237" s="100">
        <f>D1239+D1238</f>
        <v>36682</v>
      </c>
      <c r="E1237" s="100">
        <f t="shared" ref="E1237" si="366">E1239+E1238</f>
        <v>31953.615749999997</v>
      </c>
      <c r="F1237" s="279">
        <f t="shared" si="363"/>
        <v>87.109797039419874</v>
      </c>
    </row>
    <row r="1238" spans="1:6" s="149" customFormat="1" ht="31.5" hidden="1" customHeight="1" x14ac:dyDescent="0.2">
      <c r="A1238" s="190" t="s">
        <v>815</v>
      </c>
      <c r="B1238" s="53" t="s">
        <v>544</v>
      </c>
      <c r="C1238" s="50" t="s">
        <v>461</v>
      </c>
      <c r="D1238" s="100">
        <f>4182-960</f>
        <v>3222</v>
      </c>
      <c r="E1238" s="100">
        <v>3219.5389599999999</v>
      </c>
      <c r="F1238" s="279">
        <f t="shared" si="363"/>
        <v>99.923617628801992</v>
      </c>
    </row>
    <row r="1239" spans="1:6" s="149" customFormat="1" ht="15.75" hidden="1" customHeight="1" x14ac:dyDescent="0.2">
      <c r="A1239" s="90" t="s">
        <v>558</v>
      </c>
      <c r="B1239" s="53" t="s">
        <v>544</v>
      </c>
      <c r="C1239" s="50" t="s">
        <v>70</v>
      </c>
      <c r="D1239" s="100">
        <f>31376-1375+315+2003+60+467+200+414</f>
        <v>33460</v>
      </c>
      <c r="E1239" s="100">
        <v>28734.076789999999</v>
      </c>
      <c r="F1239" s="279">
        <f t="shared" si="363"/>
        <v>85.875901942618043</v>
      </c>
    </row>
    <row r="1240" spans="1:6" s="149" customFormat="1" ht="15.75" customHeight="1" x14ac:dyDescent="0.2">
      <c r="A1240" s="90" t="s">
        <v>13</v>
      </c>
      <c r="B1240" s="53" t="s">
        <v>544</v>
      </c>
      <c r="C1240" s="50" t="s">
        <v>14</v>
      </c>
      <c r="D1240" s="100">
        <f>D1241</f>
        <v>1375</v>
      </c>
      <c r="E1240" s="100">
        <f t="shared" ref="E1240" si="367">E1241</f>
        <v>1374.6880000000001</v>
      </c>
      <c r="F1240" s="279">
        <f t="shared" si="363"/>
        <v>99.977309090909088</v>
      </c>
    </row>
    <row r="1241" spans="1:6" s="142" customFormat="1" ht="15.75" customHeight="1" x14ac:dyDescent="0.25">
      <c r="A1241" s="57" t="s">
        <v>33</v>
      </c>
      <c r="B1241" s="53" t="s">
        <v>544</v>
      </c>
      <c r="C1241" s="50">
        <v>850</v>
      </c>
      <c r="D1241" s="100">
        <f>D1242</f>
        <v>1375</v>
      </c>
      <c r="E1241" s="100">
        <f t="shared" ref="E1241" si="368">E1242</f>
        <v>1374.6880000000001</v>
      </c>
      <c r="F1241" s="279">
        <f t="shared" si="363"/>
        <v>99.977309090909088</v>
      </c>
    </row>
    <row r="1242" spans="1:6" s="142" customFormat="1" ht="15.75" hidden="1" customHeight="1" x14ac:dyDescent="0.25">
      <c r="A1242" s="57" t="s">
        <v>71</v>
      </c>
      <c r="B1242" s="53" t="s">
        <v>544</v>
      </c>
      <c r="C1242" s="50" t="s">
        <v>72</v>
      </c>
      <c r="D1242" s="100">
        <v>1375</v>
      </c>
      <c r="E1242" s="100">
        <v>1374.6880000000001</v>
      </c>
      <c r="F1242" s="279">
        <f t="shared" si="363"/>
        <v>99.977309090909088</v>
      </c>
    </row>
    <row r="1243" spans="1:6" s="149" customFormat="1" ht="31.5" customHeight="1" x14ac:dyDescent="0.25">
      <c r="A1243" s="44" t="s">
        <v>545</v>
      </c>
      <c r="B1243" s="45" t="s">
        <v>546</v>
      </c>
      <c r="C1243" s="42"/>
      <c r="D1243" s="128">
        <f>D1244</f>
        <v>1788</v>
      </c>
      <c r="E1243" s="128">
        <f t="shared" ref="E1243" si="369">E1244</f>
        <v>1740.70352</v>
      </c>
      <c r="F1243" s="279">
        <f t="shared" si="363"/>
        <v>97.354782997762868</v>
      </c>
    </row>
    <row r="1244" spans="1:6" s="149" customFormat="1" ht="31.5" customHeight="1" x14ac:dyDescent="0.2">
      <c r="A1244" s="52" t="s">
        <v>439</v>
      </c>
      <c r="B1244" s="53" t="s">
        <v>546</v>
      </c>
      <c r="C1244" s="50" t="s">
        <v>15</v>
      </c>
      <c r="D1244" s="100">
        <f t="shared" ref="D1244:E1245" si="370">D1245</f>
        <v>1788</v>
      </c>
      <c r="E1244" s="100">
        <f t="shared" si="370"/>
        <v>1740.70352</v>
      </c>
      <c r="F1244" s="279">
        <f t="shared" si="363"/>
        <v>97.354782997762868</v>
      </c>
    </row>
    <row r="1245" spans="1:6" s="149" customFormat="1" ht="31.5" customHeight="1" x14ac:dyDescent="0.2">
      <c r="A1245" s="90" t="s">
        <v>17</v>
      </c>
      <c r="B1245" s="53" t="s">
        <v>546</v>
      </c>
      <c r="C1245" s="50" t="s">
        <v>16</v>
      </c>
      <c r="D1245" s="100">
        <f t="shared" si="370"/>
        <v>1788</v>
      </c>
      <c r="E1245" s="100">
        <f t="shared" si="370"/>
        <v>1740.70352</v>
      </c>
      <c r="F1245" s="279">
        <f t="shared" si="363"/>
        <v>97.354782997762868</v>
      </c>
    </row>
    <row r="1246" spans="1:6" s="149" customFormat="1" ht="15.75" hidden="1" customHeight="1" x14ac:dyDescent="0.2">
      <c r="A1246" s="90" t="s">
        <v>558</v>
      </c>
      <c r="B1246" s="53" t="s">
        <v>546</v>
      </c>
      <c r="C1246" s="50" t="s">
        <v>70</v>
      </c>
      <c r="D1246" s="100">
        <f>1747+148-257+150</f>
        <v>1788</v>
      </c>
      <c r="E1246" s="100">
        <v>1740.70352</v>
      </c>
      <c r="F1246" s="279">
        <f t="shared" si="363"/>
        <v>97.354782997762868</v>
      </c>
    </row>
    <row r="1247" spans="1:6" s="134" customFormat="1" ht="15.75" customHeight="1" x14ac:dyDescent="0.25">
      <c r="A1247" s="201" t="s">
        <v>968</v>
      </c>
      <c r="B1247" s="45" t="s">
        <v>965</v>
      </c>
      <c r="C1247" s="86"/>
      <c r="D1247" s="128">
        <f>D1248</f>
        <v>453</v>
      </c>
      <c r="E1247" s="128">
        <f t="shared" ref="E1247" si="371">E1248</f>
        <v>452.68515000000002</v>
      </c>
      <c r="F1247" s="279">
        <f t="shared" si="363"/>
        <v>99.930496688741727</v>
      </c>
    </row>
    <row r="1248" spans="1:6" s="149" customFormat="1" ht="15.75" customHeight="1" x14ac:dyDescent="0.2">
      <c r="A1248" s="52" t="s">
        <v>903</v>
      </c>
      <c r="B1248" s="53" t="s">
        <v>965</v>
      </c>
      <c r="C1248" s="50" t="s">
        <v>15</v>
      </c>
      <c r="D1248" s="100">
        <f t="shared" ref="D1248:E1249" si="372">D1249</f>
        <v>453</v>
      </c>
      <c r="E1248" s="100">
        <f t="shared" si="372"/>
        <v>452.68515000000002</v>
      </c>
      <c r="F1248" s="279">
        <f t="shared" si="363"/>
        <v>99.930496688741727</v>
      </c>
    </row>
    <row r="1249" spans="1:6" s="149" customFormat="1" ht="31.5" customHeight="1" x14ac:dyDescent="0.2">
      <c r="A1249" s="52" t="s">
        <v>17</v>
      </c>
      <c r="B1249" s="53" t="s">
        <v>965</v>
      </c>
      <c r="C1249" s="50" t="s">
        <v>16</v>
      </c>
      <c r="D1249" s="100">
        <f t="shared" si="372"/>
        <v>453</v>
      </c>
      <c r="E1249" s="100">
        <f t="shared" si="372"/>
        <v>452.68515000000002</v>
      </c>
      <c r="F1249" s="279">
        <f t="shared" si="363"/>
        <v>99.930496688741727</v>
      </c>
    </row>
    <row r="1250" spans="1:6" s="149" customFormat="1" ht="15.75" hidden="1" customHeight="1" x14ac:dyDescent="0.2">
      <c r="A1250" s="52" t="s">
        <v>558</v>
      </c>
      <c r="B1250" s="53" t="s">
        <v>965</v>
      </c>
      <c r="C1250" s="50" t="s">
        <v>70</v>
      </c>
      <c r="D1250" s="100">
        <v>453</v>
      </c>
      <c r="E1250" s="100">
        <v>452.68515000000002</v>
      </c>
      <c r="F1250" s="279">
        <f t="shared" si="363"/>
        <v>99.930496688741727</v>
      </c>
    </row>
    <row r="1251" spans="1:6" s="149" customFormat="1" ht="31.5" customHeight="1" x14ac:dyDescent="0.25">
      <c r="A1251" s="44" t="s">
        <v>133</v>
      </c>
      <c r="B1251" s="45" t="s">
        <v>366</v>
      </c>
      <c r="C1251" s="42"/>
      <c r="D1251" s="128">
        <f t="shared" ref="D1251:E1252" si="373">D1252</f>
        <v>2823</v>
      </c>
      <c r="E1251" s="128">
        <f t="shared" si="373"/>
        <v>2823</v>
      </c>
      <c r="F1251" s="279">
        <f t="shared" si="363"/>
        <v>100</v>
      </c>
    </row>
    <row r="1252" spans="1:6" s="142" customFormat="1" ht="47.25" customHeight="1" x14ac:dyDescent="0.25">
      <c r="A1252" s="57" t="s">
        <v>36</v>
      </c>
      <c r="B1252" s="50" t="s">
        <v>366</v>
      </c>
      <c r="C1252" s="50">
        <v>100</v>
      </c>
      <c r="D1252" s="100">
        <f t="shared" si="373"/>
        <v>2823</v>
      </c>
      <c r="E1252" s="100">
        <f t="shared" si="373"/>
        <v>2823</v>
      </c>
      <c r="F1252" s="279">
        <f t="shared" si="363"/>
        <v>100</v>
      </c>
    </row>
    <row r="1253" spans="1:6" s="142" customFormat="1" ht="15.75" customHeight="1" x14ac:dyDescent="0.25">
      <c r="A1253" s="57" t="s">
        <v>8</v>
      </c>
      <c r="B1253" s="50" t="s">
        <v>366</v>
      </c>
      <c r="C1253" s="50">
        <v>120</v>
      </c>
      <c r="D1253" s="100">
        <f>D1254+D1255+D1256</f>
        <v>2823</v>
      </c>
      <c r="E1253" s="100">
        <f t="shared" ref="E1253" si="374">E1254+E1255+E1256</f>
        <v>2823</v>
      </c>
      <c r="F1253" s="279">
        <f t="shared" si="363"/>
        <v>100</v>
      </c>
    </row>
    <row r="1254" spans="1:6" s="142" customFormat="1" ht="15.75" hidden="1" customHeight="1" x14ac:dyDescent="0.25">
      <c r="A1254" s="57" t="s">
        <v>230</v>
      </c>
      <c r="B1254" s="50" t="s">
        <v>366</v>
      </c>
      <c r="C1254" s="50" t="s">
        <v>67</v>
      </c>
      <c r="D1254" s="100">
        <f>1357+85</f>
        <v>1442</v>
      </c>
      <c r="E1254" s="100">
        <v>1442</v>
      </c>
      <c r="F1254" s="279">
        <f t="shared" si="363"/>
        <v>100</v>
      </c>
    </row>
    <row r="1255" spans="1:6" s="142" customFormat="1" ht="31.5" hidden="1" customHeight="1" x14ac:dyDescent="0.2">
      <c r="A1255" s="90" t="s">
        <v>68</v>
      </c>
      <c r="B1255" s="50" t="s">
        <v>366</v>
      </c>
      <c r="C1255" s="50" t="s">
        <v>69</v>
      </c>
      <c r="D1255" s="100">
        <f>660.078+66.009</f>
        <v>726.08699999999999</v>
      </c>
      <c r="E1255" s="100">
        <v>726.08699999999999</v>
      </c>
      <c r="F1255" s="279">
        <f t="shared" si="363"/>
        <v>100</v>
      </c>
    </row>
    <row r="1256" spans="1:6" s="142" customFormat="1" ht="47.25" hidden="1" customHeight="1" x14ac:dyDescent="0.25">
      <c r="A1256" s="57" t="s">
        <v>145</v>
      </c>
      <c r="B1256" s="50" t="s">
        <v>366</v>
      </c>
      <c r="C1256" s="50" t="s">
        <v>144</v>
      </c>
      <c r="D1256" s="100">
        <f>604.922+49.991</f>
        <v>654.91300000000001</v>
      </c>
      <c r="E1256" s="100">
        <v>654.91300000000001</v>
      </c>
      <c r="F1256" s="279">
        <f t="shared" si="363"/>
        <v>100</v>
      </c>
    </row>
    <row r="1257" spans="1:6" s="149" customFormat="1" ht="157.5" customHeight="1" x14ac:dyDescent="0.2">
      <c r="A1257" s="202" t="s">
        <v>866</v>
      </c>
      <c r="B1257" s="45" t="s">
        <v>867</v>
      </c>
      <c r="C1257" s="42"/>
      <c r="D1257" s="128">
        <f t="shared" ref="D1257:E1257" si="375">D1258</f>
        <v>941</v>
      </c>
      <c r="E1257" s="128">
        <f t="shared" si="375"/>
        <v>869.95929000000001</v>
      </c>
      <c r="F1257" s="279">
        <f t="shared" si="363"/>
        <v>92.450509032943671</v>
      </c>
    </row>
    <row r="1258" spans="1:6" s="142" customFormat="1" ht="47.25" customHeight="1" x14ac:dyDescent="0.25">
      <c r="A1258" s="57" t="s">
        <v>36</v>
      </c>
      <c r="B1258" s="50" t="s">
        <v>867</v>
      </c>
      <c r="C1258" s="50">
        <v>100</v>
      </c>
      <c r="D1258" s="100">
        <f>D1259</f>
        <v>941</v>
      </c>
      <c r="E1258" s="100">
        <f>E1259</f>
        <v>869.95929000000001</v>
      </c>
      <c r="F1258" s="279">
        <f t="shared" si="363"/>
        <v>92.450509032943671</v>
      </c>
    </row>
    <row r="1259" spans="1:6" s="142" customFormat="1" ht="15.75" customHeight="1" x14ac:dyDescent="0.25">
      <c r="A1259" s="57" t="s">
        <v>8</v>
      </c>
      <c r="B1259" s="50" t="s">
        <v>867</v>
      </c>
      <c r="C1259" s="50">
        <v>120</v>
      </c>
      <c r="D1259" s="100">
        <f>SUM(D1260:D1262)</f>
        <v>941</v>
      </c>
      <c r="E1259" s="100">
        <f>SUM(E1260:E1262)</f>
        <v>869.95929000000001</v>
      </c>
      <c r="F1259" s="279">
        <f t="shared" si="363"/>
        <v>92.450509032943671</v>
      </c>
    </row>
    <row r="1260" spans="1:6" s="142" customFormat="1" ht="15.75" hidden="1" customHeight="1" x14ac:dyDescent="0.25">
      <c r="A1260" s="57" t="s">
        <v>230</v>
      </c>
      <c r="B1260" s="50" t="s">
        <v>867</v>
      </c>
      <c r="C1260" s="50" t="s">
        <v>67</v>
      </c>
      <c r="D1260" s="100">
        <v>492.47751</v>
      </c>
      <c r="E1260" s="100">
        <v>485.29586999999998</v>
      </c>
      <c r="F1260" s="279"/>
    </row>
    <row r="1261" spans="1:6" s="142" customFormat="1" ht="15.75" hidden="1" customHeight="1" x14ac:dyDescent="0.2">
      <c r="A1261" s="90" t="s">
        <v>68</v>
      </c>
      <c r="B1261" s="50" t="s">
        <v>867</v>
      </c>
      <c r="C1261" s="50" t="s">
        <v>69</v>
      </c>
      <c r="D1261" s="100">
        <v>231.185</v>
      </c>
      <c r="E1261" s="100">
        <v>182.351</v>
      </c>
      <c r="F1261" s="279"/>
    </row>
    <row r="1262" spans="1:6" s="142" customFormat="1" ht="15.75" hidden="1" customHeight="1" x14ac:dyDescent="0.25">
      <c r="A1262" s="57" t="s">
        <v>145</v>
      </c>
      <c r="B1262" s="50" t="s">
        <v>867</v>
      </c>
      <c r="C1262" s="50" t="s">
        <v>144</v>
      </c>
      <c r="D1262" s="100">
        <v>217.33749</v>
      </c>
      <c r="E1262" s="100">
        <v>202.31242</v>
      </c>
      <c r="F1262" s="279"/>
    </row>
    <row r="1263" spans="1:6" s="142" customFormat="1" ht="31.5" customHeight="1" x14ac:dyDescent="0.2">
      <c r="A1263" s="201" t="s">
        <v>562</v>
      </c>
      <c r="B1263" s="86" t="s">
        <v>563</v>
      </c>
      <c r="C1263" s="86"/>
      <c r="D1263" s="128">
        <f>D1264</f>
        <v>9096</v>
      </c>
      <c r="E1263" s="128">
        <f>E1264</f>
        <v>9096</v>
      </c>
      <c r="F1263" s="279">
        <f t="shared" si="363"/>
        <v>100</v>
      </c>
    </row>
    <row r="1264" spans="1:6" s="142" customFormat="1" ht="47.25" customHeight="1" x14ac:dyDescent="0.2">
      <c r="A1264" s="52" t="s">
        <v>36</v>
      </c>
      <c r="B1264" s="50" t="s">
        <v>563</v>
      </c>
      <c r="C1264" s="50">
        <v>100</v>
      </c>
      <c r="D1264" s="100">
        <f>D1265</f>
        <v>9096</v>
      </c>
      <c r="E1264" s="100">
        <f t="shared" ref="E1264" si="376">E1265</f>
        <v>9096</v>
      </c>
      <c r="F1264" s="279">
        <f t="shared" si="363"/>
        <v>100</v>
      </c>
    </row>
    <row r="1265" spans="1:6" s="142" customFormat="1" ht="15.75" customHeight="1" x14ac:dyDescent="0.2">
      <c r="A1265" s="52" t="s">
        <v>8</v>
      </c>
      <c r="B1265" s="50" t="s">
        <v>563</v>
      </c>
      <c r="C1265" s="50">
        <v>120</v>
      </c>
      <c r="D1265" s="100">
        <f>D1266+D1267+D1268</f>
        <v>9096</v>
      </c>
      <c r="E1265" s="100">
        <f t="shared" ref="E1265" si="377">E1266+E1267+E1268</f>
        <v>9096</v>
      </c>
      <c r="F1265" s="279">
        <f t="shared" si="363"/>
        <v>100</v>
      </c>
    </row>
    <row r="1266" spans="1:6" s="142" customFormat="1" ht="15.75" hidden="1" customHeight="1" x14ac:dyDescent="0.2">
      <c r="A1266" s="52" t="s">
        <v>230</v>
      </c>
      <c r="B1266" s="50" t="s">
        <v>563</v>
      </c>
      <c r="C1266" s="50" t="s">
        <v>67</v>
      </c>
      <c r="D1266" s="100">
        <f>4773+230</f>
        <v>5003</v>
      </c>
      <c r="E1266" s="100">
        <v>5132.0711700000002</v>
      </c>
      <c r="F1266" s="279">
        <f t="shared" si="363"/>
        <v>102.57987547471517</v>
      </c>
    </row>
    <row r="1267" spans="1:6" s="142" customFormat="1" ht="31.5" hidden="1" customHeight="1" x14ac:dyDescent="0.2">
      <c r="A1267" s="52" t="s">
        <v>68</v>
      </c>
      <c r="B1267" s="50" t="s">
        <v>563</v>
      </c>
      <c r="C1267" s="50" t="s">
        <v>69</v>
      </c>
      <c r="D1267" s="100">
        <f>1500.198+634.081</f>
        <v>2134.279</v>
      </c>
      <c r="E1267" s="100">
        <v>1881.4059999999999</v>
      </c>
      <c r="F1267" s="279">
        <f t="shared" si="363"/>
        <v>88.151830196520692</v>
      </c>
    </row>
    <row r="1268" spans="1:6" s="142" customFormat="1" ht="47.25" hidden="1" customHeight="1" x14ac:dyDescent="0.2">
      <c r="A1268" s="52" t="s">
        <v>145</v>
      </c>
      <c r="B1268" s="50" t="s">
        <v>563</v>
      </c>
      <c r="C1268" s="50" t="s">
        <v>144</v>
      </c>
      <c r="D1268" s="100">
        <f>1886.802+71.919</f>
        <v>1958.721</v>
      </c>
      <c r="E1268" s="100">
        <v>2082.5228299999999</v>
      </c>
      <c r="F1268" s="279">
        <f t="shared" si="363"/>
        <v>106.32054437564105</v>
      </c>
    </row>
    <row r="1269" spans="1:6" s="142" customFormat="1" ht="31.5" customHeight="1" x14ac:dyDescent="0.25">
      <c r="A1269" s="40" t="s">
        <v>538</v>
      </c>
      <c r="B1269" s="41" t="s">
        <v>542</v>
      </c>
      <c r="C1269" s="64"/>
      <c r="D1269" s="127">
        <f>D1270</f>
        <v>8948</v>
      </c>
      <c r="E1269" s="127">
        <f t="shared" ref="E1269" si="378">E1270</f>
        <v>8753.0625099999997</v>
      </c>
      <c r="F1269" s="279">
        <f t="shared" si="363"/>
        <v>97.821440657130083</v>
      </c>
    </row>
    <row r="1270" spans="1:6" s="142" customFormat="1" ht="15.75" customHeight="1" x14ac:dyDescent="0.25">
      <c r="A1270" s="48" t="s">
        <v>539</v>
      </c>
      <c r="B1270" s="49" t="s">
        <v>543</v>
      </c>
      <c r="C1270" s="64"/>
      <c r="D1270" s="130">
        <f>D1271+D1276</f>
        <v>8948</v>
      </c>
      <c r="E1270" s="130">
        <f t="shared" ref="E1270" si="379">E1271+E1276</f>
        <v>8753.0625099999997</v>
      </c>
      <c r="F1270" s="279">
        <f t="shared" si="363"/>
        <v>97.821440657130083</v>
      </c>
    </row>
    <row r="1271" spans="1:6" s="142" customFormat="1" ht="47.25" customHeight="1" x14ac:dyDescent="0.25">
      <c r="A1271" s="57" t="s">
        <v>36</v>
      </c>
      <c r="B1271" s="53" t="s">
        <v>543</v>
      </c>
      <c r="C1271" s="64" t="s">
        <v>29</v>
      </c>
      <c r="D1271" s="100">
        <f t="shared" ref="D1271:E1271" si="380">D1272</f>
        <v>8904</v>
      </c>
      <c r="E1271" s="100">
        <f t="shared" si="380"/>
        <v>8734.6625100000001</v>
      </c>
      <c r="F1271" s="279">
        <f t="shared" si="363"/>
        <v>98.098186320754721</v>
      </c>
    </row>
    <row r="1272" spans="1:6" s="142" customFormat="1" ht="15.75" customHeight="1" x14ac:dyDescent="0.25">
      <c r="A1272" s="57" t="s">
        <v>8</v>
      </c>
      <c r="B1272" s="53" t="s">
        <v>543</v>
      </c>
      <c r="C1272" s="64" t="s">
        <v>59</v>
      </c>
      <c r="D1272" s="100">
        <f>D1273+D1275+D1274-471</f>
        <v>8904</v>
      </c>
      <c r="E1272" s="100">
        <f>E1273+E1275+E1274</f>
        <v>8734.6625100000001</v>
      </c>
      <c r="F1272" s="279">
        <f t="shared" si="363"/>
        <v>98.098186320754721</v>
      </c>
    </row>
    <row r="1273" spans="1:6" s="142" customFormat="1" ht="15.75" hidden="1" customHeight="1" x14ac:dyDescent="0.25">
      <c r="A1273" s="57" t="s">
        <v>230</v>
      </c>
      <c r="B1273" s="53" t="s">
        <v>543</v>
      </c>
      <c r="C1273" s="64" t="s">
        <v>67</v>
      </c>
      <c r="D1273" s="100">
        <v>5839</v>
      </c>
      <c r="E1273" s="100">
        <v>5640.6626999999999</v>
      </c>
      <c r="F1273" s="279">
        <f t="shared" si="363"/>
        <v>96.603231717759883</v>
      </c>
    </row>
    <row r="1274" spans="1:6" s="142" customFormat="1" ht="31.5" hidden="1" customHeight="1" x14ac:dyDescent="0.2">
      <c r="A1274" s="52" t="s">
        <v>68</v>
      </c>
      <c r="B1274" s="53" t="s">
        <v>543</v>
      </c>
      <c r="C1274" s="64" t="s">
        <v>69</v>
      </c>
      <c r="D1274" s="100">
        <f>235+71+1080+10-44</f>
        <v>1352</v>
      </c>
      <c r="E1274" s="100">
        <v>1052.83728</v>
      </c>
      <c r="F1274" s="279">
        <f t="shared" si="363"/>
        <v>77.872579881656804</v>
      </c>
    </row>
    <row r="1275" spans="1:6" s="142" customFormat="1" ht="47.25" hidden="1" customHeight="1" x14ac:dyDescent="0.25">
      <c r="A1275" s="57" t="s">
        <v>145</v>
      </c>
      <c r="B1275" s="53" t="s">
        <v>543</v>
      </c>
      <c r="C1275" s="64" t="s">
        <v>144</v>
      </c>
      <c r="D1275" s="100">
        <f>2089+95</f>
        <v>2184</v>
      </c>
      <c r="E1275" s="100">
        <v>2041.1625300000001</v>
      </c>
      <c r="F1275" s="279">
        <f t="shared" si="363"/>
        <v>93.459822802197806</v>
      </c>
    </row>
    <row r="1276" spans="1:6" s="142" customFormat="1" ht="31.5" customHeight="1" x14ac:dyDescent="0.2">
      <c r="A1276" s="52" t="s">
        <v>439</v>
      </c>
      <c r="B1276" s="53" t="s">
        <v>543</v>
      </c>
      <c r="C1276" s="64" t="s">
        <v>15</v>
      </c>
      <c r="D1276" s="100">
        <f>D1277</f>
        <v>44</v>
      </c>
      <c r="E1276" s="100">
        <f>E1277</f>
        <v>18.399999999999999</v>
      </c>
      <c r="F1276" s="279">
        <f t="shared" si="363"/>
        <v>41.818181818181813</v>
      </c>
    </row>
    <row r="1277" spans="1:6" s="142" customFormat="1" ht="31.5" customHeight="1" x14ac:dyDescent="0.25">
      <c r="A1277" s="57" t="s">
        <v>17</v>
      </c>
      <c r="B1277" s="53" t="s">
        <v>543</v>
      </c>
      <c r="C1277" s="64" t="s">
        <v>16</v>
      </c>
      <c r="D1277" s="100">
        <f>D1278</f>
        <v>44</v>
      </c>
      <c r="E1277" s="100">
        <f t="shared" ref="E1277" si="381">E1278</f>
        <v>18.399999999999999</v>
      </c>
      <c r="F1277" s="279">
        <f t="shared" si="363"/>
        <v>41.818181818181813</v>
      </c>
    </row>
    <row r="1278" spans="1:6" s="142" customFormat="1" ht="15.75" hidden="1" customHeight="1" x14ac:dyDescent="0.2">
      <c r="A1278" s="52" t="s">
        <v>558</v>
      </c>
      <c r="B1278" s="53" t="s">
        <v>543</v>
      </c>
      <c r="C1278" s="64" t="s">
        <v>70</v>
      </c>
      <c r="D1278" s="100">
        <v>44</v>
      </c>
      <c r="E1278" s="100">
        <v>18.399999999999999</v>
      </c>
      <c r="F1278" s="279">
        <f t="shared" si="363"/>
        <v>41.818181818181813</v>
      </c>
    </row>
    <row r="1279" spans="1:6" s="142" customFormat="1" ht="31.5" customHeight="1" x14ac:dyDescent="0.25">
      <c r="A1279" s="40" t="s">
        <v>895</v>
      </c>
      <c r="B1279" s="41" t="s">
        <v>896</v>
      </c>
      <c r="C1279" s="203"/>
      <c r="D1279" s="204">
        <f>D1280+D1290</f>
        <v>31459</v>
      </c>
      <c r="E1279" s="105">
        <f>E1280+E1290</f>
        <v>30202.396660000002</v>
      </c>
      <c r="F1279" s="279">
        <f t="shared" si="363"/>
        <v>96.005583966432511</v>
      </c>
    </row>
    <row r="1280" spans="1:6" s="160" customFormat="1" ht="15.75" customHeight="1" x14ac:dyDescent="0.25">
      <c r="A1280" s="48" t="s">
        <v>898</v>
      </c>
      <c r="B1280" s="49" t="s">
        <v>897</v>
      </c>
      <c r="C1280" s="62"/>
      <c r="D1280" s="130">
        <f>D1281+D1284+D1287</f>
        <v>27967</v>
      </c>
      <c r="E1280" s="130">
        <f>E1281+E1284+E1287</f>
        <v>27949.244900000002</v>
      </c>
      <c r="F1280" s="279">
        <f t="shared" si="363"/>
        <v>99.936514105910547</v>
      </c>
    </row>
    <row r="1281" spans="1:16317" s="142" customFormat="1" ht="31.5" customHeight="1" x14ac:dyDescent="0.2">
      <c r="A1281" s="52" t="s">
        <v>439</v>
      </c>
      <c r="B1281" s="53" t="s">
        <v>897</v>
      </c>
      <c r="C1281" s="64" t="s">
        <v>15</v>
      </c>
      <c r="D1281" s="100">
        <f>D1282</f>
        <v>32</v>
      </c>
      <c r="E1281" s="100">
        <f t="shared" ref="E1281:E1282" si="382">E1282</f>
        <v>15.2</v>
      </c>
      <c r="F1281" s="279">
        <f t="shared" si="363"/>
        <v>47.5</v>
      </c>
    </row>
    <row r="1282" spans="1:16317" s="142" customFormat="1" ht="31.5" customHeight="1" x14ac:dyDescent="0.25">
      <c r="A1282" s="57" t="s">
        <v>17</v>
      </c>
      <c r="B1282" s="53" t="s">
        <v>897</v>
      </c>
      <c r="C1282" s="64" t="s">
        <v>16</v>
      </c>
      <c r="D1282" s="100">
        <f>D1283</f>
        <v>32</v>
      </c>
      <c r="E1282" s="100">
        <f t="shared" si="382"/>
        <v>15.2</v>
      </c>
      <c r="F1282" s="279">
        <f t="shared" si="363"/>
        <v>47.5</v>
      </c>
    </row>
    <row r="1283" spans="1:16317" s="142" customFormat="1" ht="15.75" hidden="1" customHeight="1" x14ac:dyDescent="0.2">
      <c r="A1283" s="90" t="s">
        <v>558</v>
      </c>
      <c r="B1283" s="53" t="s">
        <v>897</v>
      </c>
      <c r="C1283" s="64" t="s">
        <v>70</v>
      </c>
      <c r="D1283" s="100">
        <f>49-1-10-6</f>
        <v>32</v>
      </c>
      <c r="E1283" s="100">
        <v>15.2</v>
      </c>
      <c r="F1283" s="279">
        <f t="shared" si="363"/>
        <v>47.5</v>
      </c>
    </row>
    <row r="1284" spans="1:16317" s="142" customFormat="1" ht="31.5" customHeight="1" x14ac:dyDescent="0.25">
      <c r="A1284" s="69" t="s">
        <v>18</v>
      </c>
      <c r="B1284" s="53" t="s">
        <v>897</v>
      </c>
      <c r="C1284" s="64" t="s">
        <v>20</v>
      </c>
      <c r="D1284" s="100">
        <f>D1285</f>
        <v>27933</v>
      </c>
      <c r="E1284" s="100">
        <f t="shared" ref="E1284" si="383">E1285</f>
        <v>27932.544900000001</v>
      </c>
      <c r="F1284" s="279">
        <f t="shared" si="363"/>
        <v>99.998370744280962</v>
      </c>
    </row>
    <row r="1285" spans="1:16317" s="142" customFormat="1" ht="15.75" customHeight="1" x14ac:dyDescent="0.25">
      <c r="A1285" s="69" t="s">
        <v>24</v>
      </c>
      <c r="B1285" s="53" t="s">
        <v>897</v>
      </c>
      <c r="C1285" s="64" t="s">
        <v>25</v>
      </c>
      <c r="D1285" s="100">
        <f>D1286</f>
        <v>27933</v>
      </c>
      <c r="E1285" s="100">
        <f>E1286</f>
        <v>27932.544900000001</v>
      </c>
      <c r="F1285" s="279">
        <f t="shared" si="363"/>
        <v>99.998370744280962</v>
      </c>
    </row>
    <row r="1286" spans="1:16317" s="142" customFormat="1" ht="15.75" hidden="1" customHeight="1" x14ac:dyDescent="0.25">
      <c r="A1286" s="60" t="s">
        <v>75</v>
      </c>
      <c r="B1286" s="53" t="s">
        <v>897</v>
      </c>
      <c r="C1286" s="64" t="s">
        <v>76</v>
      </c>
      <c r="D1286" s="100">
        <f>792+562+9562+17017</f>
        <v>27933</v>
      </c>
      <c r="E1286" s="100">
        <v>27932.544900000001</v>
      </c>
      <c r="F1286" s="279">
        <f t="shared" si="363"/>
        <v>99.998370744280962</v>
      </c>
    </row>
    <row r="1287" spans="1:16317" s="142" customFormat="1" ht="15.75" customHeight="1" x14ac:dyDescent="0.25">
      <c r="A1287" s="57" t="s">
        <v>13</v>
      </c>
      <c r="B1287" s="53" t="s">
        <v>897</v>
      </c>
      <c r="C1287" s="64" t="s">
        <v>14</v>
      </c>
      <c r="D1287" s="100">
        <f>D1288</f>
        <v>2</v>
      </c>
      <c r="E1287" s="100">
        <f t="shared" ref="E1287:E1288" si="384">E1288</f>
        <v>1.5</v>
      </c>
      <c r="F1287" s="279">
        <f t="shared" si="363"/>
        <v>75</v>
      </c>
    </row>
    <row r="1288" spans="1:16317" s="142" customFormat="1" ht="15.75" customHeight="1" x14ac:dyDescent="0.25">
      <c r="A1288" s="57" t="s">
        <v>33</v>
      </c>
      <c r="B1288" s="53" t="s">
        <v>897</v>
      </c>
      <c r="C1288" s="64" t="s">
        <v>32</v>
      </c>
      <c r="D1288" s="100">
        <f>D1289</f>
        <v>2</v>
      </c>
      <c r="E1288" s="100">
        <f t="shared" si="384"/>
        <v>1.5</v>
      </c>
      <c r="F1288" s="279">
        <f t="shared" ref="F1288:F1339" si="385">E1288/D1288*100</f>
        <v>75</v>
      </c>
    </row>
    <row r="1289" spans="1:16317" s="142" customFormat="1" ht="15.75" hidden="1" customHeight="1" x14ac:dyDescent="0.25">
      <c r="A1289" s="60" t="s">
        <v>314</v>
      </c>
      <c r="B1289" s="53" t="s">
        <v>897</v>
      </c>
      <c r="C1289" s="64" t="s">
        <v>313</v>
      </c>
      <c r="D1289" s="100">
        <f>1+1</f>
        <v>2</v>
      </c>
      <c r="E1289" s="100">
        <v>1.5</v>
      </c>
      <c r="F1289" s="279">
        <f t="shared" si="385"/>
        <v>75</v>
      </c>
    </row>
    <row r="1290" spans="1:16317" s="160" customFormat="1" ht="15.75" customHeight="1" x14ac:dyDescent="0.25">
      <c r="A1290" s="48" t="s">
        <v>900</v>
      </c>
      <c r="B1290" s="49" t="s">
        <v>899</v>
      </c>
      <c r="C1290" s="62"/>
      <c r="D1290" s="130">
        <f>D1291</f>
        <v>3492</v>
      </c>
      <c r="E1290" s="130">
        <f t="shared" ref="E1290:E1292" si="386">E1291</f>
        <v>2253.1517600000002</v>
      </c>
      <c r="F1290" s="279">
        <f t="shared" si="385"/>
        <v>64.523246277205047</v>
      </c>
    </row>
    <row r="1291" spans="1:16317" s="142" customFormat="1" ht="47.25" customHeight="1" x14ac:dyDescent="0.2">
      <c r="A1291" s="90" t="s">
        <v>36</v>
      </c>
      <c r="B1291" s="53" t="s">
        <v>899</v>
      </c>
      <c r="C1291" s="64" t="s">
        <v>29</v>
      </c>
      <c r="D1291" s="100">
        <f>D1292</f>
        <v>3492</v>
      </c>
      <c r="E1291" s="100">
        <f t="shared" si="386"/>
        <v>2253.1517600000002</v>
      </c>
      <c r="F1291" s="279">
        <f t="shared" si="385"/>
        <v>64.523246277205047</v>
      </c>
    </row>
    <row r="1292" spans="1:16317" s="142" customFormat="1" ht="15.75" customHeight="1" x14ac:dyDescent="0.25">
      <c r="A1292" s="57" t="s">
        <v>8</v>
      </c>
      <c r="B1292" s="53" t="s">
        <v>899</v>
      </c>
      <c r="C1292" s="64" t="s">
        <v>59</v>
      </c>
      <c r="D1292" s="100">
        <f>D1293</f>
        <v>3492</v>
      </c>
      <c r="E1292" s="100">
        <f t="shared" si="386"/>
        <v>2253.1517600000002</v>
      </c>
      <c r="F1292" s="279">
        <f t="shared" si="385"/>
        <v>64.523246277205047</v>
      </c>
    </row>
    <row r="1293" spans="1:16317" s="142" customFormat="1" ht="15.75" hidden="1" customHeight="1" x14ac:dyDescent="0.25">
      <c r="A1293" s="57" t="s">
        <v>230</v>
      </c>
      <c r="B1293" s="53" t="s">
        <v>899</v>
      </c>
      <c r="C1293" s="64" t="s">
        <v>67</v>
      </c>
      <c r="D1293" s="100">
        <f>3866+789-1163</f>
        <v>3492</v>
      </c>
      <c r="E1293" s="100">
        <v>2253.1517600000002</v>
      </c>
      <c r="F1293" s="279">
        <f t="shared" si="385"/>
        <v>64.523246277205047</v>
      </c>
    </row>
    <row r="1294" spans="1:16317" ht="37.5" customHeight="1" x14ac:dyDescent="0.2">
      <c r="A1294" s="35" t="s">
        <v>929</v>
      </c>
      <c r="B1294" s="36" t="s">
        <v>146</v>
      </c>
      <c r="C1294" s="37"/>
      <c r="D1294" s="151">
        <f>D1295+D1308+D1369</f>
        <v>1110847.7456300003</v>
      </c>
      <c r="E1294" s="148">
        <f>E1295+E1308+E1369</f>
        <v>997848.53475999995</v>
      </c>
      <c r="F1294" s="279">
        <f t="shared" si="385"/>
        <v>89.827659882775876</v>
      </c>
      <c r="G1294" s="302">
        <f>1110847.74563-D1294</f>
        <v>0</v>
      </c>
      <c r="H1294" s="302">
        <f>997848.53476-E1294</f>
        <v>0</v>
      </c>
      <c r="I1294" s="303"/>
      <c r="J1294" s="39"/>
      <c r="K1294" s="39"/>
      <c r="L1294" s="39"/>
      <c r="M1294" s="39"/>
      <c r="N1294" s="39"/>
      <c r="O1294" s="39"/>
      <c r="P1294" s="39"/>
      <c r="Q1294" s="39"/>
      <c r="R1294" s="39"/>
      <c r="S1294" s="39"/>
      <c r="T1294" s="39"/>
      <c r="U1294" s="39"/>
      <c r="V1294" s="39"/>
      <c r="W1294" s="39"/>
      <c r="X1294" s="39"/>
      <c r="Y1294" s="39"/>
      <c r="Z1294" s="39"/>
      <c r="AA1294" s="39"/>
      <c r="AB1294" s="39"/>
      <c r="AC1294" s="39"/>
      <c r="AD1294" s="39"/>
      <c r="AE1294" s="39"/>
      <c r="AF1294" s="39"/>
      <c r="AG1294" s="39"/>
      <c r="AH1294" s="39"/>
      <c r="AI1294" s="39"/>
      <c r="AJ1294" s="39"/>
      <c r="AK1294" s="39"/>
      <c r="AL1294" s="39"/>
      <c r="AM1294" s="39"/>
      <c r="AN1294" s="39"/>
      <c r="AO1294" s="39"/>
      <c r="AP1294" s="39"/>
      <c r="AQ1294" s="39"/>
      <c r="AR1294" s="39"/>
      <c r="AS1294" s="39"/>
      <c r="AT1294" s="39"/>
      <c r="AU1294" s="39"/>
      <c r="AV1294" s="39"/>
      <c r="AW1294" s="39"/>
      <c r="AX1294" s="39"/>
      <c r="AY1294" s="39"/>
      <c r="AZ1294" s="39"/>
      <c r="BA1294" s="39"/>
      <c r="BB1294" s="39"/>
      <c r="BC1294" s="39"/>
      <c r="BD1294" s="39"/>
      <c r="BE1294" s="39"/>
      <c r="BF1294" s="39"/>
      <c r="BG1294" s="39"/>
      <c r="BH1294" s="39"/>
      <c r="BI1294" s="39"/>
      <c r="BJ1294" s="39"/>
      <c r="BK1294" s="39"/>
      <c r="BL1294" s="39"/>
      <c r="BM1294" s="39"/>
      <c r="BN1294" s="39"/>
      <c r="BO1294" s="39"/>
      <c r="BP1294" s="39"/>
      <c r="BQ1294" s="39"/>
      <c r="BR1294" s="39"/>
      <c r="BS1294" s="39"/>
      <c r="BT1294" s="39"/>
      <c r="BU1294" s="39"/>
      <c r="BV1294" s="39"/>
      <c r="BW1294" s="39"/>
      <c r="BX1294" s="39"/>
      <c r="BY1294" s="39"/>
      <c r="BZ1294" s="39"/>
      <c r="CA1294" s="39"/>
      <c r="CB1294" s="39"/>
      <c r="CC1294" s="39"/>
      <c r="CD1294" s="39"/>
      <c r="CE1294" s="39"/>
      <c r="CF1294" s="39"/>
      <c r="CG1294" s="39"/>
      <c r="CH1294" s="39"/>
      <c r="CI1294" s="39"/>
      <c r="CJ1294" s="39"/>
      <c r="CK1294" s="39"/>
      <c r="CL1294" s="39"/>
      <c r="CM1294" s="39"/>
      <c r="CN1294" s="39"/>
      <c r="CO1294" s="39"/>
      <c r="CP1294" s="39"/>
      <c r="CQ1294" s="39"/>
      <c r="CR1294" s="39"/>
      <c r="CS1294" s="39"/>
      <c r="CT1294" s="39"/>
      <c r="CU1294" s="39"/>
      <c r="CV1294" s="39"/>
      <c r="CW1294" s="39"/>
      <c r="CX1294" s="39"/>
      <c r="CY1294" s="39"/>
      <c r="CZ1294" s="39"/>
      <c r="DA1294" s="39"/>
      <c r="DB1294" s="39"/>
      <c r="DC1294" s="39"/>
      <c r="DD1294" s="39"/>
      <c r="DE1294" s="39"/>
      <c r="DF1294" s="39"/>
      <c r="DG1294" s="39"/>
      <c r="DH1294" s="39"/>
      <c r="DI1294" s="39"/>
      <c r="DJ1294" s="39"/>
      <c r="DK1294" s="39"/>
      <c r="DL1294" s="39"/>
      <c r="DM1294" s="39"/>
      <c r="DN1294" s="39"/>
      <c r="DO1294" s="39"/>
      <c r="DP1294" s="39"/>
      <c r="DQ1294" s="39"/>
      <c r="DR1294" s="39"/>
      <c r="DS1294" s="39"/>
      <c r="DT1294" s="39"/>
      <c r="DU1294" s="39"/>
      <c r="DV1294" s="39"/>
      <c r="DW1294" s="39"/>
      <c r="DX1294" s="39"/>
      <c r="DY1294" s="39"/>
      <c r="DZ1294" s="39"/>
      <c r="EA1294" s="39"/>
      <c r="EB1294" s="39"/>
      <c r="EC1294" s="39"/>
      <c r="ED1294" s="39"/>
      <c r="EE1294" s="39"/>
      <c r="EF1294" s="39"/>
      <c r="EG1294" s="39"/>
      <c r="EH1294" s="39"/>
      <c r="EI1294" s="39"/>
      <c r="EJ1294" s="39"/>
      <c r="EK1294" s="39"/>
      <c r="EL1294" s="39"/>
      <c r="EM1294" s="39"/>
      <c r="EN1294" s="39"/>
      <c r="EO1294" s="39"/>
      <c r="EP1294" s="39"/>
      <c r="EQ1294" s="39"/>
      <c r="ER1294" s="39"/>
      <c r="ES1294" s="39"/>
      <c r="ET1294" s="39"/>
      <c r="EU1294" s="39"/>
      <c r="EV1294" s="39"/>
      <c r="EW1294" s="39"/>
      <c r="EX1294" s="39"/>
      <c r="EY1294" s="39"/>
      <c r="EZ1294" s="39"/>
      <c r="FA1294" s="39"/>
      <c r="FB1294" s="39"/>
      <c r="FC1294" s="39"/>
      <c r="FD1294" s="39"/>
      <c r="FE1294" s="39"/>
      <c r="FF1294" s="39"/>
      <c r="FG1294" s="39"/>
      <c r="FH1294" s="39"/>
      <c r="FI1294" s="39"/>
      <c r="FJ1294" s="39"/>
      <c r="FK1294" s="39"/>
      <c r="FL1294" s="39"/>
      <c r="FM1294" s="39"/>
      <c r="FN1294" s="39"/>
      <c r="FO1294" s="39"/>
      <c r="FP1294" s="39"/>
      <c r="FQ1294" s="39"/>
      <c r="FR1294" s="39"/>
      <c r="FS1294" s="39"/>
      <c r="FT1294" s="39"/>
      <c r="FU1294" s="39"/>
      <c r="FV1294" s="39"/>
      <c r="FW1294" s="39"/>
      <c r="FX1294" s="39"/>
      <c r="FY1294" s="39"/>
      <c r="FZ1294" s="39"/>
      <c r="GA1294" s="39"/>
      <c r="GB1294" s="39"/>
      <c r="GC1294" s="39"/>
      <c r="GD1294" s="39"/>
      <c r="GE1294" s="39"/>
      <c r="GF1294" s="39"/>
      <c r="GG1294" s="39"/>
      <c r="GH1294" s="39"/>
      <c r="GI1294" s="39"/>
      <c r="GJ1294" s="39"/>
      <c r="GK1294" s="39"/>
      <c r="GL1294" s="39"/>
      <c r="GM1294" s="39"/>
      <c r="GN1294" s="39"/>
      <c r="GO1294" s="39"/>
      <c r="GP1294" s="39"/>
      <c r="GQ1294" s="39"/>
      <c r="GR1294" s="39"/>
      <c r="GS1294" s="39"/>
      <c r="GT1294" s="39"/>
      <c r="GU1294" s="39"/>
      <c r="GV1294" s="39"/>
      <c r="GW1294" s="39"/>
      <c r="GX1294" s="39"/>
      <c r="GY1294" s="39"/>
      <c r="GZ1294" s="39"/>
      <c r="HA1294" s="39"/>
      <c r="HB1294" s="39"/>
      <c r="HC1294" s="39"/>
      <c r="HD1294" s="39"/>
      <c r="HE1294" s="39"/>
      <c r="HF1294" s="39"/>
      <c r="HG1294" s="39"/>
      <c r="HH1294" s="39"/>
      <c r="HI1294" s="39"/>
      <c r="HJ1294" s="39"/>
      <c r="HK1294" s="39"/>
      <c r="HL1294" s="39"/>
      <c r="HM1294" s="39"/>
      <c r="HN1294" s="39"/>
      <c r="HO1294" s="39"/>
      <c r="HP1294" s="39"/>
      <c r="HQ1294" s="39"/>
      <c r="HR1294" s="39"/>
      <c r="HS1294" s="39"/>
      <c r="HT1294" s="39"/>
      <c r="HU1294" s="39"/>
      <c r="HV1294" s="39"/>
      <c r="HW1294" s="39"/>
      <c r="HX1294" s="39"/>
      <c r="HY1294" s="39"/>
      <c r="HZ1294" s="39"/>
      <c r="IA1294" s="39"/>
      <c r="IB1294" s="39"/>
      <c r="IC1294" s="39"/>
      <c r="ID1294" s="39"/>
      <c r="IE1294" s="39"/>
      <c r="IF1294" s="39"/>
      <c r="IG1294" s="39"/>
      <c r="IH1294" s="39"/>
      <c r="II1294" s="39"/>
      <c r="IJ1294" s="39"/>
      <c r="IK1294" s="39"/>
      <c r="IL1294" s="39"/>
      <c r="IM1294" s="39"/>
      <c r="IN1294" s="39"/>
      <c r="IO1294" s="39"/>
      <c r="IP1294" s="39"/>
      <c r="IQ1294" s="39"/>
      <c r="IR1294" s="39"/>
      <c r="IS1294" s="39"/>
      <c r="IT1294" s="39"/>
      <c r="IU1294" s="39"/>
      <c r="IV1294" s="39"/>
      <c r="IW1294" s="39"/>
      <c r="IX1294" s="39"/>
      <c r="IY1294" s="39"/>
      <c r="IZ1294" s="39"/>
      <c r="JA1294" s="39"/>
      <c r="JB1294" s="39"/>
      <c r="JC1294" s="39"/>
      <c r="JD1294" s="39"/>
      <c r="JE1294" s="39"/>
      <c r="JF1294" s="39"/>
      <c r="JG1294" s="39"/>
      <c r="JH1294" s="39"/>
      <c r="JI1294" s="39"/>
      <c r="JJ1294" s="39"/>
      <c r="JK1294" s="39"/>
      <c r="JL1294" s="39"/>
      <c r="JM1294" s="39"/>
      <c r="JN1294" s="39"/>
      <c r="JO1294" s="39"/>
      <c r="JP1294" s="39"/>
      <c r="JQ1294" s="39"/>
      <c r="JR1294" s="39"/>
      <c r="JS1294" s="39"/>
      <c r="JT1294" s="39"/>
      <c r="JU1294" s="39"/>
      <c r="JV1294" s="39"/>
      <c r="JW1294" s="39"/>
      <c r="JX1294" s="39"/>
      <c r="JY1294" s="39"/>
      <c r="JZ1294" s="39"/>
      <c r="KA1294" s="39"/>
      <c r="KB1294" s="39"/>
      <c r="KC1294" s="39"/>
      <c r="KD1294" s="39"/>
      <c r="KE1294" s="39"/>
      <c r="KF1294" s="39"/>
      <c r="KG1294" s="39"/>
      <c r="KH1294" s="39"/>
      <c r="KI1294" s="39"/>
      <c r="KJ1294" s="39"/>
      <c r="KK1294" s="39"/>
      <c r="KL1294" s="39"/>
      <c r="KM1294" s="39"/>
      <c r="KN1294" s="39"/>
      <c r="KO1294" s="39"/>
      <c r="KP1294" s="39"/>
      <c r="KQ1294" s="39"/>
      <c r="KR1294" s="39"/>
      <c r="KS1294" s="39"/>
      <c r="KT1294" s="39"/>
      <c r="KU1294" s="39"/>
      <c r="KV1294" s="39"/>
      <c r="KW1294" s="39"/>
      <c r="KX1294" s="39"/>
      <c r="KY1294" s="39"/>
      <c r="KZ1294" s="39"/>
      <c r="LA1294" s="39"/>
      <c r="LB1294" s="39"/>
      <c r="LC1294" s="39"/>
      <c r="LD1294" s="39"/>
      <c r="LE1294" s="39"/>
      <c r="LF1294" s="39"/>
      <c r="LG1294" s="39"/>
      <c r="LH1294" s="39"/>
      <c r="LI1294" s="39"/>
      <c r="LJ1294" s="39"/>
      <c r="LK1294" s="39"/>
      <c r="LL1294" s="39"/>
      <c r="LM1294" s="39"/>
      <c r="LN1294" s="39"/>
      <c r="LO1294" s="39"/>
      <c r="LP1294" s="39"/>
      <c r="LQ1294" s="39"/>
      <c r="LR1294" s="39"/>
      <c r="LS1294" s="39"/>
      <c r="LT1294" s="39"/>
      <c r="LU1294" s="39"/>
      <c r="LV1294" s="39"/>
      <c r="LW1294" s="39"/>
      <c r="LX1294" s="39"/>
      <c r="LY1294" s="39"/>
      <c r="LZ1294" s="39"/>
      <c r="MA1294" s="39"/>
      <c r="MB1294" s="39"/>
      <c r="MC1294" s="39"/>
      <c r="MD1294" s="39"/>
      <c r="ME1294" s="39"/>
      <c r="MF1294" s="39"/>
      <c r="MG1294" s="39"/>
      <c r="MH1294" s="39"/>
      <c r="MI1294" s="39"/>
      <c r="MJ1294" s="39"/>
      <c r="MK1294" s="39"/>
      <c r="ML1294" s="39"/>
      <c r="MM1294" s="39"/>
      <c r="MN1294" s="39"/>
      <c r="MO1294" s="39"/>
      <c r="MP1294" s="39"/>
      <c r="MQ1294" s="39"/>
      <c r="MR1294" s="39"/>
      <c r="MS1294" s="39"/>
      <c r="MT1294" s="39"/>
      <c r="MU1294" s="39"/>
      <c r="MV1294" s="39"/>
      <c r="MW1294" s="39"/>
      <c r="MX1294" s="39"/>
      <c r="MY1294" s="39"/>
      <c r="MZ1294" s="39"/>
      <c r="NA1294" s="39"/>
      <c r="NB1294" s="39"/>
      <c r="NC1294" s="39"/>
      <c r="ND1294" s="39"/>
      <c r="NE1294" s="39"/>
      <c r="NF1294" s="39"/>
      <c r="NG1294" s="39"/>
      <c r="NH1294" s="39"/>
      <c r="NI1294" s="39"/>
      <c r="NJ1294" s="39"/>
      <c r="NK1294" s="39"/>
      <c r="NL1294" s="39"/>
      <c r="NM1294" s="39"/>
      <c r="NN1294" s="39"/>
      <c r="NO1294" s="39"/>
      <c r="NP1294" s="39"/>
      <c r="NQ1294" s="39"/>
      <c r="NR1294" s="39"/>
      <c r="NS1294" s="39"/>
      <c r="NT1294" s="39"/>
      <c r="NU1294" s="39"/>
      <c r="NV1294" s="39"/>
      <c r="NW1294" s="39"/>
      <c r="NX1294" s="39"/>
      <c r="NY1294" s="39"/>
      <c r="NZ1294" s="39"/>
      <c r="OA1294" s="39"/>
      <c r="OB1294" s="39"/>
      <c r="OC1294" s="39"/>
      <c r="OD1294" s="39"/>
      <c r="OE1294" s="39"/>
      <c r="OF1294" s="39"/>
      <c r="OG1294" s="39"/>
      <c r="OH1294" s="39"/>
      <c r="OI1294" s="39"/>
      <c r="OJ1294" s="39"/>
      <c r="OK1294" s="39"/>
      <c r="OL1294" s="39"/>
      <c r="OM1294" s="39"/>
      <c r="ON1294" s="39"/>
      <c r="OO1294" s="39"/>
      <c r="OP1294" s="39"/>
      <c r="OQ1294" s="39"/>
      <c r="OR1294" s="39"/>
      <c r="OS1294" s="39"/>
      <c r="OT1294" s="39"/>
      <c r="OU1294" s="39"/>
      <c r="OV1294" s="39"/>
      <c r="OW1294" s="39"/>
      <c r="OX1294" s="39"/>
      <c r="OY1294" s="39"/>
      <c r="OZ1294" s="39"/>
      <c r="PA1294" s="39"/>
      <c r="PB1294" s="39"/>
      <c r="PC1294" s="39"/>
      <c r="PD1294" s="39"/>
      <c r="PE1294" s="39"/>
      <c r="PF1294" s="39"/>
      <c r="PG1294" s="39"/>
      <c r="PH1294" s="39"/>
      <c r="PI1294" s="39"/>
      <c r="PJ1294" s="39"/>
      <c r="PK1294" s="39"/>
      <c r="PL1294" s="39"/>
      <c r="PM1294" s="39"/>
      <c r="PN1294" s="39"/>
      <c r="PO1294" s="39"/>
      <c r="PP1294" s="39"/>
      <c r="PQ1294" s="39"/>
      <c r="PR1294" s="39"/>
      <c r="PS1294" s="39"/>
      <c r="PT1294" s="39"/>
      <c r="PU1294" s="39"/>
      <c r="PV1294" s="39"/>
      <c r="PW1294" s="39"/>
      <c r="PX1294" s="39"/>
      <c r="PY1294" s="39"/>
      <c r="PZ1294" s="39"/>
      <c r="QA1294" s="39"/>
      <c r="QB1294" s="39"/>
      <c r="QC1294" s="39"/>
      <c r="QD1294" s="39"/>
      <c r="QE1294" s="39"/>
      <c r="QF1294" s="39"/>
      <c r="QG1294" s="39"/>
      <c r="QH1294" s="39"/>
      <c r="QI1294" s="39"/>
      <c r="QJ1294" s="39"/>
      <c r="QK1294" s="39"/>
      <c r="QL1294" s="39"/>
      <c r="QM1294" s="39"/>
      <c r="QN1294" s="39"/>
      <c r="QO1294" s="39"/>
      <c r="QP1294" s="39"/>
      <c r="QQ1294" s="39"/>
      <c r="QR1294" s="39"/>
      <c r="QS1294" s="39"/>
      <c r="QT1294" s="39"/>
      <c r="QU1294" s="39"/>
      <c r="QV1294" s="39"/>
      <c r="QW1294" s="39"/>
      <c r="QX1294" s="39"/>
      <c r="QY1294" s="39"/>
      <c r="QZ1294" s="39"/>
      <c r="RA1294" s="39"/>
      <c r="RB1294" s="39"/>
      <c r="RC1294" s="39"/>
      <c r="RD1294" s="39"/>
      <c r="RE1294" s="39"/>
      <c r="RF1294" s="39"/>
      <c r="RG1294" s="39"/>
      <c r="RH1294" s="39"/>
      <c r="RI1294" s="39"/>
      <c r="RJ1294" s="39"/>
      <c r="RK1294" s="39"/>
      <c r="RL1294" s="39"/>
      <c r="RM1294" s="39"/>
      <c r="RN1294" s="39"/>
      <c r="RO1294" s="39"/>
      <c r="RP1294" s="39"/>
      <c r="RQ1294" s="39"/>
      <c r="RR1294" s="39"/>
      <c r="RS1294" s="39"/>
      <c r="RT1294" s="39"/>
      <c r="RU1294" s="39"/>
      <c r="RV1294" s="39"/>
      <c r="RW1294" s="39"/>
      <c r="RX1294" s="39"/>
      <c r="RY1294" s="39"/>
      <c r="RZ1294" s="39"/>
      <c r="SA1294" s="39"/>
      <c r="SB1294" s="39"/>
      <c r="SC1294" s="39"/>
      <c r="SD1294" s="39"/>
      <c r="SE1294" s="39"/>
      <c r="SF1294" s="39"/>
      <c r="SG1294" s="39"/>
      <c r="SH1294" s="39"/>
      <c r="SI1294" s="39"/>
      <c r="SJ1294" s="39"/>
      <c r="SK1294" s="39"/>
      <c r="SL1294" s="39"/>
      <c r="SM1294" s="39"/>
      <c r="SN1294" s="39"/>
      <c r="SO1294" s="39"/>
      <c r="SP1294" s="39"/>
      <c r="SQ1294" s="39"/>
      <c r="SR1294" s="39"/>
      <c r="SS1294" s="39"/>
      <c r="ST1294" s="39"/>
      <c r="SU1294" s="39"/>
      <c r="SV1294" s="39"/>
      <c r="SW1294" s="39"/>
      <c r="SX1294" s="39"/>
      <c r="SY1294" s="39"/>
      <c r="SZ1294" s="39"/>
      <c r="TA1294" s="39"/>
      <c r="TB1294" s="39"/>
      <c r="TC1294" s="39"/>
      <c r="TD1294" s="39"/>
      <c r="TE1294" s="39"/>
      <c r="TF1294" s="39"/>
      <c r="TG1294" s="39"/>
      <c r="TH1294" s="39"/>
      <c r="TI1294" s="39"/>
      <c r="TJ1294" s="39"/>
      <c r="TK1294" s="39"/>
      <c r="TL1294" s="39"/>
      <c r="TM1294" s="39"/>
      <c r="TN1294" s="39"/>
      <c r="TO1294" s="39"/>
      <c r="TP1294" s="39"/>
      <c r="TQ1294" s="39"/>
      <c r="TR1294" s="39"/>
      <c r="TS1294" s="39"/>
      <c r="TT1294" s="39"/>
      <c r="TU1294" s="39"/>
      <c r="TV1294" s="39"/>
      <c r="TW1294" s="39"/>
      <c r="TX1294" s="39"/>
      <c r="TY1294" s="39"/>
      <c r="TZ1294" s="39"/>
      <c r="UA1294" s="39"/>
      <c r="UB1294" s="39"/>
      <c r="UC1294" s="39"/>
      <c r="UD1294" s="39"/>
      <c r="UE1294" s="39"/>
      <c r="UF1294" s="39"/>
      <c r="UG1294" s="39"/>
      <c r="UH1294" s="39"/>
      <c r="UI1294" s="39"/>
      <c r="UJ1294" s="39"/>
      <c r="UK1294" s="39"/>
      <c r="UL1294" s="39"/>
      <c r="UM1294" s="39"/>
      <c r="UN1294" s="39"/>
      <c r="UO1294" s="39"/>
      <c r="UP1294" s="39"/>
      <c r="UQ1294" s="39"/>
      <c r="UR1294" s="39"/>
      <c r="US1294" s="39"/>
      <c r="UT1294" s="39"/>
      <c r="UU1294" s="39"/>
      <c r="UV1294" s="39"/>
      <c r="UW1294" s="39"/>
      <c r="UX1294" s="39"/>
      <c r="UY1294" s="39"/>
      <c r="UZ1294" s="39"/>
      <c r="VA1294" s="39"/>
      <c r="VB1294" s="39"/>
      <c r="VC1294" s="39"/>
      <c r="VD1294" s="39"/>
      <c r="VE1294" s="39"/>
      <c r="VF1294" s="39"/>
      <c r="VG1294" s="39"/>
      <c r="VH1294" s="39"/>
      <c r="VI1294" s="39"/>
      <c r="VJ1294" s="39"/>
      <c r="VK1294" s="39"/>
      <c r="VL1294" s="39"/>
      <c r="VM1294" s="39"/>
      <c r="VN1294" s="39"/>
      <c r="VO1294" s="39"/>
      <c r="VP1294" s="39"/>
      <c r="VQ1294" s="39"/>
      <c r="VR1294" s="39"/>
      <c r="VS1294" s="39"/>
      <c r="VT1294" s="39"/>
      <c r="VU1294" s="39"/>
      <c r="VV1294" s="39"/>
      <c r="VW1294" s="39"/>
      <c r="VX1294" s="39"/>
      <c r="VY1294" s="39"/>
      <c r="VZ1294" s="39"/>
      <c r="WA1294" s="39"/>
      <c r="WB1294" s="39"/>
      <c r="WC1294" s="39"/>
      <c r="WD1294" s="39"/>
      <c r="WE1294" s="39"/>
      <c r="WF1294" s="39"/>
      <c r="WG1294" s="39"/>
      <c r="WH1294" s="39"/>
      <c r="WI1294" s="39"/>
      <c r="WJ1294" s="39"/>
      <c r="WK1294" s="39"/>
      <c r="WL1294" s="39"/>
      <c r="WM1294" s="39"/>
      <c r="WN1294" s="39"/>
      <c r="WO1294" s="39"/>
      <c r="WP1294" s="39"/>
      <c r="WQ1294" s="39"/>
      <c r="WR1294" s="39"/>
      <c r="WS1294" s="39"/>
      <c r="WT1294" s="39"/>
      <c r="WU1294" s="39"/>
      <c r="WV1294" s="39"/>
      <c r="WW1294" s="39"/>
      <c r="WX1294" s="39"/>
      <c r="WY1294" s="39"/>
      <c r="WZ1294" s="39"/>
      <c r="XA1294" s="39"/>
      <c r="XB1294" s="39"/>
      <c r="XC1294" s="39"/>
      <c r="XD1294" s="39"/>
      <c r="XE1294" s="39"/>
      <c r="XF1294" s="39"/>
      <c r="XG1294" s="39"/>
      <c r="XH1294" s="39"/>
      <c r="XI1294" s="39"/>
      <c r="XJ1294" s="39"/>
      <c r="XK1294" s="39"/>
      <c r="XL1294" s="39"/>
      <c r="XM1294" s="39"/>
      <c r="XN1294" s="39"/>
      <c r="XO1294" s="39"/>
      <c r="XP1294" s="39"/>
      <c r="XQ1294" s="39"/>
      <c r="XR1294" s="39"/>
      <c r="XS1294" s="39"/>
      <c r="XT1294" s="39"/>
      <c r="XU1294" s="39"/>
      <c r="XV1294" s="39"/>
      <c r="XW1294" s="39"/>
      <c r="XX1294" s="39"/>
      <c r="XY1294" s="39"/>
      <c r="XZ1294" s="39"/>
      <c r="YA1294" s="39"/>
      <c r="YB1294" s="39"/>
      <c r="YC1294" s="39"/>
      <c r="YD1294" s="39"/>
      <c r="YE1294" s="39"/>
      <c r="YF1294" s="39"/>
      <c r="YG1294" s="39"/>
      <c r="YH1294" s="39"/>
      <c r="YI1294" s="39"/>
      <c r="YJ1294" s="39"/>
      <c r="YK1294" s="39"/>
      <c r="YL1294" s="39"/>
      <c r="YM1294" s="39"/>
      <c r="YN1294" s="39"/>
      <c r="YO1294" s="39"/>
      <c r="YP1294" s="39"/>
      <c r="YQ1294" s="39"/>
      <c r="YR1294" s="39"/>
      <c r="YS1294" s="39"/>
      <c r="YT1294" s="39"/>
      <c r="YU1294" s="39"/>
      <c r="YV1294" s="39"/>
      <c r="YW1294" s="39"/>
      <c r="YX1294" s="39"/>
      <c r="YY1294" s="39"/>
      <c r="YZ1294" s="39"/>
      <c r="ZA1294" s="39"/>
      <c r="ZB1294" s="39"/>
      <c r="ZC1294" s="39"/>
      <c r="ZD1294" s="39"/>
      <c r="ZE1294" s="39"/>
      <c r="ZF1294" s="39"/>
      <c r="ZG1294" s="39"/>
      <c r="ZH1294" s="39"/>
      <c r="ZI1294" s="39"/>
      <c r="ZJ1294" s="39"/>
      <c r="ZK1294" s="39"/>
      <c r="ZL1294" s="39"/>
      <c r="ZM1294" s="39"/>
      <c r="ZN1294" s="39"/>
      <c r="ZO1294" s="39"/>
      <c r="ZP1294" s="39"/>
      <c r="ZQ1294" s="39"/>
      <c r="ZR1294" s="39"/>
      <c r="ZS1294" s="39"/>
      <c r="ZT1294" s="39"/>
      <c r="ZU1294" s="39"/>
      <c r="ZV1294" s="39"/>
      <c r="ZW1294" s="39"/>
      <c r="ZX1294" s="39"/>
      <c r="ZY1294" s="39"/>
      <c r="ZZ1294" s="39"/>
      <c r="AAA1294" s="39"/>
      <c r="AAB1294" s="39"/>
      <c r="AAC1294" s="39"/>
      <c r="AAD1294" s="39"/>
      <c r="AAE1294" s="39"/>
      <c r="AAF1294" s="39"/>
      <c r="AAG1294" s="39"/>
      <c r="AAH1294" s="39"/>
      <c r="AAI1294" s="39"/>
      <c r="AAJ1294" s="39"/>
      <c r="AAK1294" s="39"/>
      <c r="AAL1294" s="39"/>
      <c r="AAM1294" s="39"/>
      <c r="AAN1294" s="39"/>
      <c r="AAO1294" s="39"/>
      <c r="AAP1294" s="39"/>
      <c r="AAQ1294" s="39"/>
      <c r="AAR1294" s="39"/>
      <c r="AAS1294" s="39"/>
      <c r="AAT1294" s="39"/>
      <c r="AAU1294" s="39"/>
      <c r="AAV1294" s="39"/>
      <c r="AAW1294" s="39"/>
      <c r="AAX1294" s="39"/>
      <c r="AAY1294" s="39"/>
      <c r="AAZ1294" s="39"/>
      <c r="ABA1294" s="39"/>
      <c r="ABB1294" s="39"/>
      <c r="ABC1294" s="39"/>
      <c r="ABD1294" s="39"/>
      <c r="ABE1294" s="39"/>
      <c r="ABF1294" s="39"/>
      <c r="ABG1294" s="39"/>
      <c r="ABH1294" s="39"/>
      <c r="ABI1294" s="39"/>
      <c r="ABJ1294" s="39"/>
      <c r="ABK1294" s="39"/>
      <c r="ABL1294" s="39"/>
      <c r="ABM1294" s="39"/>
      <c r="ABN1294" s="39"/>
      <c r="ABO1294" s="39"/>
      <c r="ABP1294" s="39"/>
      <c r="ABQ1294" s="39"/>
      <c r="ABR1294" s="39"/>
      <c r="ABS1294" s="39"/>
      <c r="ABT1294" s="39"/>
      <c r="ABU1294" s="39"/>
      <c r="ABV1294" s="39"/>
      <c r="ABW1294" s="39"/>
      <c r="ABX1294" s="39"/>
      <c r="ABY1294" s="39"/>
      <c r="ABZ1294" s="39"/>
      <c r="ACA1294" s="39"/>
      <c r="ACB1294" s="39"/>
      <c r="ACC1294" s="39"/>
      <c r="ACD1294" s="39"/>
      <c r="ACE1294" s="39"/>
      <c r="ACF1294" s="39"/>
      <c r="ACG1294" s="39"/>
      <c r="ACH1294" s="39"/>
      <c r="ACI1294" s="39"/>
      <c r="ACJ1294" s="39"/>
      <c r="ACK1294" s="39"/>
      <c r="ACL1294" s="39"/>
      <c r="ACM1294" s="39"/>
      <c r="ACN1294" s="39"/>
      <c r="ACO1294" s="39"/>
      <c r="ACP1294" s="39"/>
      <c r="ACQ1294" s="39"/>
      <c r="ACR1294" s="39"/>
      <c r="ACS1294" s="39"/>
      <c r="ACT1294" s="39"/>
      <c r="ACU1294" s="39"/>
      <c r="ACV1294" s="39"/>
      <c r="ACW1294" s="39"/>
      <c r="ACX1294" s="39"/>
      <c r="ACY1294" s="39"/>
      <c r="ACZ1294" s="39"/>
      <c r="ADA1294" s="39"/>
      <c r="ADB1294" s="39"/>
      <c r="ADC1294" s="39"/>
      <c r="ADD1294" s="39"/>
      <c r="ADE1294" s="39"/>
      <c r="ADF1294" s="39"/>
      <c r="ADG1294" s="39"/>
      <c r="ADH1294" s="39"/>
      <c r="ADI1294" s="39"/>
      <c r="ADJ1294" s="39"/>
      <c r="ADK1294" s="39"/>
      <c r="ADL1294" s="39"/>
      <c r="ADM1294" s="39"/>
      <c r="ADN1294" s="39"/>
      <c r="ADO1294" s="39"/>
      <c r="ADP1294" s="39"/>
      <c r="ADQ1294" s="39"/>
      <c r="ADR1294" s="39"/>
      <c r="ADS1294" s="39"/>
      <c r="ADT1294" s="39"/>
      <c r="ADU1294" s="39"/>
      <c r="ADV1294" s="39"/>
      <c r="ADW1294" s="39"/>
      <c r="ADX1294" s="39"/>
      <c r="ADY1294" s="39"/>
      <c r="ADZ1294" s="39"/>
      <c r="AEA1294" s="39"/>
      <c r="AEB1294" s="39"/>
      <c r="AEC1294" s="39"/>
      <c r="AED1294" s="39"/>
      <c r="AEE1294" s="39"/>
      <c r="AEF1294" s="39"/>
      <c r="AEG1294" s="39"/>
      <c r="AEH1294" s="39"/>
      <c r="AEI1294" s="39"/>
      <c r="AEJ1294" s="39"/>
      <c r="AEK1294" s="39"/>
      <c r="AEL1294" s="39"/>
      <c r="AEM1294" s="39"/>
      <c r="AEN1294" s="39"/>
      <c r="AEO1294" s="39"/>
      <c r="AEP1294" s="39"/>
      <c r="AEQ1294" s="39"/>
      <c r="AER1294" s="39"/>
      <c r="AES1294" s="39"/>
      <c r="AET1294" s="39"/>
      <c r="AEU1294" s="39"/>
      <c r="AEV1294" s="39"/>
      <c r="AEW1294" s="39"/>
      <c r="AEX1294" s="39"/>
      <c r="AEY1294" s="39"/>
      <c r="AEZ1294" s="39"/>
      <c r="AFA1294" s="39"/>
      <c r="AFB1294" s="39"/>
      <c r="AFC1294" s="39"/>
      <c r="AFD1294" s="39"/>
      <c r="AFE1294" s="39"/>
      <c r="AFF1294" s="39"/>
      <c r="AFG1294" s="39"/>
      <c r="AFH1294" s="39"/>
      <c r="AFI1294" s="39"/>
      <c r="AFJ1294" s="39"/>
      <c r="AFK1294" s="39"/>
      <c r="AFL1294" s="39"/>
      <c r="AFM1294" s="39"/>
      <c r="AFN1294" s="39"/>
      <c r="AFO1294" s="39"/>
      <c r="AFP1294" s="39"/>
      <c r="AFQ1294" s="39"/>
      <c r="AFR1294" s="39"/>
      <c r="AFS1294" s="39"/>
      <c r="AFT1294" s="39"/>
      <c r="AFU1294" s="39"/>
      <c r="AFV1294" s="39"/>
      <c r="AFW1294" s="39"/>
      <c r="AFX1294" s="39"/>
      <c r="AFY1294" s="39"/>
      <c r="AFZ1294" s="39"/>
      <c r="AGA1294" s="39"/>
      <c r="AGB1294" s="39"/>
      <c r="AGC1294" s="39"/>
      <c r="AGD1294" s="39"/>
      <c r="AGE1294" s="39"/>
      <c r="AGF1294" s="39"/>
      <c r="AGG1294" s="39"/>
      <c r="AGH1294" s="39"/>
      <c r="AGI1294" s="39"/>
      <c r="AGJ1294" s="39"/>
      <c r="AGK1294" s="39"/>
      <c r="AGL1294" s="39"/>
      <c r="AGM1294" s="39"/>
      <c r="AGN1294" s="39"/>
      <c r="AGO1294" s="39"/>
      <c r="AGP1294" s="39"/>
      <c r="AGQ1294" s="39"/>
      <c r="AGR1294" s="39"/>
      <c r="AGS1294" s="39"/>
      <c r="AGT1294" s="39"/>
      <c r="AGU1294" s="39"/>
      <c r="AGV1294" s="39"/>
      <c r="AGW1294" s="39"/>
      <c r="AGX1294" s="39"/>
      <c r="AGY1294" s="39"/>
      <c r="AGZ1294" s="39"/>
      <c r="AHA1294" s="39"/>
      <c r="AHB1294" s="39"/>
      <c r="AHC1294" s="39"/>
      <c r="AHD1294" s="39"/>
      <c r="AHE1294" s="39"/>
      <c r="AHF1294" s="39"/>
      <c r="AHG1294" s="39"/>
      <c r="AHH1294" s="39"/>
      <c r="AHI1294" s="39"/>
      <c r="AHJ1294" s="39"/>
      <c r="AHK1294" s="39"/>
      <c r="AHL1294" s="39"/>
      <c r="AHM1294" s="39"/>
      <c r="AHN1294" s="39"/>
      <c r="AHO1294" s="39"/>
      <c r="AHP1294" s="39"/>
      <c r="AHQ1294" s="39"/>
      <c r="AHR1294" s="39"/>
      <c r="AHS1294" s="39"/>
      <c r="AHT1294" s="39"/>
      <c r="AHU1294" s="39"/>
      <c r="AHV1294" s="39"/>
      <c r="AHW1294" s="39"/>
      <c r="AHX1294" s="39"/>
      <c r="AHY1294" s="39"/>
      <c r="AHZ1294" s="39"/>
      <c r="AIA1294" s="39"/>
      <c r="AIB1294" s="39"/>
      <c r="AIC1294" s="39"/>
      <c r="AID1294" s="39"/>
      <c r="AIE1294" s="39"/>
      <c r="AIF1294" s="39"/>
      <c r="AIG1294" s="39"/>
      <c r="AIH1294" s="39"/>
      <c r="AII1294" s="39"/>
      <c r="AIJ1294" s="39"/>
      <c r="AIK1294" s="39"/>
      <c r="AIL1294" s="39"/>
      <c r="AIM1294" s="39"/>
      <c r="AIN1294" s="39"/>
      <c r="AIO1294" s="39"/>
      <c r="AIP1294" s="39"/>
      <c r="AIQ1294" s="39"/>
      <c r="AIR1294" s="39"/>
      <c r="AIS1294" s="39"/>
      <c r="AIT1294" s="39"/>
      <c r="AIU1294" s="39"/>
      <c r="AIV1294" s="39"/>
      <c r="AIW1294" s="39"/>
      <c r="AIX1294" s="39"/>
      <c r="AIY1294" s="39"/>
      <c r="AIZ1294" s="39"/>
      <c r="AJA1294" s="39"/>
      <c r="AJB1294" s="39"/>
      <c r="AJC1294" s="39"/>
      <c r="AJD1294" s="39"/>
      <c r="AJE1294" s="39"/>
      <c r="AJF1294" s="39"/>
      <c r="AJG1294" s="39"/>
      <c r="AJH1294" s="39"/>
      <c r="AJI1294" s="39"/>
      <c r="AJJ1294" s="39"/>
      <c r="AJK1294" s="39"/>
      <c r="AJL1294" s="39"/>
      <c r="AJM1294" s="39"/>
      <c r="AJN1294" s="39"/>
      <c r="AJO1294" s="39"/>
      <c r="AJP1294" s="39"/>
      <c r="AJQ1294" s="39"/>
      <c r="AJR1294" s="39"/>
      <c r="AJS1294" s="39"/>
      <c r="AJT1294" s="39"/>
      <c r="AJU1294" s="39"/>
      <c r="AJV1294" s="39"/>
      <c r="AJW1294" s="39"/>
      <c r="AJX1294" s="39"/>
      <c r="AJY1294" s="39"/>
      <c r="AJZ1294" s="39"/>
      <c r="AKA1294" s="39"/>
      <c r="AKB1294" s="39"/>
      <c r="AKC1294" s="39"/>
      <c r="AKD1294" s="39"/>
      <c r="AKE1294" s="39"/>
      <c r="AKF1294" s="39"/>
      <c r="AKG1294" s="39"/>
      <c r="AKH1294" s="39"/>
      <c r="AKI1294" s="39"/>
      <c r="AKJ1294" s="39"/>
      <c r="AKK1294" s="39"/>
      <c r="AKL1294" s="39"/>
      <c r="AKM1294" s="39"/>
      <c r="AKN1294" s="39"/>
      <c r="AKO1294" s="39"/>
      <c r="AKP1294" s="39"/>
      <c r="AKQ1294" s="39"/>
      <c r="AKR1294" s="39"/>
      <c r="AKS1294" s="39"/>
      <c r="AKT1294" s="39"/>
      <c r="AKU1294" s="39"/>
      <c r="AKV1294" s="39"/>
      <c r="AKW1294" s="39"/>
      <c r="AKX1294" s="39"/>
      <c r="AKY1294" s="39"/>
      <c r="AKZ1294" s="39"/>
      <c r="ALA1294" s="39"/>
      <c r="ALB1294" s="39"/>
      <c r="ALC1294" s="39"/>
      <c r="ALD1294" s="39"/>
      <c r="ALE1294" s="39"/>
      <c r="ALF1294" s="39"/>
      <c r="ALG1294" s="39"/>
      <c r="ALH1294" s="39"/>
      <c r="ALI1294" s="39"/>
      <c r="ALJ1294" s="39"/>
      <c r="ALK1294" s="39"/>
      <c r="ALL1294" s="39"/>
      <c r="ALM1294" s="39"/>
      <c r="ALN1294" s="39"/>
      <c r="ALO1294" s="39"/>
      <c r="ALP1294" s="39"/>
      <c r="ALQ1294" s="39"/>
      <c r="ALR1294" s="39"/>
      <c r="ALS1294" s="39"/>
      <c r="ALT1294" s="39"/>
      <c r="ALU1294" s="39"/>
      <c r="ALV1294" s="39"/>
      <c r="ALW1294" s="39"/>
      <c r="ALX1294" s="39"/>
      <c r="ALY1294" s="39"/>
      <c r="ALZ1294" s="39"/>
      <c r="AMA1294" s="39"/>
      <c r="AMB1294" s="39"/>
      <c r="AMC1294" s="39"/>
      <c r="AMD1294" s="39"/>
      <c r="AME1294" s="39"/>
      <c r="AMF1294" s="39"/>
      <c r="AMG1294" s="39"/>
      <c r="AMH1294" s="39"/>
      <c r="AMI1294" s="39"/>
      <c r="AMJ1294" s="39"/>
      <c r="AMK1294" s="39"/>
      <c r="AML1294" s="39"/>
      <c r="AMM1294" s="39"/>
      <c r="AMN1294" s="39"/>
      <c r="AMO1294" s="39"/>
      <c r="AMP1294" s="39"/>
      <c r="AMQ1294" s="39"/>
      <c r="AMR1294" s="39"/>
      <c r="AMS1294" s="39"/>
      <c r="AMT1294" s="39"/>
      <c r="AMU1294" s="39"/>
      <c r="AMV1294" s="39"/>
      <c r="AMW1294" s="39"/>
      <c r="AMX1294" s="39"/>
      <c r="AMY1294" s="39"/>
      <c r="AMZ1294" s="39"/>
      <c r="ANA1294" s="39"/>
      <c r="ANB1294" s="39"/>
      <c r="ANC1294" s="39"/>
      <c r="AND1294" s="39"/>
      <c r="ANE1294" s="39"/>
      <c r="ANF1294" s="39"/>
      <c r="ANG1294" s="39"/>
      <c r="ANH1294" s="39"/>
      <c r="ANI1294" s="39"/>
      <c r="ANJ1294" s="39"/>
      <c r="ANK1294" s="39"/>
      <c r="ANL1294" s="39"/>
      <c r="ANM1294" s="39"/>
      <c r="ANN1294" s="39"/>
      <c r="ANO1294" s="39"/>
      <c r="ANP1294" s="39"/>
      <c r="ANQ1294" s="39"/>
      <c r="ANR1294" s="39"/>
      <c r="ANS1294" s="39"/>
      <c r="ANT1294" s="39"/>
      <c r="ANU1294" s="39"/>
      <c r="ANV1294" s="39"/>
      <c r="ANW1294" s="39"/>
      <c r="ANX1294" s="39"/>
      <c r="ANY1294" s="39"/>
      <c r="ANZ1294" s="39"/>
      <c r="AOA1294" s="39"/>
      <c r="AOB1294" s="39"/>
      <c r="AOC1294" s="39"/>
      <c r="AOD1294" s="39"/>
      <c r="AOE1294" s="39"/>
      <c r="AOF1294" s="39"/>
      <c r="AOG1294" s="39"/>
      <c r="AOH1294" s="39"/>
      <c r="AOI1294" s="39"/>
      <c r="AOJ1294" s="39"/>
      <c r="AOK1294" s="39"/>
      <c r="AOL1294" s="39"/>
      <c r="AOM1294" s="39"/>
      <c r="AON1294" s="39"/>
      <c r="AOO1294" s="39"/>
      <c r="AOP1294" s="39"/>
      <c r="AOQ1294" s="39"/>
      <c r="AOR1294" s="39"/>
      <c r="AOS1294" s="39"/>
      <c r="AOT1294" s="39"/>
      <c r="AOU1294" s="39"/>
      <c r="AOV1294" s="39"/>
      <c r="AOW1294" s="39"/>
      <c r="AOX1294" s="39"/>
      <c r="AOY1294" s="39"/>
      <c r="AOZ1294" s="39"/>
      <c r="APA1294" s="39"/>
      <c r="APB1294" s="39"/>
      <c r="APC1294" s="39"/>
      <c r="APD1294" s="39"/>
      <c r="APE1294" s="39"/>
      <c r="APF1294" s="39"/>
      <c r="APG1294" s="39"/>
      <c r="APH1294" s="39"/>
      <c r="API1294" s="39"/>
      <c r="APJ1294" s="39"/>
      <c r="APK1294" s="39"/>
      <c r="APL1294" s="39"/>
      <c r="APM1294" s="39"/>
      <c r="APN1294" s="39"/>
      <c r="APO1294" s="39"/>
      <c r="APP1294" s="39"/>
      <c r="APQ1294" s="39"/>
      <c r="APR1294" s="39"/>
      <c r="APS1294" s="39"/>
      <c r="APT1294" s="39"/>
      <c r="APU1294" s="39"/>
      <c r="APV1294" s="39"/>
      <c r="APW1294" s="39"/>
      <c r="APX1294" s="39"/>
      <c r="APY1294" s="39"/>
      <c r="APZ1294" s="39"/>
      <c r="AQA1294" s="39"/>
      <c r="AQB1294" s="39"/>
      <c r="AQC1294" s="39"/>
      <c r="AQD1294" s="39"/>
      <c r="AQE1294" s="39"/>
      <c r="AQF1294" s="39"/>
      <c r="AQG1294" s="39"/>
      <c r="AQH1294" s="39"/>
      <c r="AQI1294" s="39"/>
      <c r="AQJ1294" s="39"/>
      <c r="AQK1294" s="39"/>
      <c r="AQL1294" s="39"/>
      <c r="AQM1294" s="39"/>
      <c r="AQN1294" s="39"/>
      <c r="AQO1294" s="39"/>
      <c r="AQP1294" s="39"/>
      <c r="AQQ1294" s="39"/>
      <c r="AQR1294" s="39"/>
      <c r="AQS1294" s="39"/>
      <c r="AQT1294" s="39"/>
      <c r="AQU1294" s="39"/>
      <c r="AQV1294" s="39"/>
      <c r="AQW1294" s="39"/>
      <c r="AQX1294" s="39"/>
      <c r="AQY1294" s="39"/>
      <c r="AQZ1294" s="39"/>
      <c r="ARA1294" s="39"/>
      <c r="ARB1294" s="39"/>
      <c r="ARC1294" s="39"/>
      <c r="ARD1294" s="39"/>
      <c r="ARE1294" s="39"/>
      <c r="ARF1294" s="39"/>
      <c r="ARG1294" s="39"/>
      <c r="ARH1294" s="39"/>
      <c r="ARI1294" s="39"/>
      <c r="ARJ1294" s="39"/>
      <c r="ARK1294" s="39"/>
      <c r="ARL1294" s="39"/>
      <c r="ARM1294" s="39"/>
      <c r="ARN1294" s="39"/>
      <c r="ARO1294" s="39"/>
      <c r="ARP1294" s="39"/>
      <c r="ARQ1294" s="39"/>
      <c r="ARR1294" s="39"/>
      <c r="ARS1294" s="39"/>
      <c r="ART1294" s="39"/>
      <c r="ARU1294" s="39"/>
      <c r="ARV1294" s="39"/>
      <c r="ARW1294" s="39"/>
      <c r="ARX1294" s="39"/>
      <c r="ARY1294" s="39"/>
      <c r="ARZ1294" s="39"/>
      <c r="ASA1294" s="39"/>
      <c r="ASB1294" s="39"/>
      <c r="ASC1294" s="39"/>
      <c r="ASD1294" s="39"/>
      <c r="ASE1294" s="39"/>
      <c r="ASF1294" s="39"/>
      <c r="ASG1294" s="39"/>
      <c r="ASH1294" s="39"/>
      <c r="ASI1294" s="39"/>
      <c r="ASJ1294" s="39"/>
      <c r="ASK1294" s="39"/>
      <c r="ASL1294" s="39"/>
      <c r="ASM1294" s="39"/>
      <c r="ASN1294" s="39"/>
      <c r="ASO1294" s="39"/>
      <c r="ASP1294" s="39"/>
      <c r="ASQ1294" s="39"/>
      <c r="ASR1294" s="39"/>
      <c r="ASS1294" s="39"/>
      <c r="AST1294" s="39"/>
      <c r="ASU1294" s="39"/>
      <c r="ASV1294" s="39"/>
      <c r="ASW1294" s="39"/>
      <c r="ASX1294" s="39"/>
      <c r="ASY1294" s="39"/>
      <c r="ASZ1294" s="39"/>
      <c r="ATA1294" s="39"/>
      <c r="ATB1294" s="39"/>
      <c r="ATC1294" s="39"/>
      <c r="ATD1294" s="39"/>
      <c r="ATE1294" s="39"/>
      <c r="ATF1294" s="39"/>
      <c r="ATG1294" s="39"/>
      <c r="ATH1294" s="39"/>
      <c r="ATI1294" s="39"/>
      <c r="ATJ1294" s="39"/>
      <c r="ATK1294" s="39"/>
      <c r="ATL1294" s="39"/>
      <c r="ATM1294" s="39"/>
      <c r="ATN1294" s="39"/>
      <c r="ATO1294" s="39"/>
      <c r="ATP1294" s="39"/>
      <c r="ATQ1294" s="39"/>
      <c r="ATR1294" s="39"/>
      <c r="ATS1294" s="39"/>
      <c r="ATT1294" s="39"/>
      <c r="ATU1294" s="39"/>
      <c r="ATV1294" s="39"/>
      <c r="ATW1294" s="39"/>
      <c r="ATX1294" s="39"/>
      <c r="ATY1294" s="39"/>
      <c r="ATZ1294" s="39"/>
      <c r="AUA1294" s="39"/>
      <c r="AUB1294" s="39"/>
      <c r="AUC1294" s="39"/>
      <c r="AUD1294" s="39"/>
      <c r="AUE1294" s="39"/>
      <c r="AUF1294" s="39"/>
      <c r="AUG1294" s="39"/>
      <c r="AUH1294" s="39"/>
      <c r="AUI1294" s="39"/>
      <c r="AUJ1294" s="39"/>
      <c r="AUK1294" s="39"/>
      <c r="AUL1294" s="39"/>
      <c r="AUM1294" s="39"/>
      <c r="AUN1294" s="39"/>
      <c r="AUO1294" s="39"/>
      <c r="AUP1294" s="39"/>
      <c r="AUQ1294" s="39"/>
      <c r="AUR1294" s="39"/>
      <c r="AUS1294" s="39"/>
      <c r="AUT1294" s="39"/>
      <c r="AUU1294" s="39"/>
      <c r="AUV1294" s="39"/>
      <c r="AUW1294" s="39"/>
      <c r="AUX1294" s="39"/>
      <c r="AUY1294" s="39"/>
      <c r="AUZ1294" s="39"/>
      <c r="AVA1294" s="39"/>
      <c r="AVB1294" s="39"/>
      <c r="AVC1294" s="39"/>
      <c r="AVD1294" s="39"/>
      <c r="AVE1294" s="39"/>
      <c r="AVF1294" s="39"/>
      <c r="AVG1294" s="39"/>
      <c r="AVH1294" s="39"/>
      <c r="AVI1294" s="39"/>
      <c r="AVJ1294" s="39"/>
      <c r="AVK1294" s="39"/>
      <c r="AVL1294" s="39"/>
      <c r="AVM1294" s="39"/>
      <c r="AVN1294" s="39"/>
      <c r="AVO1294" s="39"/>
      <c r="AVP1294" s="39"/>
      <c r="AVQ1294" s="39"/>
      <c r="AVR1294" s="39"/>
      <c r="AVS1294" s="39"/>
      <c r="AVT1294" s="39"/>
      <c r="AVU1294" s="39"/>
      <c r="AVV1294" s="39"/>
      <c r="AVW1294" s="39"/>
      <c r="AVX1294" s="39"/>
      <c r="AVY1294" s="39"/>
      <c r="AVZ1294" s="39"/>
      <c r="AWA1294" s="39"/>
      <c r="AWB1294" s="39"/>
      <c r="AWC1294" s="39"/>
      <c r="AWD1294" s="39"/>
      <c r="AWE1294" s="39"/>
      <c r="AWF1294" s="39"/>
      <c r="AWG1294" s="39"/>
      <c r="AWH1294" s="39"/>
      <c r="AWI1294" s="39"/>
      <c r="AWJ1294" s="39"/>
      <c r="AWK1294" s="39"/>
      <c r="AWL1294" s="39"/>
      <c r="AWM1294" s="39"/>
      <c r="AWN1294" s="39"/>
      <c r="AWO1294" s="39"/>
      <c r="AWP1294" s="39"/>
      <c r="AWQ1294" s="39"/>
      <c r="AWR1294" s="39"/>
      <c r="AWS1294" s="39"/>
      <c r="AWT1294" s="39"/>
      <c r="AWU1294" s="39"/>
      <c r="AWV1294" s="39"/>
      <c r="AWW1294" s="39"/>
      <c r="AWX1294" s="39"/>
      <c r="AWY1294" s="39"/>
      <c r="AWZ1294" s="39"/>
      <c r="AXA1294" s="39"/>
      <c r="AXB1294" s="39"/>
      <c r="AXC1294" s="39"/>
      <c r="AXD1294" s="39"/>
      <c r="AXE1294" s="39"/>
      <c r="AXF1294" s="39"/>
      <c r="AXG1294" s="39"/>
      <c r="AXH1294" s="39"/>
      <c r="AXI1294" s="39"/>
      <c r="AXJ1294" s="39"/>
      <c r="AXK1294" s="39"/>
      <c r="AXL1294" s="39"/>
      <c r="AXM1294" s="39"/>
      <c r="AXN1294" s="39"/>
      <c r="AXO1294" s="39"/>
      <c r="AXP1294" s="39"/>
      <c r="AXQ1294" s="39"/>
      <c r="AXR1294" s="39"/>
      <c r="AXS1294" s="39"/>
      <c r="AXT1294" s="39"/>
      <c r="AXU1294" s="39"/>
      <c r="AXV1294" s="39"/>
      <c r="AXW1294" s="39"/>
      <c r="AXX1294" s="39"/>
      <c r="AXY1294" s="39"/>
      <c r="AXZ1294" s="39"/>
      <c r="AYA1294" s="39"/>
      <c r="AYB1294" s="39"/>
      <c r="AYC1294" s="39"/>
      <c r="AYD1294" s="39"/>
      <c r="AYE1294" s="39"/>
      <c r="AYF1294" s="39"/>
      <c r="AYG1294" s="39"/>
      <c r="AYH1294" s="39"/>
      <c r="AYI1294" s="39"/>
      <c r="AYJ1294" s="39"/>
      <c r="AYK1294" s="39"/>
      <c r="AYL1294" s="39"/>
      <c r="AYM1294" s="39"/>
      <c r="AYN1294" s="39"/>
      <c r="AYO1294" s="39"/>
      <c r="AYP1294" s="39"/>
      <c r="AYQ1294" s="39"/>
      <c r="AYR1294" s="39"/>
      <c r="AYS1294" s="39"/>
      <c r="AYT1294" s="39"/>
      <c r="AYU1294" s="39"/>
      <c r="AYV1294" s="39"/>
      <c r="AYW1294" s="39"/>
      <c r="AYX1294" s="39"/>
      <c r="AYY1294" s="39"/>
      <c r="AYZ1294" s="39"/>
      <c r="AZA1294" s="39"/>
      <c r="AZB1294" s="39"/>
      <c r="AZC1294" s="39"/>
      <c r="AZD1294" s="39"/>
      <c r="AZE1294" s="39"/>
      <c r="AZF1294" s="39"/>
      <c r="AZG1294" s="39"/>
      <c r="AZH1294" s="39"/>
      <c r="AZI1294" s="39"/>
      <c r="AZJ1294" s="39"/>
      <c r="AZK1294" s="39"/>
      <c r="AZL1294" s="39"/>
      <c r="AZM1294" s="39"/>
      <c r="AZN1294" s="39"/>
      <c r="AZO1294" s="39"/>
      <c r="AZP1294" s="39"/>
      <c r="AZQ1294" s="39"/>
      <c r="AZR1294" s="39"/>
      <c r="AZS1294" s="39"/>
      <c r="AZT1294" s="39"/>
      <c r="AZU1294" s="39"/>
      <c r="AZV1294" s="39"/>
      <c r="AZW1294" s="39"/>
      <c r="AZX1294" s="39"/>
      <c r="AZY1294" s="39"/>
      <c r="AZZ1294" s="39"/>
      <c r="BAA1294" s="39"/>
      <c r="BAB1294" s="39"/>
      <c r="BAC1294" s="39"/>
      <c r="BAD1294" s="39"/>
      <c r="BAE1294" s="39"/>
      <c r="BAF1294" s="39"/>
      <c r="BAG1294" s="39"/>
      <c r="BAH1294" s="39"/>
      <c r="BAI1294" s="39"/>
      <c r="BAJ1294" s="39"/>
      <c r="BAK1294" s="39"/>
      <c r="BAL1294" s="39"/>
      <c r="BAM1294" s="39"/>
      <c r="BAN1294" s="39"/>
      <c r="BAO1294" s="39"/>
      <c r="BAP1294" s="39"/>
      <c r="BAQ1294" s="39"/>
      <c r="BAR1294" s="39"/>
      <c r="BAS1294" s="39"/>
      <c r="BAT1294" s="39"/>
      <c r="BAU1294" s="39"/>
      <c r="BAV1294" s="39"/>
      <c r="BAW1294" s="39"/>
      <c r="BAX1294" s="39"/>
      <c r="BAY1294" s="39"/>
      <c r="BAZ1294" s="39"/>
      <c r="BBA1294" s="39"/>
      <c r="BBB1294" s="39"/>
      <c r="BBC1294" s="39"/>
      <c r="BBD1294" s="39"/>
      <c r="BBE1294" s="39"/>
      <c r="BBF1294" s="39"/>
      <c r="BBG1294" s="39"/>
      <c r="BBH1294" s="39"/>
      <c r="BBI1294" s="39"/>
      <c r="BBJ1294" s="39"/>
      <c r="BBK1294" s="39"/>
      <c r="BBL1294" s="39"/>
      <c r="BBM1294" s="39"/>
      <c r="BBN1294" s="39"/>
      <c r="BBO1294" s="39"/>
      <c r="BBP1294" s="39"/>
      <c r="BBQ1294" s="39"/>
      <c r="BBR1294" s="39"/>
      <c r="BBS1294" s="39"/>
      <c r="BBT1294" s="39"/>
      <c r="BBU1294" s="39"/>
      <c r="BBV1294" s="39"/>
      <c r="BBW1294" s="39"/>
      <c r="BBX1294" s="39"/>
      <c r="BBY1294" s="39"/>
      <c r="BBZ1294" s="39"/>
      <c r="BCA1294" s="39"/>
      <c r="BCB1294" s="39"/>
      <c r="BCC1294" s="39"/>
      <c r="BCD1294" s="39"/>
      <c r="BCE1294" s="39"/>
      <c r="BCF1294" s="39"/>
      <c r="BCG1294" s="39"/>
      <c r="BCH1294" s="39"/>
      <c r="BCI1294" s="39"/>
      <c r="BCJ1294" s="39"/>
      <c r="BCK1294" s="39"/>
      <c r="BCL1294" s="39"/>
      <c r="BCM1294" s="39"/>
      <c r="BCN1294" s="39"/>
      <c r="BCO1294" s="39"/>
      <c r="BCP1294" s="39"/>
      <c r="BCQ1294" s="39"/>
      <c r="BCR1294" s="39"/>
      <c r="BCS1294" s="39"/>
      <c r="BCT1294" s="39"/>
      <c r="BCU1294" s="39"/>
      <c r="BCV1294" s="39"/>
      <c r="BCW1294" s="39"/>
      <c r="BCX1294" s="39"/>
      <c r="BCY1294" s="39"/>
      <c r="BCZ1294" s="39"/>
      <c r="BDA1294" s="39"/>
      <c r="BDB1294" s="39"/>
      <c r="BDC1294" s="39"/>
      <c r="BDD1294" s="39"/>
      <c r="BDE1294" s="39"/>
      <c r="BDF1294" s="39"/>
      <c r="BDG1294" s="39"/>
      <c r="BDH1294" s="39"/>
      <c r="BDI1294" s="39"/>
      <c r="BDJ1294" s="39"/>
      <c r="BDK1294" s="39"/>
      <c r="BDL1294" s="39"/>
      <c r="BDM1294" s="39"/>
      <c r="BDN1294" s="39"/>
      <c r="BDO1294" s="39"/>
      <c r="BDP1294" s="39"/>
      <c r="BDQ1294" s="39"/>
      <c r="BDR1294" s="39"/>
      <c r="BDS1294" s="39"/>
      <c r="BDT1294" s="39"/>
      <c r="BDU1294" s="39"/>
      <c r="BDV1294" s="39"/>
      <c r="BDW1294" s="39"/>
      <c r="BDX1294" s="39"/>
      <c r="BDY1294" s="39"/>
      <c r="BDZ1294" s="39"/>
      <c r="BEA1294" s="39"/>
      <c r="BEB1294" s="39"/>
      <c r="BEC1294" s="39"/>
      <c r="BED1294" s="39"/>
      <c r="BEE1294" s="39"/>
      <c r="BEF1294" s="39"/>
      <c r="BEG1294" s="39"/>
      <c r="BEH1294" s="39"/>
      <c r="BEI1294" s="39"/>
      <c r="BEJ1294" s="39"/>
      <c r="BEK1294" s="39"/>
      <c r="BEL1294" s="39"/>
      <c r="BEM1294" s="39"/>
      <c r="BEN1294" s="39"/>
      <c r="BEO1294" s="39"/>
      <c r="BEP1294" s="39"/>
      <c r="BEQ1294" s="39"/>
      <c r="BER1294" s="39"/>
      <c r="BES1294" s="39"/>
      <c r="BET1294" s="39"/>
      <c r="BEU1294" s="39"/>
      <c r="BEV1294" s="39"/>
      <c r="BEW1294" s="39"/>
      <c r="BEX1294" s="39"/>
      <c r="BEY1294" s="39"/>
      <c r="BEZ1294" s="39"/>
      <c r="BFA1294" s="39"/>
      <c r="BFB1294" s="39"/>
      <c r="BFC1294" s="39"/>
      <c r="BFD1294" s="39"/>
      <c r="BFE1294" s="39"/>
      <c r="BFF1294" s="39"/>
      <c r="BFG1294" s="39"/>
      <c r="BFH1294" s="39"/>
      <c r="BFI1294" s="39"/>
      <c r="BFJ1294" s="39"/>
      <c r="BFK1294" s="39"/>
      <c r="BFL1294" s="39"/>
      <c r="BFM1294" s="39"/>
      <c r="BFN1294" s="39"/>
      <c r="BFO1294" s="39"/>
      <c r="BFP1294" s="39"/>
      <c r="BFQ1294" s="39"/>
      <c r="BFR1294" s="39"/>
      <c r="BFS1294" s="39"/>
      <c r="BFT1294" s="39"/>
      <c r="BFU1294" s="39"/>
      <c r="BFV1294" s="39"/>
      <c r="BFW1294" s="39"/>
      <c r="BFX1294" s="39"/>
      <c r="BFY1294" s="39"/>
      <c r="BFZ1294" s="39"/>
      <c r="BGA1294" s="39"/>
      <c r="BGB1294" s="39"/>
      <c r="BGC1294" s="39"/>
      <c r="BGD1294" s="39"/>
      <c r="BGE1294" s="39"/>
      <c r="BGF1294" s="39"/>
      <c r="BGG1294" s="39"/>
      <c r="BGH1294" s="39"/>
      <c r="BGI1294" s="39"/>
      <c r="BGJ1294" s="39"/>
      <c r="BGK1294" s="39"/>
      <c r="BGL1294" s="39"/>
      <c r="BGM1294" s="39"/>
      <c r="BGN1294" s="39"/>
      <c r="BGO1294" s="39"/>
      <c r="BGP1294" s="39"/>
      <c r="BGQ1294" s="39"/>
      <c r="BGR1294" s="39"/>
      <c r="BGS1294" s="39"/>
      <c r="BGT1294" s="39"/>
      <c r="BGU1294" s="39"/>
      <c r="BGV1294" s="39"/>
      <c r="BGW1294" s="39"/>
      <c r="BGX1294" s="39"/>
      <c r="BGY1294" s="39"/>
      <c r="BGZ1294" s="39"/>
      <c r="BHA1294" s="39"/>
      <c r="BHB1294" s="39"/>
      <c r="BHC1294" s="39"/>
      <c r="BHD1294" s="39"/>
      <c r="BHE1294" s="39"/>
      <c r="BHF1294" s="39"/>
      <c r="BHG1294" s="39"/>
      <c r="BHH1294" s="39"/>
      <c r="BHI1294" s="39"/>
      <c r="BHJ1294" s="39"/>
      <c r="BHK1294" s="39"/>
      <c r="BHL1294" s="39"/>
      <c r="BHM1294" s="39"/>
      <c r="BHN1294" s="39"/>
      <c r="BHO1294" s="39"/>
      <c r="BHP1294" s="39"/>
      <c r="BHQ1294" s="39"/>
      <c r="BHR1294" s="39"/>
      <c r="BHS1294" s="39"/>
      <c r="BHT1294" s="39"/>
      <c r="BHU1294" s="39"/>
      <c r="BHV1294" s="39"/>
      <c r="BHW1294" s="39"/>
      <c r="BHX1294" s="39"/>
      <c r="BHY1294" s="39"/>
      <c r="BHZ1294" s="39"/>
      <c r="BIA1294" s="39"/>
      <c r="BIB1294" s="39"/>
      <c r="BIC1294" s="39"/>
      <c r="BID1294" s="39"/>
      <c r="BIE1294" s="39"/>
      <c r="BIF1294" s="39"/>
      <c r="BIG1294" s="39"/>
      <c r="BIH1294" s="39"/>
      <c r="BII1294" s="39"/>
      <c r="BIJ1294" s="39"/>
      <c r="BIK1294" s="39"/>
      <c r="BIL1294" s="39"/>
      <c r="BIM1294" s="39"/>
      <c r="BIN1294" s="39"/>
      <c r="BIO1294" s="39"/>
      <c r="BIP1294" s="39"/>
      <c r="BIQ1294" s="39"/>
      <c r="BIR1294" s="39"/>
      <c r="BIS1294" s="39"/>
      <c r="BIT1294" s="39"/>
      <c r="BIU1294" s="39"/>
      <c r="BIV1294" s="39"/>
      <c r="BIW1294" s="39"/>
      <c r="BIX1294" s="39"/>
      <c r="BIY1294" s="39"/>
      <c r="BIZ1294" s="39"/>
      <c r="BJA1294" s="39"/>
      <c r="BJB1294" s="39"/>
      <c r="BJC1294" s="39"/>
      <c r="BJD1294" s="39"/>
      <c r="BJE1294" s="39"/>
      <c r="BJF1294" s="39"/>
      <c r="BJG1294" s="39"/>
      <c r="BJH1294" s="39"/>
      <c r="BJI1294" s="39"/>
      <c r="BJJ1294" s="39"/>
      <c r="BJK1294" s="39"/>
      <c r="BJL1294" s="39"/>
      <c r="BJM1294" s="39"/>
      <c r="BJN1294" s="39"/>
      <c r="BJO1294" s="39"/>
      <c r="BJP1294" s="39"/>
      <c r="BJQ1294" s="39"/>
      <c r="BJR1294" s="39"/>
      <c r="BJS1294" s="39"/>
      <c r="BJT1294" s="39"/>
      <c r="BJU1294" s="39"/>
      <c r="BJV1294" s="39"/>
      <c r="BJW1294" s="39"/>
      <c r="BJX1294" s="39"/>
      <c r="BJY1294" s="39"/>
      <c r="BJZ1294" s="39"/>
      <c r="BKA1294" s="39"/>
      <c r="BKB1294" s="39"/>
      <c r="BKC1294" s="39"/>
      <c r="BKD1294" s="39"/>
      <c r="BKE1294" s="39"/>
      <c r="BKF1294" s="39"/>
      <c r="BKG1294" s="39"/>
      <c r="BKH1294" s="39"/>
      <c r="BKI1294" s="39"/>
      <c r="BKJ1294" s="39"/>
      <c r="BKK1294" s="39"/>
      <c r="BKL1294" s="39"/>
      <c r="BKM1294" s="39"/>
      <c r="BKN1294" s="39"/>
      <c r="BKO1294" s="39"/>
      <c r="BKP1294" s="39"/>
      <c r="BKQ1294" s="39"/>
      <c r="BKR1294" s="39"/>
      <c r="BKS1294" s="39"/>
      <c r="BKT1294" s="39"/>
      <c r="BKU1294" s="39"/>
      <c r="BKV1294" s="39"/>
      <c r="BKW1294" s="39"/>
      <c r="BKX1294" s="39"/>
      <c r="BKY1294" s="39"/>
      <c r="BKZ1294" s="39"/>
      <c r="BLA1294" s="39"/>
      <c r="BLB1294" s="39"/>
      <c r="BLC1294" s="39"/>
      <c r="BLD1294" s="39"/>
      <c r="BLE1294" s="39"/>
      <c r="BLF1294" s="39"/>
      <c r="BLG1294" s="39"/>
      <c r="BLH1294" s="39"/>
      <c r="BLI1294" s="39"/>
      <c r="BLJ1294" s="39"/>
      <c r="BLK1294" s="39"/>
      <c r="BLL1294" s="39"/>
      <c r="BLM1294" s="39"/>
      <c r="BLN1294" s="39"/>
      <c r="BLO1294" s="39"/>
      <c r="BLP1294" s="39"/>
      <c r="BLQ1294" s="39"/>
      <c r="BLR1294" s="39"/>
      <c r="BLS1294" s="39"/>
      <c r="BLT1294" s="39"/>
      <c r="BLU1294" s="39"/>
      <c r="BLV1294" s="39"/>
      <c r="BLW1294" s="39"/>
      <c r="BLX1294" s="39"/>
      <c r="BLY1294" s="39"/>
      <c r="BLZ1294" s="39"/>
      <c r="BMA1294" s="39"/>
      <c r="BMB1294" s="39"/>
      <c r="BMC1294" s="39"/>
      <c r="BMD1294" s="39"/>
      <c r="BME1294" s="39"/>
      <c r="BMF1294" s="39"/>
      <c r="BMG1294" s="39"/>
      <c r="BMH1294" s="39"/>
      <c r="BMI1294" s="39"/>
      <c r="BMJ1294" s="39"/>
      <c r="BMK1294" s="39"/>
      <c r="BML1294" s="39"/>
      <c r="BMM1294" s="39"/>
      <c r="BMN1294" s="39"/>
      <c r="BMO1294" s="39"/>
      <c r="BMP1294" s="39"/>
      <c r="BMQ1294" s="39"/>
      <c r="BMR1294" s="39"/>
      <c r="BMS1294" s="39"/>
      <c r="BMT1294" s="39"/>
      <c r="BMU1294" s="39"/>
      <c r="BMV1294" s="39"/>
      <c r="BMW1294" s="39"/>
      <c r="BMX1294" s="39"/>
      <c r="BMY1294" s="39"/>
      <c r="BMZ1294" s="39"/>
      <c r="BNA1294" s="39"/>
      <c r="BNB1294" s="39"/>
      <c r="BNC1294" s="39"/>
      <c r="BND1294" s="39"/>
      <c r="BNE1294" s="39"/>
      <c r="BNF1294" s="39"/>
      <c r="BNG1294" s="39"/>
      <c r="BNH1294" s="39"/>
      <c r="BNI1294" s="39"/>
      <c r="BNJ1294" s="39"/>
      <c r="BNK1294" s="39"/>
      <c r="BNL1294" s="39"/>
      <c r="BNM1294" s="39"/>
      <c r="BNN1294" s="39"/>
      <c r="BNO1294" s="39"/>
      <c r="BNP1294" s="39"/>
      <c r="BNQ1294" s="39"/>
      <c r="BNR1294" s="39"/>
      <c r="BNS1294" s="39"/>
      <c r="BNT1294" s="39"/>
      <c r="BNU1294" s="39"/>
      <c r="BNV1294" s="39"/>
      <c r="BNW1294" s="39"/>
      <c r="BNX1294" s="39"/>
      <c r="BNY1294" s="39"/>
      <c r="BNZ1294" s="39"/>
      <c r="BOA1294" s="39"/>
      <c r="BOB1294" s="39"/>
      <c r="BOC1294" s="39"/>
      <c r="BOD1294" s="39"/>
      <c r="BOE1294" s="39"/>
      <c r="BOF1294" s="39"/>
      <c r="BOG1294" s="39"/>
      <c r="BOH1294" s="39"/>
      <c r="BOI1294" s="39"/>
      <c r="BOJ1294" s="39"/>
      <c r="BOK1294" s="39"/>
      <c r="BOL1294" s="39"/>
      <c r="BOM1294" s="39"/>
      <c r="BON1294" s="39"/>
      <c r="BOO1294" s="39"/>
      <c r="BOP1294" s="39"/>
      <c r="BOQ1294" s="39"/>
      <c r="BOR1294" s="39"/>
      <c r="BOS1294" s="39"/>
      <c r="BOT1294" s="39"/>
      <c r="BOU1294" s="39"/>
      <c r="BOV1294" s="39"/>
      <c r="BOW1294" s="39"/>
      <c r="BOX1294" s="39"/>
      <c r="BOY1294" s="39"/>
      <c r="BOZ1294" s="39"/>
      <c r="BPA1294" s="39"/>
      <c r="BPB1294" s="39"/>
      <c r="BPC1294" s="39"/>
      <c r="BPD1294" s="39"/>
      <c r="BPE1294" s="39"/>
      <c r="BPF1294" s="39"/>
      <c r="BPG1294" s="39"/>
      <c r="BPH1294" s="39"/>
      <c r="BPI1294" s="39"/>
      <c r="BPJ1294" s="39"/>
      <c r="BPK1294" s="39"/>
      <c r="BPL1294" s="39"/>
      <c r="BPM1294" s="39"/>
      <c r="BPN1294" s="39"/>
      <c r="BPO1294" s="39"/>
      <c r="BPP1294" s="39"/>
      <c r="BPQ1294" s="39"/>
      <c r="BPR1294" s="39"/>
      <c r="BPS1294" s="39"/>
      <c r="BPT1294" s="39"/>
      <c r="BPU1294" s="39"/>
      <c r="BPV1294" s="39"/>
      <c r="BPW1294" s="39"/>
      <c r="BPX1294" s="39"/>
      <c r="BPY1294" s="39"/>
      <c r="BPZ1294" s="39"/>
      <c r="BQA1294" s="39"/>
      <c r="BQB1294" s="39"/>
      <c r="BQC1294" s="39"/>
      <c r="BQD1294" s="39"/>
      <c r="BQE1294" s="39"/>
      <c r="BQF1294" s="39"/>
      <c r="BQG1294" s="39"/>
      <c r="BQH1294" s="39"/>
      <c r="BQI1294" s="39"/>
      <c r="BQJ1294" s="39"/>
      <c r="BQK1294" s="39"/>
      <c r="BQL1294" s="39"/>
      <c r="BQM1294" s="39"/>
      <c r="BQN1294" s="39"/>
      <c r="BQO1294" s="39"/>
      <c r="BQP1294" s="39"/>
      <c r="BQQ1294" s="39"/>
      <c r="BQR1294" s="39"/>
      <c r="BQS1294" s="39"/>
      <c r="BQT1294" s="39"/>
      <c r="BQU1294" s="39"/>
      <c r="BQV1294" s="39"/>
      <c r="BQW1294" s="39"/>
      <c r="BQX1294" s="39"/>
      <c r="BQY1294" s="39"/>
      <c r="BQZ1294" s="39"/>
      <c r="BRA1294" s="39"/>
      <c r="BRB1294" s="39"/>
      <c r="BRC1294" s="39"/>
      <c r="BRD1294" s="39"/>
      <c r="BRE1294" s="39"/>
      <c r="BRF1294" s="39"/>
      <c r="BRG1294" s="39"/>
      <c r="BRH1294" s="39"/>
      <c r="BRI1294" s="39"/>
      <c r="BRJ1294" s="39"/>
      <c r="BRK1294" s="39"/>
      <c r="BRL1294" s="39"/>
      <c r="BRM1294" s="39"/>
      <c r="BRN1294" s="39"/>
      <c r="BRO1294" s="39"/>
      <c r="BRP1294" s="39"/>
      <c r="BRQ1294" s="39"/>
      <c r="BRR1294" s="39"/>
      <c r="BRS1294" s="39"/>
      <c r="BRT1294" s="39"/>
      <c r="BRU1294" s="39"/>
      <c r="BRV1294" s="39"/>
      <c r="BRW1294" s="39"/>
      <c r="BRX1294" s="39"/>
      <c r="BRY1294" s="39"/>
      <c r="BRZ1294" s="39"/>
      <c r="BSA1294" s="39"/>
      <c r="BSB1294" s="39"/>
      <c r="BSC1294" s="39"/>
      <c r="BSD1294" s="39"/>
      <c r="BSE1294" s="39"/>
      <c r="BSF1294" s="39"/>
      <c r="BSG1294" s="39"/>
      <c r="BSH1294" s="39"/>
      <c r="BSI1294" s="39"/>
      <c r="BSJ1294" s="39"/>
      <c r="BSK1294" s="39"/>
      <c r="BSL1294" s="39"/>
      <c r="BSM1294" s="39"/>
      <c r="BSN1294" s="39"/>
      <c r="BSO1294" s="39"/>
      <c r="BSP1294" s="39"/>
      <c r="BSQ1294" s="39"/>
      <c r="BSR1294" s="39"/>
      <c r="BSS1294" s="39"/>
      <c r="BST1294" s="39"/>
      <c r="BSU1294" s="39"/>
      <c r="BSV1294" s="39"/>
      <c r="BSW1294" s="39"/>
      <c r="BSX1294" s="39"/>
      <c r="BSY1294" s="39"/>
      <c r="BSZ1294" s="39"/>
      <c r="BTA1294" s="39"/>
      <c r="BTB1294" s="39"/>
      <c r="BTC1294" s="39"/>
      <c r="BTD1294" s="39"/>
      <c r="BTE1294" s="39"/>
      <c r="BTF1294" s="39"/>
      <c r="BTG1294" s="39"/>
      <c r="BTH1294" s="39"/>
      <c r="BTI1294" s="39"/>
      <c r="BTJ1294" s="39"/>
      <c r="BTK1294" s="39"/>
      <c r="BTL1294" s="39"/>
      <c r="BTM1294" s="39"/>
      <c r="BTN1294" s="39"/>
      <c r="BTO1294" s="39"/>
      <c r="BTP1294" s="39"/>
      <c r="BTQ1294" s="39"/>
      <c r="BTR1294" s="39"/>
      <c r="BTS1294" s="39"/>
      <c r="BTT1294" s="39"/>
      <c r="BTU1294" s="39"/>
      <c r="BTV1294" s="39"/>
      <c r="BTW1294" s="39"/>
      <c r="BTX1294" s="39"/>
      <c r="BTY1294" s="39"/>
      <c r="BTZ1294" s="39"/>
      <c r="BUA1294" s="39"/>
      <c r="BUB1294" s="39"/>
      <c r="BUC1294" s="39"/>
      <c r="BUD1294" s="39"/>
      <c r="BUE1294" s="39"/>
      <c r="BUF1294" s="39"/>
      <c r="BUG1294" s="39"/>
      <c r="BUH1294" s="39"/>
      <c r="BUI1294" s="39"/>
      <c r="BUJ1294" s="39"/>
      <c r="BUK1294" s="39"/>
      <c r="BUL1294" s="39"/>
      <c r="BUM1294" s="39"/>
      <c r="BUN1294" s="39"/>
      <c r="BUO1294" s="39"/>
      <c r="BUP1294" s="39"/>
      <c r="BUQ1294" s="39"/>
      <c r="BUR1294" s="39"/>
      <c r="BUS1294" s="39"/>
      <c r="BUT1294" s="39"/>
      <c r="BUU1294" s="39"/>
      <c r="BUV1294" s="39"/>
      <c r="BUW1294" s="39"/>
      <c r="BUX1294" s="39"/>
      <c r="BUY1294" s="39"/>
      <c r="BUZ1294" s="39"/>
      <c r="BVA1294" s="39"/>
      <c r="BVB1294" s="39"/>
      <c r="BVC1294" s="39"/>
      <c r="BVD1294" s="39"/>
      <c r="BVE1294" s="39"/>
      <c r="BVF1294" s="39"/>
      <c r="BVG1294" s="39"/>
      <c r="BVH1294" s="39"/>
      <c r="BVI1294" s="39"/>
      <c r="BVJ1294" s="39"/>
      <c r="BVK1294" s="39"/>
      <c r="BVL1294" s="39"/>
      <c r="BVM1294" s="39"/>
      <c r="BVN1294" s="39"/>
      <c r="BVO1294" s="39"/>
      <c r="BVP1294" s="39"/>
      <c r="BVQ1294" s="39"/>
      <c r="BVR1294" s="39"/>
      <c r="BVS1294" s="39"/>
      <c r="BVT1294" s="39"/>
      <c r="BVU1294" s="39"/>
      <c r="BVV1294" s="39"/>
      <c r="BVW1294" s="39"/>
      <c r="BVX1294" s="39"/>
      <c r="BVY1294" s="39"/>
      <c r="BVZ1294" s="39"/>
      <c r="BWA1294" s="39"/>
      <c r="BWB1294" s="39"/>
      <c r="BWC1294" s="39"/>
      <c r="BWD1294" s="39"/>
      <c r="BWE1294" s="39"/>
      <c r="BWF1294" s="39"/>
      <c r="BWG1294" s="39"/>
      <c r="BWH1294" s="39"/>
      <c r="BWI1294" s="39"/>
      <c r="BWJ1294" s="39"/>
      <c r="BWK1294" s="39"/>
      <c r="BWL1294" s="39"/>
      <c r="BWM1294" s="39"/>
      <c r="BWN1294" s="39"/>
      <c r="BWO1294" s="39"/>
      <c r="BWP1294" s="39"/>
      <c r="BWQ1294" s="39"/>
      <c r="BWR1294" s="39"/>
      <c r="BWS1294" s="39"/>
      <c r="BWT1294" s="39"/>
      <c r="BWU1294" s="39"/>
      <c r="BWV1294" s="39"/>
      <c r="BWW1294" s="39"/>
      <c r="BWX1294" s="39"/>
      <c r="BWY1294" s="39"/>
      <c r="BWZ1294" s="39"/>
      <c r="BXA1294" s="39"/>
      <c r="BXB1294" s="39"/>
      <c r="BXC1294" s="39"/>
      <c r="BXD1294" s="39"/>
      <c r="BXE1294" s="39"/>
      <c r="BXF1294" s="39"/>
      <c r="BXG1294" s="39"/>
      <c r="BXH1294" s="39"/>
      <c r="BXI1294" s="39"/>
      <c r="BXJ1294" s="39"/>
      <c r="BXK1294" s="39"/>
      <c r="BXL1294" s="39"/>
      <c r="BXM1294" s="39"/>
      <c r="BXN1294" s="39"/>
      <c r="BXO1294" s="39"/>
      <c r="BXP1294" s="39"/>
      <c r="BXQ1294" s="39"/>
      <c r="BXR1294" s="39"/>
      <c r="BXS1294" s="39"/>
      <c r="BXT1294" s="39"/>
      <c r="BXU1294" s="39"/>
      <c r="BXV1294" s="39"/>
      <c r="BXW1294" s="39"/>
      <c r="BXX1294" s="39"/>
      <c r="BXY1294" s="39"/>
      <c r="BXZ1294" s="39"/>
      <c r="BYA1294" s="39"/>
      <c r="BYB1294" s="39"/>
      <c r="BYC1294" s="39"/>
      <c r="BYD1294" s="39"/>
      <c r="BYE1294" s="39"/>
      <c r="BYF1294" s="39"/>
      <c r="BYG1294" s="39"/>
      <c r="BYH1294" s="39"/>
      <c r="BYI1294" s="39"/>
      <c r="BYJ1294" s="39"/>
      <c r="BYK1294" s="39"/>
      <c r="BYL1294" s="39"/>
      <c r="BYM1294" s="39"/>
      <c r="BYN1294" s="39"/>
      <c r="BYO1294" s="39"/>
      <c r="BYP1294" s="39"/>
      <c r="BYQ1294" s="39"/>
      <c r="BYR1294" s="39"/>
      <c r="BYS1294" s="39"/>
      <c r="BYT1294" s="39"/>
      <c r="BYU1294" s="39"/>
      <c r="BYV1294" s="39"/>
      <c r="BYW1294" s="39"/>
      <c r="BYX1294" s="39"/>
      <c r="BYY1294" s="39"/>
      <c r="BYZ1294" s="39"/>
      <c r="BZA1294" s="39"/>
      <c r="BZB1294" s="39"/>
      <c r="BZC1294" s="39"/>
      <c r="BZD1294" s="39"/>
      <c r="BZE1294" s="39"/>
      <c r="BZF1294" s="39"/>
      <c r="BZG1294" s="39"/>
      <c r="BZH1294" s="39"/>
      <c r="BZI1294" s="39"/>
      <c r="BZJ1294" s="39"/>
      <c r="BZK1294" s="39"/>
      <c r="BZL1294" s="39"/>
      <c r="BZM1294" s="39"/>
      <c r="BZN1294" s="39"/>
      <c r="BZO1294" s="39"/>
      <c r="BZP1294" s="39"/>
      <c r="BZQ1294" s="39"/>
      <c r="BZR1294" s="39"/>
      <c r="BZS1294" s="39"/>
      <c r="BZT1294" s="39"/>
      <c r="BZU1294" s="39"/>
      <c r="BZV1294" s="39"/>
      <c r="BZW1294" s="39"/>
      <c r="BZX1294" s="39"/>
      <c r="BZY1294" s="39"/>
      <c r="BZZ1294" s="39"/>
      <c r="CAA1294" s="39"/>
      <c r="CAB1294" s="39"/>
      <c r="CAC1294" s="39"/>
      <c r="CAD1294" s="39"/>
      <c r="CAE1294" s="39"/>
      <c r="CAF1294" s="39"/>
      <c r="CAG1294" s="39"/>
      <c r="CAH1294" s="39"/>
      <c r="CAI1294" s="39"/>
      <c r="CAJ1294" s="39"/>
      <c r="CAK1294" s="39"/>
      <c r="CAL1294" s="39"/>
      <c r="CAM1294" s="39"/>
      <c r="CAN1294" s="39"/>
      <c r="CAO1294" s="39"/>
      <c r="CAP1294" s="39"/>
      <c r="CAQ1294" s="39"/>
      <c r="CAR1294" s="39"/>
      <c r="CAS1294" s="39"/>
      <c r="CAT1294" s="39"/>
      <c r="CAU1294" s="39"/>
      <c r="CAV1294" s="39"/>
      <c r="CAW1294" s="39"/>
      <c r="CAX1294" s="39"/>
      <c r="CAY1294" s="39"/>
      <c r="CAZ1294" s="39"/>
      <c r="CBA1294" s="39"/>
      <c r="CBB1294" s="39"/>
      <c r="CBC1294" s="39"/>
      <c r="CBD1294" s="39"/>
      <c r="CBE1294" s="39"/>
      <c r="CBF1294" s="39"/>
      <c r="CBG1294" s="39"/>
      <c r="CBH1294" s="39"/>
      <c r="CBI1294" s="39"/>
      <c r="CBJ1294" s="39"/>
      <c r="CBK1294" s="39"/>
      <c r="CBL1294" s="39"/>
      <c r="CBM1294" s="39"/>
      <c r="CBN1294" s="39"/>
      <c r="CBO1294" s="39"/>
      <c r="CBP1294" s="39"/>
      <c r="CBQ1294" s="39"/>
      <c r="CBR1294" s="39"/>
      <c r="CBS1294" s="39"/>
      <c r="CBT1294" s="39"/>
      <c r="CBU1294" s="39"/>
      <c r="CBV1294" s="39"/>
      <c r="CBW1294" s="39"/>
      <c r="CBX1294" s="39"/>
      <c r="CBY1294" s="39"/>
      <c r="CBZ1294" s="39"/>
      <c r="CCA1294" s="39"/>
      <c r="CCB1294" s="39"/>
      <c r="CCC1294" s="39"/>
      <c r="CCD1294" s="39"/>
      <c r="CCE1294" s="39"/>
      <c r="CCF1294" s="39"/>
      <c r="CCG1294" s="39"/>
      <c r="CCH1294" s="39"/>
      <c r="CCI1294" s="39"/>
      <c r="CCJ1294" s="39"/>
      <c r="CCK1294" s="39"/>
      <c r="CCL1294" s="39"/>
      <c r="CCM1294" s="39"/>
      <c r="CCN1294" s="39"/>
      <c r="CCO1294" s="39"/>
      <c r="CCP1294" s="39"/>
      <c r="CCQ1294" s="39"/>
      <c r="CCR1294" s="39"/>
      <c r="CCS1294" s="39"/>
      <c r="CCT1294" s="39"/>
      <c r="CCU1294" s="39"/>
      <c r="CCV1294" s="39"/>
      <c r="CCW1294" s="39"/>
      <c r="CCX1294" s="39"/>
      <c r="CCY1294" s="39"/>
      <c r="CCZ1294" s="39"/>
      <c r="CDA1294" s="39"/>
      <c r="CDB1294" s="39"/>
      <c r="CDC1294" s="39"/>
      <c r="CDD1294" s="39"/>
      <c r="CDE1294" s="39"/>
      <c r="CDF1294" s="39"/>
      <c r="CDG1294" s="39"/>
      <c r="CDH1294" s="39"/>
      <c r="CDI1294" s="39"/>
      <c r="CDJ1294" s="39"/>
      <c r="CDK1294" s="39"/>
      <c r="CDL1294" s="39"/>
      <c r="CDM1294" s="39"/>
      <c r="CDN1294" s="39"/>
      <c r="CDO1294" s="39"/>
      <c r="CDP1294" s="39"/>
      <c r="CDQ1294" s="39"/>
      <c r="CDR1294" s="39"/>
      <c r="CDS1294" s="39"/>
      <c r="CDT1294" s="39"/>
      <c r="CDU1294" s="39"/>
      <c r="CDV1294" s="39"/>
      <c r="CDW1294" s="39"/>
      <c r="CDX1294" s="39"/>
      <c r="CDY1294" s="39"/>
      <c r="CDZ1294" s="39"/>
      <c r="CEA1294" s="39"/>
      <c r="CEB1294" s="39"/>
      <c r="CEC1294" s="39"/>
      <c r="CED1294" s="39"/>
      <c r="CEE1294" s="39"/>
      <c r="CEF1294" s="39"/>
      <c r="CEG1294" s="39"/>
      <c r="CEH1294" s="39"/>
      <c r="CEI1294" s="39"/>
      <c r="CEJ1294" s="39"/>
      <c r="CEK1294" s="39"/>
      <c r="CEL1294" s="39"/>
      <c r="CEM1294" s="39"/>
      <c r="CEN1294" s="39"/>
      <c r="CEO1294" s="39"/>
      <c r="CEP1294" s="39"/>
      <c r="CEQ1294" s="39"/>
      <c r="CER1294" s="39"/>
      <c r="CES1294" s="39"/>
      <c r="CET1294" s="39"/>
      <c r="CEU1294" s="39"/>
      <c r="CEV1294" s="39"/>
      <c r="CEW1294" s="39"/>
      <c r="CEX1294" s="39"/>
      <c r="CEY1294" s="39"/>
      <c r="CEZ1294" s="39"/>
      <c r="CFA1294" s="39"/>
      <c r="CFB1294" s="39"/>
      <c r="CFC1294" s="39"/>
      <c r="CFD1294" s="39"/>
      <c r="CFE1294" s="39"/>
      <c r="CFF1294" s="39"/>
      <c r="CFG1294" s="39"/>
      <c r="CFH1294" s="39"/>
      <c r="CFI1294" s="39"/>
      <c r="CFJ1294" s="39"/>
      <c r="CFK1294" s="39"/>
      <c r="CFL1294" s="39"/>
      <c r="CFM1294" s="39"/>
      <c r="CFN1294" s="39"/>
      <c r="CFO1294" s="39"/>
      <c r="CFP1294" s="39"/>
      <c r="CFQ1294" s="39"/>
      <c r="CFR1294" s="39"/>
      <c r="CFS1294" s="39"/>
      <c r="CFT1294" s="39"/>
      <c r="CFU1294" s="39"/>
      <c r="CFV1294" s="39"/>
      <c r="CFW1294" s="39"/>
      <c r="CFX1294" s="39"/>
      <c r="CFY1294" s="39"/>
      <c r="CFZ1294" s="39"/>
      <c r="CGA1294" s="39"/>
      <c r="CGB1294" s="39"/>
      <c r="CGC1294" s="39"/>
      <c r="CGD1294" s="39"/>
      <c r="CGE1294" s="39"/>
      <c r="CGF1294" s="39"/>
      <c r="CGG1294" s="39"/>
      <c r="CGH1294" s="39"/>
      <c r="CGI1294" s="39"/>
      <c r="CGJ1294" s="39"/>
      <c r="CGK1294" s="39"/>
      <c r="CGL1294" s="39"/>
      <c r="CGM1294" s="39"/>
      <c r="CGN1294" s="39"/>
      <c r="CGO1294" s="39"/>
      <c r="CGP1294" s="39"/>
      <c r="CGQ1294" s="39"/>
      <c r="CGR1294" s="39"/>
      <c r="CGS1294" s="39"/>
      <c r="CGT1294" s="39"/>
      <c r="CGU1294" s="39"/>
      <c r="CGV1294" s="39"/>
      <c r="CGW1294" s="39"/>
      <c r="CGX1294" s="39"/>
      <c r="CGY1294" s="39"/>
      <c r="CGZ1294" s="39"/>
      <c r="CHA1294" s="39"/>
      <c r="CHB1294" s="39"/>
      <c r="CHC1294" s="39"/>
      <c r="CHD1294" s="39"/>
      <c r="CHE1294" s="39"/>
      <c r="CHF1294" s="39"/>
      <c r="CHG1294" s="39"/>
      <c r="CHH1294" s="39"/>
      <c r="CHI1294" s="39"/>
      <c r="CHJ1294" s="39"/>
      <c r="CHK1294" s="39"/>
      <c r="CHL1294" s="39"/>
      <c r="CHM1294" s="39"/>
      <c r="CHN1294" s="39"/>
      <c r="CHO1294" s="39"/>
      <c r="CHP1294" s="39"/>
      <c r="CHQ1294" s="39"/>
      <c r="CHR1294" s="39"/>
      <c r="CHS1294" s="39"/>
      <c r="CHT1294" s="39"/>
      <c r="CHU1294" s="39"/>
      <c r="CHV1294" s="39"/>
      <c r="CHW1294" s="39"/>
      <c r="CHX1294" s="39"/>
      <c r="CHY1294" s="39"/>
      <c r="CHZ1294" s="39"/>
      <c r="CIA1294" s="39"/>
      <c r="CIB1294" s="39"/>
      <c r="CIC1294" s="39"/>
      <c r="CID1294" s="39"/>
      <c r="CIE1294" s="39"/>
      <c r="CIF1294" s="39"/>
      <c r="CIG1294" s="39"/>
      <c r="CIH1294" s="39"/>
      <c r="CII1294" s="39"/>
      <c r="CIJ1294" s="39"/>
      <c r="CIK1294" s="39"/>
      <c r="CIL1294" s="39"/>
      <c r="CIM1294" s="39"/>
      <c r="CIN1294" s="39"/>
      <c r="CIO1294" s="39"/>
      <c r="CIP1294" s="39"/>
      <c r="CIQ1294" s="39"/>
      <c r="CIR1294" s="39"/>
      <c r="CIS1294" s="39"/>
      <c r="CIT1294" s="39"/>
      <c r="CIU1294" s="39"/>
      <c r="CIV1294" s="39"/>
      <c r="CIW1294" s="39"/>
      <c r="CIX1294" s="39"/>
      <c r="CIY1294" s="39"/>
      <c r="CIZ1294" s="39"/>
      <c r="CJA1294" s="39"/>
      <c r="CJB1294" s="39"/>
      <c r="CJC1294" s="39"/>
      <c r="CJD1294" s="39"/>
      <c r="CJE1294" s="39"/>
      <c r="CJF1294" s="39"/>
      <c r="CJG1294" s="39"/>
      <c r="CJH1294" s="39"/>
      <c r="CJI1294" s="39"/>
      <c r="CJJ1294" s="39"/>
      <c r="CJK1294" s="39"/>
      <c r="CJL1294" s="39"/>
      <c r="CJM1294" s="39"/>
      <c r="CJN1294" s="39"/>
      <c r="CJO1294" s="39"/>
      <c r="CJP1294" s="39"/>
      <c r="CJQ1294" s="39"/>
      <c r="CJR1294" s="39"/>
      <c r="CJS1294" s="39"/>
      <c r="CJT1294" s="39"/>
      <c r="CJU1294" s="39"/>
      <c r="CJV1294" s="39"/>
      <c r="CJW1294" s="39"/>
      <c r="CJX1294" s="39"/>
      <c r="CJY1294" s="39"/>
      <c r="CJZ1294" s="39"/>
      <c r="CKA1294" s="39"/>
      <c r="CKB1294" s="39"/>
      <c r="CKC1294" s="39"/>
      <c r="CKD1294" s="39"/>
      <c r="CKE1294" s="39"/>
      <c r="CKF1294" s="39"/>
      <c r="CKG1294" s="39"/>
      <c r="CKH1294" s="39"/>
      <c r="CKI1294" s="39"/>
      <c r="CKJ1294" s="39"/>
      <c r="CKK1294" s="39"/>
      <c r="CKL1294" s="39"/>
      <c r="CKM1294" s="39"/>
      <c r="CKN1294" s="39"/>
      <c r="CKO1294" s="39"/>
      <c r="CKP1294" s="39"/>
      <c r="CKQ1294" s="39"/>
      <c r="CKR1294" s="39"/>
      <c r="CKS1294" s="39"/>
      <c r="CKT1294" s="39"/>
      <c r="CKU1294" s="39"/>
      <c r="CKV1294" s="39"/>
      <c r="CKW1294" s="39"/>
      <c r="CKX1294" s="39"/>
      <c r="CKY1294" s="39"/>
      <c r="CKZ1294" s="39"/>
      <c r="CLA1294" s="39"/>
      <c r="CLB1294" s="39"/>
      <c r="CLC1294" s="39"/>
      <c r="CLD1294" s="39"/>
      <c r="CLE1294" s="39"/>
      <c r="CLF1294" s="39"/>
      <c r="CLG1294" s="39"/>
      <c r="CLH1294" s="39"/>
      <c r="CLI1294" s="39"/>
      <c r="CLJ1294" s="39"/>
      <c r="CLK1294" s="39"/>
      <c r="CLL1294" s="39"/>
      <c r="CLM1294" s="39"/>
      <c r="CLN1294" s="39"/>
      <c r="CLO1294" s="39"/>
      <c r="CLP1294" s="39"/>
      <c r="CLQ1294" s="39"/>
      <c r="CLR1294" s="39"/>
      <c r="CLS1294" s="39"/>
      <c r="CLT1294" s="39"/>
      <c r="CLU1294" s="39"/>
      <c r="CLV1294" s="39"/>
      <c r="CLW1294" s="39"/>
      <c r="CLX1294" s="39"/>
      <c r="CLY1294" s="39"/>
      <c r="CLZ1294" s="39"/>
      <c r="CMA1294" s="39"/>
      <c r="CMB1294" s="39"/>
      <c r="CMC1294" s="39"/>
      <c r="CMD1294" s="39"/>
      <c r="CME1294" s="39"/>
      <c r="CMF1294" s="39"/>
      <c r="CMG1294" s="39"/>
      <c r="CMH1294" s="39"/>
      <c r="CMI1294" s="39"/>
      <c r="CMJ1294" s="39"/>
      <c r="CMK1294" s="39"/>
      <c r="CML1294" s="39"/>
      <c r="CMM1294" s="39"/>
      <c r="CMN1294" s="39"/>
      <c r="CMO1294" s="39"/>
      <c r="CMP1294" s="39"/>
      <c r="CMQ1294" s="39"/>
      <c r="CMR1294" s="39"/>
      <c r="CMS1294" s="39"/>
      <c r="CMT1294" s="39"/>
      <c r="CMU1294" s="39"/>
      <c r="CMV1294" s="39"/>
      <c r="CMW1294" s="39"/>
      <c r="CMX1294" s="39"/>
      <c r="CMY1294" s="39"/>
      <c r="CMZ1294" s="39"/>
      <c r="CNA1294" s="39"/>
      <c r="CNB1294" s="39"/>
      <c r="CNC1294" s="39"/>
      <c r="CND1294" s="39"/>
      <c r="CNE1294" s="39"/>
      <c r="CNF1294" s="39"/>
      <c r="CNG1294" s="39"/>
      <c r="CNH1294" s="39"/>
      <c r="CNI1294" s="39"/>
      <c r="CNJ1294" s="39"/>
      <c r="CNK1294" s="39"/>
      <c r="CNL1294" s="39"/>
      <c r="CNM1294" s="39"/>
      <c r="CNN1294" s="39"/>
      <c r="CNO1294" s="39"/>
      <c r="CNP1294" s="39"/>
      <c r="CNQ1294" s="39"/>
      <c r="CNR1294" s="39"/>
      <c r="CNS1294" s="39"/>
      <c r="CNT1294" s="39"/>
      <c r="CNU1294" s="39"/>
      <c r="CNV1294" s="39"/>
      <c r="CNW1294" s="39"/>
      <c r="CNX1294" s="39"/>
      <c r="CNY1294" s="39"/>
      <c r="CNZ1294" s="39"/>
      <c r="COA1294" s="39"/>
      <c r="COB1294" s="39"/>
      <c r="COC1294" s="39"/>
      <c r="COD1294" s="39"/>
      <c r="COE1294" s="39"/>
      <c r="COF1294" s="39"/>
      <c r="COG1294" s="39"/>
      <c r="COH1294" s="39"/>
      <c r="COI1294" s="39"/>
      <c r="COJ1294" s="39"/>
      <c r="COK1294" s="39"/>
      <c r="COL1294" s="39"/>
      <c r="COM1294" s="39"/>
      <c r="CON1294" s="39"/>
      <c r="COO1294" s="39"/>
      <c r="COP1294" s="39"/>
      <c r="COQ1294" s="39"/>
      <c r="COR1294" s="39"/>
      <c r="COS1294" s="39"/>
      <c r="COT1294" s="39"/>
      <c r="COU1294" s="39"/>
      <c r="COV1294" s="39"/>
      <c r="COW1294" s="39"/>
      <c r="COX1294" s="39"/>
      <c r="COY1294" s="39"/>
      <c r="COZ1294" s="39"/>
      <c r="CPA1294" s="39"/>
      <c r="CPB1294" s="39"/>
      <c r="CPC1294" s="39"/>
      <c r="CPD1294" s="39"/>
      <c r="CPE1294" s="39"/>
      <c r="CPF1294" s="39"/>
      <c r="CPG1294" s="39"/>
      <c r="CPH1294" s="39"/>
      <c r="CPI1294" s="39"/>
      <c r="CPJ1294" s="39"/>
      <c r="CPK1294" s="39"/>
      <c r="CPL1294" s="39"/>
      <c r="CPM1294" s="39"/>
      <c r="CPN1294" s="39"/>
      <c r="CPO1294" s="39"/>
      <c r="CPP1294" s="39"/>
      <c r="CPQ1294" s="39"/>
      <c r="CPR1294" s="39"/>
      <c r="CPS1294" s="39"/>
      <c r="CPT1294" s="39"/>
      <c r="CPU1294" s="39"/>
      <c r="CPV1294" s="39"/>
      <c r="CPW1294" s="39"/>
      <c r="CPX1294" s="39"/>
      <c r="CPY1294" s="39"/>
      <c r="CPZ1294" s="39"/>
      <c r="CQA1294" s="39"/>
      <c r="CQB1294" s="39"/>
      <c r="CQC1294" s="39"/>
      <c r="CQD1294" s="39"/>
      <c r="CQE1294" s="39"/>
      <c r="CQF1294" s="39"/>
      <c r="CQG1294" s="39"/>
      <c r="CQH1294" s="39"/>
      <c r="CQI1294" s="39"/>
      <c r="CQJ1294" s="39"/>
      <c r="CQK1294" s="39"/>
      <c r="CQL1294" s="39"/>
      <c r="CQM1294" s="39"/>
      <c r="CQN1294" s="39"/>
      <c r="CQO1294" s="39"/>
      <c r="CQP1294" s="39"/>
      <c r="CQQ1294" s="39"/>
      <c r="CQR1294" s="39"/>
      <c r="CQS1294" s="39"/>
      <c r="CQT1294" s="39"/>
      <c r="CQU1294" s="39"/>
      <c r="CQV1294" s="39"/>
      <c r="CQW1294" s="39"/>
      <c r="CQX1294" s="39"/>
      <c r="CQY1294" s="39"/>
      <c r="CQZ1294" s="39"/>
      <c r="CRA1294" s="39"/>
      <c r="CRB1294" s="39"/>
      <c r="CRC1294" s="39"/>
      <c r="CRD1294" s="39"/>
      <c r="CRE1294" s="39"/>
      <c r="CRF1294" s="39"/>
      <c r="CRG1294" s="39"/>
      <c r="CRH1294" s="39"/>
      <c r="CRI1294" s="39"/>
      <c r="CRJ1294" s="39"/>
      <c r="CRK1294" s="39"/>
      <c r="CRL1294" s="39"/>
      <c r="CRM1294" s="39"/>
      <c r="CRN1294" s="39"/>
      <c r="CRO1294" s="39"/>
      <c r="CRP1294" s="39"/>
      <c r="CRQ1294" s="39"/>
      <c r="CRR1294" s="39"/>
      <c r="CRS1294" s="39"/>
      <c r="CRT1294" s="39"/>
      <c r="CRU1294" s="39"/>
      <c r="CRV1294" s="39"/>
      <c r="CRW1294" s="39"/>
      <c r="CRX1294" s="39"/>
      <c r="CRY1294" s="39"/>
      <c r="CRZ1294" s="39"/>
      <c r="CSA1294" s="39"/>
      <c r="CSB1294" s="39"/>
      <c r="CSC1294" s="39"/>
      <c r="CSD1294" s="39"/>
      <c r="CSE1294" s="39"/>
      <c r="CSF1294" s="39"/>
      <c r="CSG1294" s="39"/>
      <c r="CSH1294" s="39"/>
      <c r="CSI1294" s="39"/>
      <c r="CSJ1294" s="39"/>
      <c r="CSK1294" s="39"/>
      <c r="CSL1294" s="39"/>
      <c r="CSM1294" s="39"/>
      <c r="CSN1294" s="39"/>
      <c r="CSO1294" s="39"/>
      <c r="CSP1294" s="39"/>
      <c r="CSQ1294" s="39"/>
      <c r="CSR1294" s="39"/>
      <c r="CSS1294" s="39"/>
      <c r="CST1294" s="39"/>
      <c r="CSU1294" s="39"/>
      <c r="CSV1294" s="39"/>
      <c r="CSW1294" s="39"/>
      <c r="CSX1294" s="39"/>
      <c r="CSY1294" s="39"/>
      <c r="CSZ1294" s="39"/>
      <c r="CTA1294" s="39"/>
      <c r="CTB1294" s="39"/>
      <c r="CTC1294" s="39"/>
      <c r="CTD1294" s="39"/>
      <c r="CTE1294" s="39"/>
      <c r="CTF1294" s="39"/>
      <c r="CTG1294" s="39"/>
      <c r="CTH1294" s="39"/>
      <c r="CTI1294" s="39"/>
      <c r="CTJ1294" s="39"/>
      <c r="CTK1294" s="39"/>
      <c r="CTL1294" s="39"/>
      <c r="CTM1294" s="39"/>
      <c r="CTN1294" s="39"/>
      <c r="CTO1294" s="39"/>
      <c r="CTP1294" s="39"/>
      <c r="CTQ1294" s="39"/>
      <c r="CTR1294" s="39"/>
      <c r="CTS1294" s="39"/>
      <c r="CTT1294" s="39"/>
      <c r="CTU1294" s="39"/>
      <c r="CTV1294" s="39"/>
      <c r="CTW1294" s="39"/>
      <c r="CTX1294" s="39"/>
      <c r="CTY1294" s="39"/>
      <c r="CTZ1294" s="39"/>
      <c r="CUA1294" s="39"/>
      <c r="CUB1294" s="39"/>
      <c r="CUC1294" s="39"/>
      <c r="CUD1294" s="39"/>
      <c r="CUE1294" s="39"/>
      <c r="CUF1294" s="39"/>
      <c r="CUG1294" s="39"/>
      <c r="CUH1294" s="39"/>
      <c r="CUI1294" s="39"/>
      <c r="CUJ1294" s="39"/>
      <c r="CUK1294" s="39"/>
      <c r="CUL1294" s="39"/>
      <c r="CUM1294" s="39"/>
      <c r="CUN1294" s="39"/>
      <c r="CUO1294" s="39"/>
      <c r="CUP1294" s="39"/>
      <c r="CUQ1294" s="39"/>
      <c r="CUR1294" s="39"/>
      <c r="CUS1294" s="39"/>
      <c r="CUT1294" s="39"/>
      <c r="CUU1294" s="39"/>
      <c r="CUV1294" s="39"/>
      <c r="CUW1294" s="39"/>
      <c r="CUX1294" s="39"/>
      <c r="CUY1294" s="39"/>
      <c r="CUZ1294" s="39"/>
      <c r="CVA1294" s="39"/>
      <c r="CVB1294" s="39"/>
      <c r="CVC1294" s="39"/>
      <c r="CVD1294" s="39"/>
      <c r="CVE1294" s="39"/>
      <c r="CVF1294" s="39"/>
      <c r="CVG1294" s="39"/>
      <c r="CVH1294" s="39"/>
      <c r="CVI1294" s="39"/>
      <c r="CVJ1294" s="39"/>
      <c r="CVK1294" s="39"/>
      <c r="CVL1294" s="39"/>
      <c r="CVM1294" s="39"/>
      <c r="CVN1294" s="39"/>
      <c r="CVO1294" s="39"/>
      <c r="CVP1294" s="39"/>
      <c r="CVQ1294" s="39"/>
      <c r="CVR1294" s="39"/>
      <c r="CVS1294" s="39"/>
      <c r="CVT1294" s="39"/>
      <c r="CVU1294" s="39"/>
      <c r="CVV1294" s="39"/>
      <c r="CVW1294" s="39"/>
      <c r="CVX1294" s="39"/>
      <c r="CVY1294" s="39"/>
      <c r="CVZ1294" s="39"/>
      <c r="CWA1294" s="39"/>
      <c r="CWB1294" s="39"/>
      <c r="CWC1294" s="39"/>
      <c r="CWD1294" s="39"/>
      <c r="CWE1294" s="39"/>
      <c r="CWF1294" s="39"/>
      <c r="CWG1294" s="39"/>
      <c r="CWH1294" s="39"/>
      <c r="CWI1294" s="39"/>
      <c r="CWJ1294" s="39"/>
      <c r="CWK1294" s="39"/>
      <c r="CWL1294" s="39"/>
      <c r="CWM1294" s="39"/>
      <c r="CWN1294" s="39"/>
      <c r="CWO1294" s="39"/>
      <c r="CWP1294" s="39"/>
      <c r="CWQ1294" s="39"/>
      <c r="CWR1294" s="39"/>
      <c r="CWS1294" s="39"/>
      <c r="CWT1294" s="39"/>
      <c r="CWU1294" s="39"/>
      <c r="CWV1294" s="39"/>
      <c r="CWW1294" s="39"/>
      <c r="CWX1294" s="39"/>
      <c r="CWY1294" s="39"/>
      <c r="CWZ1294" s="39"/>
      <c r="CXA1294" s="39"/>
      <c r="CXB1294" s="39"/>
      <c r="CXC1294" s="39"/>
      <c r="CXD1294" s="39"/>
      <c r="CXE1294" s="39"/>
      <c r="CXF1294" s="39"/>
      <c r="CXG1294" s="39"/>
      <c r="CXH1294" s="39"/>
      <c r="CXI1294" s="39"/>
      <c r="CXJ1294" s="39"/>
      <c r="CXK1294" s="39"/>
      <c r="CXL1294" s="39"/>
      <c r="CXM1294" s="39"/>
      <c r="CXN1294" s="39"/>
      <c r="CXO1294" s="39"/>
      <c r="CXP1294" s="39"/>
      <c r="CXQ1294" s="39"/>
      <c r="CXR1294" s="39"/>
      <c r="CXS1294" s="39"/>
      <c r="CXT1294" s="39"/>
      <c r="CXU1294" s="39"/>
      <c r="CXV1294" s="39"/>
      <c r="CXW1294" s="39"/>
      <c r="CXX1294" s="39"/>
      <c r="CXY1294" s="39"/>
      <c r="CXZ1294" s="39"/>
      <c r="CYA1294" s="39"/>
      <c r="CYB1294" s="39"/>
      <c r="CYC1294" s="39"/>
      <c r="CYD1294" s="39"/>
      <c r="CYE1294" s="39"/>
      <c r="CYF1294" s="39"/>
      <c r="CYG1294" s="39"/>
      <c r="CYH1294" s="39"/>
      <c r="CYI1294" s="39"/>
      <c r="CYJ1294" s="39"/>
      <c r="CYK1294" s="39"/>
      <c r="CYL1294" s="39"/>
      <c r="CYM1294" s="39"/>
      <c r="CYN1294" s="39"/>
      <c r="CYO1294" s="39"/>
      <c r="CYP1294" s="39"/>
      <c r="CYQ1294" s="39"/>
      <c r="CYR1294" s="39"/>
      <c r="CYS1294" s="39"/>
      <c r="CYT1294" s="39"/>
      <c r="CYU1294" s="39"/>
      <c r="CYV1294" s="39"/>
      <c r="CYW1294" s="39"/>
      <c r="CYX1294" s="39"/>
      <c r="CYY1294" s="39"/>
      <c r="CYZ1294" s="39"/>
      <c r="CZA1294" s="39"/>
      <c r="CZB1294" s="39"/>
      <c r="CZC1294" s="39"/>
      <c r="CZD1294" s="39"/>
      <c r="CZE1294" s="39"/>
      <c r="CZF1294" s="39"/>
      <c r="CZG1294" s="39"/>
      <c r="CZH1294" s="39"/>
      <c r="CZI1294" s="39"/>
      <c r="CZJ1294" s="39"/>
      <c r="CZK1294" s="39"/>
      <c r="CZL1294" s="39"/>
      <c r="CZM1294" s="39"/>
      <c r="CZN1294" s="39"/>
      <c r="CZO1294" s="39"/>
      <c r="CZP1294" s="39"/>
      <c r="CZQ1294" s="39"/>
      <c r="CZR1294" s="39"/>
      <c r="CZS1294" s="39"/>
      <c r="CZT1294" s="39"/>
      <c r="CZU1294" s="39"/>
      <c r="CZV1294" s="39"/>
      <c r="CZW1294" s="39"/>
      <c r="CZX1294" s="39"/>
      <c r="CZY1294" s="39"/>
      <c r="CZZ1294" s="39"/>
      <c r="DAA1294" s="39"/>
      <c r="DAB1294" s="39"/>
      <c r="DAC1294" s="39"/>
      <c r="DAD1294" s="39"/>
      <c r="DAE1294" s="39"/>
      <c r="DAF1294" s="39"/>
      <c r="DAG1294" s="39"/>
      <c r="DAH1294" s="39"/>
      <c r="DAI1294" s="39"/>
      <c r="DAJ1294" s="39"/>
      <c r="DAK1294" s="39"/>
      <c r="DAL1294" s="39"/>
      <c r="DAM1294" s="39"/>
      <c r="DAN1294" s="39"/>
      <c r="DAO1294" s="39"/>
      <c r="DAP1294" s="39"/>
      <c r="DAQ1294" s="39"/>
      <c r="DAR1294" s="39"/>
      <c r="DAS1294" s="39"/>
      <c r="DAT1294" s="39"/>
      <c r="DAU1294" s="39"/>
      <c r="DAV1294" s="39"/>
      <c r="DAW1294" s="39"/>
      <c r="DAX1294" s="39"/>
      <c r="DAY1294" s="39"/>
      <c r="DAZ1294" s="39"/>
      <c r="DBA1294" s="39"/>
      <c r="DBB1294" s="39"/>
      <c r="DBC1294" s="39"/>
      <c r="DBD1294" s="39"/>
      <c r="DBE1294" s="39"/>
      <c r="DBF1294" s="39"/>
      <c r="DBG1294" s="39"/>
      <c r="DBH1294" s="39"/>
      <c r="DBI1294" s="39"/>
      <c r="DBJ1294" s="39"/>
      <c r="DBK1294" s="39"/>
      <c r="DBL1294" s="39"/>
      <c r="DBM1294" s="39"/>
      <c r="DBN1294" s="39"/>
      <c r="DBO1294" s="39"/>
      <c r="DBP1294" s="39"/>
      <c r="DBQ1294" s="39"/>
      <c r="DBR1294" s="39"/>
      <c r="DBS1294" s="39"/>
      <c r="DBT1294" s="39"/>
      <c r="DBU1294" s="39"/>
      <c r="DBV1294" s="39"/>
      <c r="DBW1294" s="39"/>
      <c r="DBX1294" s="39"/>
      <c r="DBY1294" s="39"/>
      <c r="DBZ1294" s="39"/>
      <c r="DCA1294" s="39"/>
      <c r="DCB1294" s="39"/>
      <c r="DCC1294" s="39"/>
      <c r="DCD1294" s="39"/>
      <c r="DCE1294" s="39"/>
      <c r="DCF1294" s="39"/>
      <c r="DCG1294" s="39"/>
      <c r="DCH1294" s="39"/>
      <c r="DCI1294" s="39"/>
      <c r="DCJ1294" s="39"/>
      <c r="DCK1294" s="39"/>
      <c r="DCL1294" s="39"/>
      <c r="DCM1294" s="39"/>
      <c r="DCN1294" s="39"/>
      <c r="DCO1294" s="39"/>
      <c r="DCP1294" s="39"/>
      <c r="DCQ1294" s="39"/>
      <c r="DCR1294" s="39"/>
      <c r="DCS1294" s="39"/>
      <c r="DCT1294" s="39"/>
      <c r="DCU1294" s="39"/>
      <c r="DCV1294" s="39"/>
      <c r="DCW1294" s="39"/>
      <c r="DCX1294" s="39"/>
      <c r="DCY1294" s="39"/>
      <c r="DCZ1294" s="39"/>
      <c r="DDA1294" s="39"/>
      <c r="DDB1294" s="39"/>
      <c r="DDC1294" s="39"/>
      <c r="DDD1294" s="39"/>
      <c r="DDE1294" s="39"/>
      <c r="DDF1294" s="39"/>
      <c r="DDG1294" s="39"/>
      <c r="DDH1294" s="39"/>
      <c r="DDI1294" s="39"/>
      <c r="DDJ1294" s="39"/>
      <c r="DDK1294" s="39"/>
      <c r="DDL1294" s="39"/>
      <c r="DDM1294" s="39"/>
      <c r="DDN1294" s="39"/>
      <c r="DDO1294" s="39"/>
      <c r="DDP1294" s="39"/>
      <c r="DDQ1294" s="39"/>
      <c r="DDR1294" s="39"/>
      <c r="DDS1294" s="39"/>
      <c r="DDT1294" s="39"/>
      <c r="DDU1294" s="39"/>
      <c r="DDV1294" s="39"/>
      <c r="DDW1294" s="39"/>
      <c r="DDX1294" s="39"/>
      <c r="DDY1294" s="39"/>
      <c r="DDZ1294" s="39"/>
      <c r="DEA1294" s="39"/>
      <c r="DEB1294" s="39"/>
      <c r="DEC1294" s="39"/>
      <c r="DED1294" s="39"/>
      <c r="DEE1294" s="39"/>
      <c r="DEF1294" s="39"/>
      <c r="DEG1294" s="39"/>
      <c r="DEH1294" s="39"/>
      <c r="DEI1294" s="39"/>
      <c r="DEJ1294" s="39"/>
      <c r="DEK1294" s="39"/>
      <c r="DEL1294" s="39"/>
      <c r="DEM1294" s="39"/>
      <c r="DEN1294" s="39"/>
      <c r="DEO1294" s="39"/>
      <c r="DEP1294" s="39"/>
      <c r="DEQ1294" s="39"/>
      <c r="DER1294" s="39"/>
      <c r="DES1294" s="39"/>
      <c r="DET1294" s="39"/>
      <c r="DEU1294" s="39"/>
      <c r="DEV1294" s="39"/>
      <c r="DEW1294" s="39"/>
      <c r="DEX1294" s="39"/>
      <c r="DEY1294" s="39"/>
      <c r="DEZ1294" s="39"/>
      <c r="DFA1294" s="39"/>
      <c r="DFB1294" s="39"/>
      <c r="DFC1294" s="39"/>
      <c r="DFD1294" s="39"/>
      <c r="DFE1294" s="39"/>
      <c r="DFF1294" s="39"/>
      <c r="DFG1294" s="39"/>
      <c r="DFH1294" s="39"/>
      <c r="DFI1294" s="39"/>
      <c r="DFJ1294" s="39"/>
      <c r="DFK1294" s="39"/>
      <c r="DFL1294" s="39"/>
      <c r="DFM1294" s="39"/>
      <c r="DFN1294" s="39"/>
      <c r="DFO1294" s="39"/>
      <c r="DFP1294" s="39"/>
      <c r="DFQ1294" s="39"/>
      <c r="DFR1294" s="39"/>
      <c r="DFS1294" s="39"/>
      <c r="DFT1294" s="39"/>
      <c r="DFU1294" s="39"/>
      <c r="DFV1294" s="39"/>
      <c r="DFW1294" s="39"/>
      <c r="DFX1294" s="39"/>
      <c r="DFY1294" s="39"/>
      <c r="DFZ1294" s="39"/>
      <c r="DGA1294" s="39"/>
      <c r="DGB1294" s="39"/>
      <c r="DGC1294" s="39"/>
      <c r="DGD1294" s="39"/>
      <c r="DGE1294" s="39"/>
      <c r="DGF1294" s="39"/>
      <c r="DGG1294" s="39"/>
      <c r="DGH1294" s="39"/>
      <c r="DGI1294" s="39"/>
      <c r="DGJ1294" s="39"/>
      <c r="DGK1294" s="39"/>
      <c r="DGL1294" s="39"/>
      <c r="DGM1294" s="39"/>
      <c r="DGN1294" s="39"/>
      <c r="DGO1294" s="39"/>
      <c r="DGP1294" s="39"/>
      <c r="DGQ1294" s="39"/>
      <c r="DGR1294" s="39"/>
      <c r="DGS1294" s="39"/>
      <c r="DGT1294" s="39"/>
      <c r="DGU1294" s="39"/>
      <c r="DGV1294" s="39"/>
      <c r="DGW1294" s="39"/>
      <c r="DGX1294" s="39"/>
      <c r="DGY1294" s="39"/>
      <c r="DGZ1294" s="39"/>
      <c r="DHA1294" s="39"/>
      <c r="DHB1294" s="39"/>
      <c r="DHC1294" s="39"/>
      <c r="DHD1294" s="39"/>
      <c r="DHE1294" s="39"/>
      <c r="DHF1294" s="39"/>
      <c r="DHG1294" s="39"/>
      <c r="DHH1294" s="39"/>
      <c r="DHI1294" s="39"/>
      <c r="DHJ1294" s="39"/>
      <c r="DHK1294" s="39"/>
      <c r="DHL1294" s="39"/>
      <c r="DHM1294" s="39"/>
      <c r="DHN1294" s="39"/>
      <c r="DHO1294" s="39"/>
      <c r="DHP1294" s="39"/>
      <c r="DHQ1294" s="39"/>
      <c r="DHR1294" s="39"/>
      <c r="DHS1294" s="39"/>
      <c r="DHT1294" s="39"/>
      <c r="DHU1294" s="39"/>
      <c r="DHV1294" s="39"/>
      <c r="DHW1294" s="39"/>
      <c r="DHX1294" s="39"/>
      <c r="DHY1294" s="39"/>
      <c r="DHZ1294" s="39"/>
      <c r="DIA1294" s="39"/>
      <c r="DIB1294" s="39"/>
      <c r="DIC1294" s="39"/>
      <c r="DID1294" s="39"/>
      <c r="DIE1294" s="39"/>
      <c r="DIF1294" s="39"/>
      <c r="DIG1294" s="39"/>
      <c r="DIH1294" s="39"/>
      <c r="DII1294" s="39"/>
      <c r="DIJ1294" s="39"/>
      <c r="DIK1294" s="39"/>
      <c r="DIL1294" s="39"/>
      <c r="DIM1294" s="39"/>
      <c r="DIN1294" s="39"/>
      <c r="DIO1294" s="39"/>
      <c r="DIP1294" s="39"/>
      <c r="DIQ1294" s="39"/>
      <c r="DIR1294" s="39"/>
      <c r="DIS1294" s="39"/>
      <c r="DIT1294" s="39"/>
      <c r="DIU1294" s="39"/>
      <c r="DIV1294" s="39"/>
      <c r="DIW1294" s="39"/>
      <c r="DIX1294" s="39"/>
      <c r="DIY1294" s="39"/>
      <c r="DIZ1294" s="39"/>
      <c r="DJA1294" s="39"/>
      <c r="DJB1294" s="39"/>
      <c r="DJC1294" s="39"/>
      <c r="DJD1294" s="39"/>
      <c r="DJE1294" s="39"/>
      <c r="DJF1294" s="39"/>
      <c r="DJG1294" s="39"/>
      <c r="DJH1294" s="39"/>
      <c r="DJI1294" s="39"/>
      <c r="DJJ1294" s="39"/>
      <c r="DJK1294" s="39"/>
      <c r="DJL1294" s="39"/>
      <c r="DJM1294" s="39"/>
      <c r="DJN1294" s="39"/>
      <c r="DJO1294" s="39"/>
      <c r="DJP1294" s="39"/>
      <c r="DJQ1294" s="39"/>
      <c r="DJR1294" s="39"/>
      <c r="DJS1294" s="39"/>
      <c r="DJT1294" s="39"/>
      <c r="DJU1294" s="39"/>
      <c r="DJV1294" s="39"/>
      <c r="DJW1294" s="39"/>
      <c r="DJX1294" s="39"/>
      <c r="DJY1294" s="39"/>
      <c r="DJZ1294" s="39"/>
      <c r="DKA1294" s="39"/>
      <c r="DKB1294" s="39"/>
      <c r="DKC1294" s="39"/>
      <c r="DKD1294" s="39"/>
      <c r="DKE1294" s="39"/>
      <c r="DKF1294" s="39"/>
      <c r="DKG1294" s="39"/>
      <c r="DKH1294" s="39"/>
      <c r="DKI1294" s="39"/>
      <c r="DKJ1294" s="39"/>
      <c r="DKK1294" s="39"/>
      <c r="DKL1294" s="39"/>
      <c r="DKM1294" s="39"/>
      <c r="DKN1294" s="39"/>
      <c r="DKO1294" s="39"/>
      <c r="DKP1294" s="39"/>
      <c r="DKQ1294" s="39"/>
      <c r="DKR1294" s="39"/>
      <c r="DKS1294" s="39"/>
      <c r="DKT1294" s="39"/>
      <c r="DKU1294" s="39"/>
      <c r="DKV1294" s="39"/>
      <c r="DKW1294" s="39"/>
      <c r="DKX1294" s="39"/>
      <c r="DKY1294" s="39"/>
      <c r="DKZ1294" s="39"/>
      <c r="DLA1294" s="39"/>
      <c r="DLB1294" s="39"/>
      <c r="DLC1294" s="39"/>
      <c r="DLD1294" s="39"/>
      <c r="DLE1294" s="39"/>
      <c r="DLF1294" s="39"/>
      <c r="DLG1294" s="39"/>
      <c r="DLH1294" s="39"/>
      <c r="DLI1294" s="39"/>
      <c r="DLJ1294" s="39"/>
      <c r="DLK1294" s="39"/>
      <c r="DLL1294" s="39"/>
      <c r="DLM1294" s="39"/>
      <c r="DLN1294" s="39"/>
      <c r="DLO1294" s="39"/>
      <c r="DLP1294" s="39"/>
      <c r="DLQ1294" s="39"/>
      <c r="DLR1294" s="39"/>
      <c r="DLS1294" s="39"/>
      <c r="DLT1294" s="39"/>
      <c r="DLU1294" s="39"/>
      <c r="DLV1294" s="39"/>
      <c r="DLW1294" s="39"/>
      <c r="DLX1294" s="39"/>
      <c r="DLY1294" s="39"/>
      <c r="DLZ1294" s="39"/>
      <c r="DMA1294" s="39"/>
      <c r="DMB1294" s="39"/>
      <c r="DMC1294" s="39"/>
      <c r="DMD1294" s="39"/>
      <c r="DME1294" s="39"/>
      <c r="DMF1294" s="39"/>
      <c r="DMG1294" s="39"/>
      <c r="DMH1294" s="39"/>
      <c r="DMI1294" s="39"/>
      <c r="DMJ1294" s="39"/>
      <c r="DMK1294" s="39"/>
      <c r="DML1294" s="39"/>
      <c r="DMM1294" s="39"/>
      <c r="DMN1294" s="39"/>
      <c r="DMO1294" s="39"/>
      <c r="DMP1294" s="39"/>
      <c r="DMQ1294" s="39"/>
      <c r="DMR1294" s="39"/>
      <c r="DMS1294" s="39"/>
      <c r="DMT1294" s="39"/>
      <c r="DMU1294" s="39"/>
      <c r="DMV1294" s="39"/>
      <c r="DMW1294" s="39"/>
      <c r="DMX1294" s="39"/>
      <c r="DMY1294" s="39"/>
      <c r="DMZ1294" s="39"/>
      <c r="DNA1294" s="39"/>
      <c r="DNB1294" s="39"/>
      <c r="DNC1294" s="39"/>
      <c r="DND1294" s="39"/>
      <c r="DNE1294" s="39"/>
      <c r="DNF1294" s="39"/>
      <c r="DNG1294" s="39"/>
      <c r="DNH1294" s="39"/>
      <c r="DNI1294" s="39"/>
      <c r="DNJ1294" s="39"/>
      <c r="DNK1294" s="39"/>
      <c r="DNL1294" s="39"/>
      <c r="DNM1294" s="39"/>
      <c r="DNN1294" s="39"/>
      <c r="DNO1294" s="39"/>
      <c r="DNP1294" s="39"/>
      <c r="DNQ1294" s="39"/>
      <c r="DNR1294" s="39"/>
      <c r="DNS1294" s="39"/>
      <c r="DNT1294" s="39"/>
      <c r="DNU1294" s="39"/>
      <c r="DNV1294" s="39"/>
      <c r="DNW1294" s="39"/>
      <c r="DNX1294" s="39"/>
      <c r="DNY1294" s="39"/>
      <c r="DNZ1294" s="39"/>
      <c r="DOA1294" s="39"/>
      <c r="DOB1294" s="39"/>
      <c r="DOC1294" s="39"/>
      <c r="DOD1294" s="39"/>
      <c r="DOE1294" s="39"/>
      <c r="DOF1294" s="39"/>
      <c r="DOG1294" s="39"/>
      <c r="DOH1294" s="39"/>
      <c r="DOI1294" s="39"/>
      <c r="DOJ1294" s="39"/>
      <c r="DOK1294" s="39"/>
      <c r="DOL1294" s="39"/>
      <c r="DOM1294" s="39"/>
      <c r="DON1294" s="39"/>
      <c r="DOO1294" s="39"/>
      <c r="DOP1294" s="39"/>
      <c r="DOQ1294" s="39"/>
      <c r="DOR1294" s="39"/>
      <c r="DOS1294" s="39"/>
      <c r="DOT1294" s="39"/>
      <c r="DOU1294" s="39"/>
      <c r="DOV1294" s="39"/>
      <c r="DOW1294" s="39"/>
      <c r="DOX1294" s="39"/>
      <c r="DOY1294" s="39"/>
      <c r="DOZ1294" s="39"/>
      <c r="DPA1294" s="39"/>
      <c r="DPB1294" s="39"/>
      <c r="DPC1294" s="39"/>
      <c r="DPD1294" s="39"/>
      <c r="DPE1294" s="39"/>
      <c r="DPF1294" s="39"/>
      <c r="DPG1294" s="39"/>
      <c r="DPH1294" s="39"/>
      <c r="DPI1294" s="39"/>
      <c r="DPJ1294" s="39"/>
      <c r="DPK1294" s="39"/>
      <c r="DPL1294" s="39"/>
      <c r="DPM1294" s="39"/>
      <c r="DPN1294" s="39"/>
      <c r="DPO1294" s="39"/>
      <c r="DPP1294" s="39"/>
      <c r="DPQ1294" s="39"/>
      <c r="DPR1294" s="39"/>
      <c r="DPS1294" s="39"/>
      <c r="DPT1294" s="39"/>
      <c r="DPU1294" s="39"/>
      <c r="DPV1294" s="39"/>
      <c r="DPW1294" s="39"/>
      <c r="DPX1294" s="39"/>
      <c r="DPY1294" s="39"/>
      <c r="DPZ1294" s="39"/>
      <c r="DQA1294" s="39"/>
      <c r="DQB1294" s="39"/>
      <c r="DQC1294" s="39"/>
      <c r="DQD1294" s="39"/>
      <c r="DQE1294" s="39"/>
      <c r="DQF1294" s="39"/>
      <c r="DQG1294" s="39"/>
      <c r="DQH1294" s="39"/>
      <c r="DQI1294" s="39"/>
      <c r="DQJ1294" s="39"/>
      <c r="DQK1294" s="39"/>
      <c r="DQL1294" s="39"/>
      <c r="DQM1294" s="39"/>
      <c r="DQN1294" s="39"/>
      <c r="DQO1294" s="39"/>
      <c r="DQP1294" s="39"/>
      <c r="DQQ1294" s="39"/>
      <c r="DQR1294" s="39"/>
      <c r="DQS1294" s="39"/>
      <c r="DQT1294" s="39"/>
      <c r="DQU1294" s="39"/>
      <c r="DQV1294" s="39"/>
      <c r="DQW1294" s="39"/>
      <c r="DQX1294" s="39"/>
      <c r="DQY1294" s="39"/>
      <c r="DQZ1294" s="39"/>
      <c r="DRA1294" s="39"/>
      <c r="DRB1294" s="39"/>
      <c r="DRC1294" s="39"/>
      <c r="DRD1294" s="39"/>
      <c r="DRE1294" s="39"/>
      <c r="DRF1294" s="39"/>
      <c r="DRG1294" s="39"/>
      <c r="DRH1294" s="39"/>
      <c r="DRI1294" s="39"/>
      <c r="DRJ1294" s="39"/>
      <c r="DRK1294" s="39"/>
      <c r="DRL1294" s="39"/>
      <c r="DRM1294" s="39"/>
      <c r="DRN1294" s="39"/>
      <c r="DRO1294" s="39"/>
      <c r="DRP1294" s="39"/>
      <c r="DRQ1294" s="39"/>
      <c r="DRR1294" s="39"/>
      <c r="DRS1294" s="39"/>
      <c r="DRT1294" s="39"/>
      <c r="DRU1294" s="39"/>
      <c r="DRV1294" s="39"/>
      <c r="DRW1294" s="39"/>
      <c r="DRX1294" s="39"/>
      <c r="DRY1294" s="39"/>
      <c r="DRZ1294" s="39"/>
      <c r="DSA1294" s="39"/>
      <c r="DSB1294" s="39"/>
      <c r="DSC1294" s="39"/>
      <c r="DSD1294" s="39"/>
      <c r="DSE1294" s="39"/>
      <c r="DSF1294" s="39"/>
      <c r="DSG1294" s="39"/>
      <c r="DSH1294" s="39"/>
      <c r="DSI1294" s="39"/>
      <c r="DSJ1294" s="39"/>
      <c r="DSK1294" s="39"/>
      <c r="DSL1294" s="39"/>
      <c r="DSM1294" s="39"/>
      <c r="DSN1294" s="39"/>
      <c r="DSO1294" s="39"/>
      <c r="DSP1294" s="39"/>
      <c r="DSQ1294" s="39"/>
      <c r="DSR1294" s="39"/>
      <c r="DSS1294" s="39"/>
      <c r="DST1294" s="39"/>
      <c r="DSU1294" s="39"/>
      <c r="DSV1294" s="39"/>
      <c r="DSW1294" s="39"/>
      <c r="DSX1294" s="39"/>
      <c r="DSY1294" s="39"/>
      <c r="DSZ1294" s="39"/>
      <c r="DTA1294" s="39"/>
      <c r="DTB1294" s="39"/>
      <c r="DTC1294" s="39"/>
      <c r="DTD1294" s="39"/>
      <c r="DTE1294" s="39"/>
      <c r="DTF1294" s="39"/>
      <c r="DTG1294" s="39"/>
      <c r="DTH1294" s="39"/>
      <c r="DTI1294" s="39"/>
      <c r="DTJ1294" s="39"/>
      <c r="DTK1294" s="39"/>
      <c r="DTL1294" s="39"/>
      <c r="DTM1294" s="39"/>
      <c r="DTN1294" s="39"/>
      <c r="DTO1294" s="39"/>
      <c r="DTP1294" s="39"/>
      <c r="DTQ1294" s="39"/>
      <c r="DTR1294" s="39"/>
      <c r="DTS1294" s="39"/>
      <c r="DTT1294" s="39"/>
      <c r="DTU1294" s="39"/>
      <c r="DTV1294" s="39"/>
      <c r="DTW1294" s="39"/>
      <c r="DTX1294" s="39"/>
      <c r="DTY1294" s="39"/>
      <c r="DTZ1294" s="39"/>
      <c r="DUA1294" s="39"/>
      <c r="DUB1294" s="39"/>
      <c r="DUC1294" s="39"/>
      <c r="DUD1294" s="39"/>
      <c r="DUE1294" s="39"/>
      <c r="DUF1294" s="39"/>
      <c r="DUG1294" s="39"/>
      <c r="DUH1294" s="39"/>
      <c r="DUI1294" s="39"/>
      <c r="DUJ1294" s="39"/>
      <c r="DUK1294" s="39"/>
      <c r="DUL1294" s="39"/>
      <c r="DUM1294" s="39"/>
      <c r="DUN1294" s="39"/>
      <c r="DUO1294" s="39"/>
      <c r="DUP1294" s="39"/>
      <c r="DUQ1294" s="39"/>
      <c r="DUR1294" s="39"/>
      <c r="DUS1294" s="39"/>
      <c r="DUT1294" s="39"/>
      <c r="DUU1294" s="39"/>
      <c r="DUV1294" s="39"/>
      <c r="DUW1294" s="39"/>
      <c r="DUX1294" s="39"/>
      <c r="DUY1294" s="39"/>
      <c r="DUZ1294" s="39"/>
      <c r="DVA1294" s="39"/>
      <c r="DVB1294" s="39"/>
      <c r="DVC1294" s="39"/>
      <c r="DVD1294" s="39"/>
      <c r="DVE1294" s="39"/>
      <c r="DVF1294" s="39"/>
      <c r="DVG1294" s="39"/>
      <c r="DVH1294" s="39"/>
      <c r="DVI1294" s="39"/>
      <c r="DVJ1294" s="39"/>
      <c r="DVK1294" s="39"/>
      <c r="DVL1294" s="39"/>
      <c r="DVM1294" s="39"/>
      <c r="DVN1294" s="39"/>
      <c r="DVO1294" s="39"/>
      <c r="DVP1294" s="39"/>
      <c r="DVQ1294" s="39"/>
      <c r="DVR1294" s="39"/>
      <c r="DVS1294" s="39"/>
      <c r="DVT1294" s="39"/>
      <c r="DVU1294" s="39"/>
      <c r="DVV1294" s="39"/>
      <c r="DVW1294" s="39"/>
      <c r="DVX1294" s="39"/>
      <c r="DVY1294" s="39"/>
      <c r="DVZ1294" s="39"/>
      <c r="DWA1294" s="39"/>
      <c r="DWB1294" s="39"/>
      <c r="DWC1294" s="39"/>
      <c r="DWD1294" s="39"/>
      <c r="DWE1294" s="39"/>
      <c r="DWF1294" s="39"/>
      <c r="DWG1294" s="39"/>
      <c r="DWH1294" s="39"/>
      <c r="DWI1294" s="39"/>
      <c r="DWJ1294" s="39"/>
      <c r="DWK1294" s="39"/>
      <c r="DWL1294" s="39"/>
      <c r="DWM1294" s="39"/>
      <c r="DWN1294" s="39"/>
      <c r="DWO1294" s="39"/>
      <c r="DWP1294" s="39"/>
      <c r="DWQ1294" s="39"/>
      <c r="DWR1294" s="39"/>
      <c r="DWS1294" s="39"/>
      <c r="DWT1294" s="39"/>
      <c r="DWU1294" s="39"/>
      <c r="DWV1294" s="39"/>
      <c r="DWW1294" s="39"/>
      <c r="DWX1294" s="39"/>
      <c r="DWY1294" s="39"/>
      <c r="DWZ1294" s="39"/>
      <c r="DXA1294" s="39"/>
      <c r="DXB1294" s="39"/>
      <c r="DXC1294" s="39"/>
      <c r="DXD1294" s="39"/>
      <c r="DXE1294" s="39"/>
      <c r="DXF1294" s="39"/>
      <c r="DXG1294" s="39"/>
      <c r="DXH1294" s="39"/>
      <c r="DXI1294" s="39"/>
      <c r="DXJ1294" s="39"/>
      <c r="DXK1294" s="39"/>
      <c r="DXL1294" s="39"/>
      <c r="DXM1294" s="39"/>
      <c r="DXN1294" s="39"/>
      <c r="DXO1294" s="39"/>
      <c r="DXP1294" s="39"/>
      <c r="DXQ1294" s="39"/>
      <c r="DXR1294" s="39"/>
      <c r="DXS1294" s="39"/>
      <c r="DXT1294" s="39"/>
      <c r="DXU1294" s="39"/>
      <c r="DXV1294" s="39"/>
      <c r="DXW1294" s="39"/>
      <c r="DXX1294" s="39"/>
      <c r="DXY1294" s="39"/>
      <c r="DXZ1294" s="39"/>
      <c r="DYA1294" s="39"/>
      <c r="DYB1294" s="39"/>
      <c r="DYC1294" s="39"/>
      <c r="DYD1294" s="39"/>
      <c r="DYE1294" s="39"/>
      <c r="DYF1294" s="39"/>
      <c r="DYG1294" s="39"/>
      <c r="DYH1294" s="39"/>
      <c r="DYI1294" s="39"/>
      <c r="DYJ1294" s="39"/>
      <c r="DYK1294" s="39"/>
      <c r="DYL1294" s="39"/>
      <c r="DYM1294" s="39"/>
      <c r="DYN1294" s="39"/>
      <c r="DYO1294" s="39"/>
      <c r="DYP1294" s="39"/>
      <c r="DYQ1294" s="39"/>
      <c r="DYR1294" s="39"/>
      <c r="DYS1294" s="39"/>
      <c r="DYT1294" s="39"/>
      <c r="DYU1294" s="39"/>
      <c r="DYV1294" s="39"/>
      <c r="DYW1294" s="39"/>
      <c r="DYX1294" s="39"/>
      <c r="DYY1294" s="39"/>
      <c r="DYZ1294" s="39"/>
      <c r="DZA1294" s="39"/>
      <c r="DZB1294" s="39"/>
      <c r="DZC1294" s="39"/>
      <c r="DZD1294" s="39"/>
      <c r="DZE1294" s="39"/>
      <c r="DZF1294" s="39"/>
      <c r="DZG1294" s="39"/>
      <c r="DZH1294" s="39"/>
      <c r="DZI1294" s="39"/>
      <c r="DZJ1294" s="39"/>
      <c r="DZK1294" s="39"/>
      <c r="DZL1294" s="39"/>
      <c r="DZM1294" s="39"/>
      <c r="DZN1294" s="39"/>
      <c r="DZO1294" s="39"/>
      <c r="DZP1294" s="39"/>
      <c r="DZQ1294" s="39"/>
      <c r="DZR1294" s="39"/>
      <c r="DZS1294" s="39"/>
      <c r="DZT1294" s="39"/>
      <c r="DZU1294" s="39"/>
      <c r="DZV1294" s="39"/>
      <c r="DZW1294" s="39"/>
      <c r="DZX1294" s="39"/>
      <c r="DZY1294" s="39"/>
      <c r="DZZ1294" s="39"/>
      <c r="EAA1294" s="39"/>
      <c r="EAB1294" s="39"/>
      <c r="EAC1294" s="39"/>
      <c r="EAD1294" s="39"/>
      <c r="EAE1294" s="39"/>
      <c r="EAF1294" s="39"/>
      <c r="EAG1294" s="39"/>
      <c r="EAH1294" s="39"/>
      <c r="EAI1294" s="39"/>
      <c r="EAJ1294" s="39"/>
      <c r="EAK1294" s="39"/>
      <c r="EAL1294" s="39"/>
      <c r="EAM1294" s="39"/>
      <c r="EAN1294" s="39"/>
      <c r="EAO1294" s="39"/>
      <c r="EAP1294" s="39"/>
      <c r="EAQ1294" s="39"/>
      <c r="EAR1294" s="39"/>
      <c r="EAS1294" s="39"/>
      <c r="EAT1294" s="39"/>
      <c r="EAU1294" s="39"/>
      <c r="EAV1294" s="39"/>
      <c r="EAW1294" s="39"/>
      <c r="EAX1294" s="39"/>
      <c r="EAY1294" s="39"/>
      <c r="EAZ1294" s="39"/>
      <c r="EBA1294" s="39"/>
      <c r="EBB1294" s="39"/>
      <c r="EBC1294" s="39"/>
      <c r="EBD1294" s="39"/>
      <c r="EBE1294" s="39"/>
      <c r="EBF1294" s="39"/>
      <c r="EBG1294" s="39"/>
      <c r="EBH1294" s="39"/>
      <c r="EBI1294" s="39"/>
      <c r="EBJ1294" s="39"/>
      <c r="EBK1294" s="39"/>
      <c r="EBL1294" s="39"/>
      <c r="EBM1294" s="39"/>
      <c r="EBN1294" s="39"/>
      <c r="EBO1294" s="39"/>
      <c r="EBP1294" s="39"/>
      <c r="EBQ1294" s="39"/>
      <c r="EBR1294" s="39"/>
      <c r="EBS1294" s="39"/>
      <c r="EBT1294" s="39"/>
      <c r="EBU1294" s="39"/>
      <c r="EBV1294" s="39"/>
      <c r="EBW1294" s="39"/>
      <c r="EBX1294" s="39"/>
      <c r="EBY1294" s="39"/>
      <c r="EBZ1294" s="39"/>
      <c r="ECA1294" s="39"/>
      <c r="ECB1294" s="39"/>
      <c r="ECC1294" s="39"/>
      <c r="ECD1294" s="39"/>
      <c r="ECE1294" s="39"/>
      <c r="ECF1294" s="39"/>
      <c r="ECG1294" s="39"/>
      <c r="ECH1294" s="39"/>
      <c r="ECI1294" s="39"/>
      <c r="ECJ1294" s="39"/>
      <c r="ECK1294" s="39"/>
      <c r="ECL1294" s="39"/>
      <c r="ECM1294" s="39"/>
      <c r="ECN1294" s="39"/>
      <c r="ECO1294" s="39"/>
      <c r="ECP1294" s="39"/>
      <c r="ECQ1294" s="39"/>
      <c r="ECR1294" s="39"/>
      <c r="ECS1294" s="39"/>
      <c r="ECT1294" s="39"/>
      <c r="ECU1294" s="39"/>
      <c r="ECV1294" s="39"/>
      <c r="ECW1294" s="39"/>
      <c r="ECX1294" s="39"/>
      <c r="ECY1294" s="39"/>
      <c r="ECZ1294" s="39"/>
      <c r="EDA1294" s="39"/>
      <c r="EDB1294" s="39"/>
      <c r="EDC1294" s="39"/>
      <c r="EDD1294" s="39"/>
      <c r="EDE1294" s="39"/>
      <c r="EDF1294" s="39"/>
      <c r="EDG1294" s="39"/>
      <c r="EDH1294" s="39"/>
      <c r="EDI1294" s="39"/>
      <c r="EDJ1294" s="39"/>
      <c r="EDK1294" s="39"/>
      <c r="EDL1294" s="39"/>
      <c r="EDM1294" s="39"/>
      <c r="EDN1294" s="39"/>
      <c r="EDO1294" s="39"/>
      <c r="EDP1294" s="39"/>
      <c r="EDQ1294" s="39"/>
      <c r="EDR1294" s="39"/>
      <c r="EDS1294" s="39"/>
      <c r="EDT1294" s="39"/>
      <c r="EDU1294" s="39"/>
      <c r="EDV1294" s="39"/>
      <c r="EDW1294" s="39"/>
      <c r="EDX1294" s="39"/>
      <c r="EDY1294" s="39"/>
      <c r="EDZ1294" s="39"/>
      <c r="EEA1294" s="39"/>
      <c r="EEB1294" s="39"/>
      <c r="EEC1294" s="39"/>
      <c r="EED1294" s="39"/>
      <c r="EEE1294" s="39"/>
      <c r="EEF1294" s="39"/>
      <c r="EEG1294" s="39"/>
      <c r="EEH1294" s="39"/>
      <c r="EEI1294" s="39"/>
      <c r="EEJ1294" s="39"/>
      <c r="EEK1294" s="39"/>
      <c r="EEL1294" s="39"/>
      <c r="EEM1294" s="39"/>
      <c r="EEN1294" s="39"/>
      <c r="EEO1294" s="39"/>
      <c r="EEP1294" s="39"/>
      <c r="EEQ1294" s="39"/>
      <c r="EER1294" s="39"/>
      <c r="EES1294" s="39"/>
      <c r="EET1294" s="39"/>
      <c r="EEU1294" s="39"/>
      <c r="EEV1294" s="39"/>
      <c r="EEW1294" s="39"/>
      <c r="EEX1294" s="39"/>
      <c r="EEY1294" s="39"/>
      <c r="EEZ1294" s="39"/>
      <c r="EFA1294" s="39"/>
      <c r="EFB1294" s="39"/>
      <c r="EFC1294" s="39"/>
      <c r="EFD1294" s="39"/>
      <c r="EFE1294" s="39"/>
      <c r="EFF1294" s="39"/>
      <c r="EFG1294" s="39"/>
      <c r="EFH1294" s="39"/>
      <c r="EFI1294" s="39"/>
      <c r="EFJ1294" s="39"/>
      <c r="EFK1294" s="39"/>
      <c r="EFL1294" s="39"/>
      <c r="EFM1294" s="39"/>
      <c r="EFN1294" s="39"/>
      <c r="EFO1294" s="39"/>
      <c r="EFP1294" s="39"/>
      <c r="EFQ1294" s="39"/>
      <c r="EFR1294" s="39"/>
      <c r="EFS1294" s="39"/>
      <c r="EFT1294" s="39"/>
      <c r="EFU1294" s="39"/>
      <c r="EFV1294" s="39"/>
      <c r="EFW1294" s="39"/>
      <c r="EFX1294" s="39"/>
      <c r="EFY1294" s="39"/>
      <c r="EFZ1294" s="39"/>
      <c r="EGA1294" s="39"/>
      <c r="EGB1294" s="39"/>
      <c r="EGC1294" s="39"/>
      <c r="EGD1294" s="39"/>
      <c r="EGE1294" s="39"/>
      <c r="EGF1294" s="39"/>
      <c r="EGG1294" s="39"/>
      <c r="EGH1294" s="39"/>
      <c r="EGI1294" s="39"/>
      <c r="EGJ1294" s="39"/>
      <c r="EGK1294" s="39"/>
      <c r="EGL1294" s="39"/>
      <c r="EGM1294" s="39"/>
      <c r="EGN1294" s="39"/>
      <c r="EGO1294" s="39"/>
      <c r="EGP1294" s="39"/>
      <c r="EGQ1294" s="39"/>
      <c r="EGR1294" s="39"/>
      <c r="EGS1294" s="39"/>
      <c r="EGT1294" s="39"/>
      <c r="EGU1294" s="39"/>
      <c r="EGV1294" s="39"/>
      <c r="EGW1294" s="39"/>
      <c r="EGX1294" s="39"/>
      <c r="EGY1294" s="39"/>
      <c r="EGZ1294" s="39"/>
      <c r="EHA1294" s="39"/>
      <c r="EHB1294" s="39"/>
      <c r="EHC1294" s="39"/>
      <c r="EHD1294" s="39"/>
      <c r="EHE1294" s="39"/>
      <c r="EHF1294" s="39"/>
      <c r="EHG1294" s="39"/>
      <c r="EHH1294" s="39"/>
      <c r="EHI1294" s="39"/>
      <c r="EHJ1294" s="39"/>
      <c r="EHK1294" s="39"/>
      <c r="EHL1294" s="39"/>
      <c r="EHM1294" s="39"/>
      <c r="EHN1294" s="39"/>
      <c r="EHO1294" s="39"/>
      <c r="EHP1294" s="39"/>
      <c r="EHQ1294" s="39"/>
      <c r="EHR1294" s="39"/>
      <c r="EHS1294" s="39"/>
      <c r="EHT1294" s="39"/>
      <c r="EHU1294" s="39"/>
      <c r="EHV1294" s="39"/>
      <c r="EHW1294" s="39"/>
      <c r="EHX1294" s="39"/>
      <c r="EHY1294" s="39"/>
      <c r="EHZ1294" s="39"/>
      <c r="EIA1294" s="39"/>
      <c r="EIB1294" s="39"/>
      <c r="EIC1294" s="39"/>
      <c r="EID1294" s="39"/>
      <c r="EIE1294" s="39"/>
      <c r="EIF1294" s="39"/>
      <c r="EIG1294" s="39"/>
      <c r="EIH1294" s="39"/>
      <c r="EII1294" s="39"/>
      <c r="EIJ1294" s="39"/>
      <c r="EIK1294" s="39"/>
      <c r="EIL1294" s="39"/>
      <c r="EIM1294" s="39"/>
      <c r="EIN1294" s="39"/>
      <c r="EIO1294" s="39"/>
      <c r="EIP1294" s="39"/>
      <c r="EIQ1294" s="39"/>
      <c r="EIR1294" s="39"/>
      <c r="EIS1294" s="39"/>
      <c r="EIT1294" s="39"/>
      <c r="EIU1294" s="39"/>
      <c r="EIV1294" s="39"/>
      <c r="EIW1294" s="39"/>
      <c r="EIX1294" s="39"/>
      <c r="EIY1294" s="39"/>
      <c r="EIZ1294" s="39"/>
      <c r="EJA1294" s="39"/>
      <c r="EJB1294" s="39"/>
      <c r="EJC1294" s="39"/>
      <c r="EJD1294" s="39"/>
      <c r="EJE1294" s="39"/>
      <c r="EJF1294" s="39"/>
      <c r="EJG1294" s="39"/>
      <c r="EJH1294" s="39"/>
      <c r="EJI1294" s="39"/>
      <c r="EJJ1294" s="39"/>
      <c r="EJK1294" s="39"/>
      <c r="EJL1294" s="39"/>
      <c r="EJM1294" s="39"/>
      <c r="EJN1294" s="39"/>
      <c r="EJO1294" s="39"/>
      <c r="EJP1294" s="39"/>
      <c r="EJQ1294" s="39"/>
      <c r="EJR1294" s="39"/>
      <c r="EJS1294" s="39"/>
      <c r="EJT1294" s="39"/>
      <c r="EJU1294" s="39"/>
      <c r="EJV1294" s="39"/>
      <c r="EJW1294" s="39"/>
      <c r="EJX1294" s="39"/>
      <c r="EJY1294" s="39"/>
      <c r="EJZ1294" s="39"/>
      <c r="EKA1294" s="39"/>
      <c r="EKB1294" s="39"/>
      <c r="EKC1294" s="39"/>
      <c r="EKD1294" s="39"/>
      <c r="EKE1294" s="39"/>
      <c r="EKF1294" s="39"/>
      <c r="EKG1294" s="39"/>
      <c r="EKH1294" s="39"/>
      <c r="EKI1294" s="39"/>
      <c r="EKJ1294" s="39"/>
      <c r="EKK1294" s="39"/>
      <c r="EKL1294" s="39"/>
      <c r="EKM1294" s="39"/>
      <c r="EKN1294" s="39"/>
      <c r="EKO1294" s="39"/>
      <c r="EKP1294" s="39"/>
      <c r="EKQ1294" s="39"/>
      <c r="EKR1294" s="39"/>
      <c r="EKS1294" s="39"/>
      <c r="EKT1294" s="39"/>
      <c r="EKU1294" s="39"/>
      <c r="EKV1294" s="39"/>
      <c r="EKW1294" s="39"/>
      <c r="EKX1294" s="39"/>
      <c r="EKY1294" s="39"/>
      <c r="EKZ1294" s="39"/>
      <c r="ELA1294" s="39"/>
      <c r="ELB1294" s="39"/>
      <c r="ELC1294" s="39"/>
      <c r="ELD1294" s="39"/>
      <c r="ELE1294" s="39"/>
      <c r="ELF1294" s="39"/>
      <c r="ELG1294" s="39"/>
      <c r="ELH1294" s="39"/>
      <c r="ELI1294" s="39"/>
      <c r="ELJ1294" s="39"/>
      <c r="ELK1294" s="39"/>
      <c r="ELL1294" s="39"/>
      <c r="ELM1294" s="39"/>
      <c r="ELN1294" s="39"/>
      <c r="ELO1294" s="39"/>
      <c r="ELP1294" s="39"/>
      <c r="ELQ1294" s="39"/>
      <c r="ELR1294" s="39"/>
      <c r="ELS1294" s="39"/>
      <c r="ELT1294" s="39"/>
      <c r="ELU1294" s="39"/>
      <c r="ELV1294" s="39"/>
      <c r="ELW1294" s="39"/>
      <c r="ELX1294" s="39"/>
      <c r="ELY1294" s="39"/>
      <c r="ELZ1294" s="39"/>
      <c r="EMA1294" s="39"/>
      <c r="EMB1294" s="39"/>
      <c r="EMC1294" s="39"/>
      <c r="EMD1294" s="39"/>
      <c r="EME1294" s="39"/>
      <c r="EMF1294" s="39"/>
      <c r="EMG1294" s="39"/>
      <c r="EMH1294" s="39"/>
      <c r="EMI1294" s="39"/>
      <c r="EMJ1294" s="39"/>
      <c r="EMK1294" s="39"/>
      <c r="EML1294" s="39"/>
      <c r="EMM1294" s="39"/>
      <c r="EMN1294" s="39"/>
      <c r="EMO1294" s="39"/>
      <c r="EMP1294" s="39"/>
      <c r="EMQ1294" s="39"/>
      <c r="EMR1294" s="39"/>
      <c r="EMS1294" s="39"/>
      <c r="EMT1294" s="39"/>
      <c r="EMU1294" s="39"/>
      <c r="EMV1294" s="39"/>
      <c r="EMW1294" s="39"/>
      <c r="EMX1294" s="39"/>
      <c r="EMY1294" s="39"/>
      <c r="EMZ1294" s="39"/>
      <c r="ENA1294" s="39"/>
      <c r="ENB1294" s="39"/>
      <c r="ENC1294" s="39"/>
      <c r="END1294" s="39"/>
      <c r="ENE1294" s="39"/>
      <c r="ENF1294" s="39"/>
      <c r="ENG1294" s="39"/>
      <c r="ENH1294" s="39"/>
      <c r="ENI1294" s="39"/>
      <c r="ENJ1294" s="39"/>
      <c r="ENK1294" s="39"/>
      <c r="ENL1294" s="39"/>
      <c r="ENM1294" s="39"/>
      <c r="ENN1294" s="39"/>
      <c r="ENO1294" s="39"/>
      <c r="ENP1294" s="39"/>
      <c r="ENQ1294" s="39"/>
      <c r="ENR1294" s="39"/>
      <c r="ENS1294" s="39"/>
      <c r="ENT1294" s="39"/>
      <c r="ENU1294" s="39"/>
      <c r="ENV1294" s="39"/>
      <c r="ENW1294" s="39"/>
      <c r="ENX1294" s="39"/>
      <c r="ENY1294" s="39"/>
      <c r="ENZ1294" s="39"/>
      <c r="EOA1294" s="39"/>
      <c r="EOB1294" s="39"/>
      <c r="EOC1294" s="39"/>
      <c r="EOD1294" s="39"/>
      <c r="EOE1294" s="39"/>
      <c r="EOF1294" s="39"/>
      <c r="EOG1294" s="39"/>
      <c r="EOH1294" s="39"/>
      <c r="EOI1294" s="39"/>
      <c r="EOJ1294" s="39"/>
      <c r="EOK1294" s="39"/>
      <c r="EOL1294" s="39"/>
      <c r="EOM1294" s="39"/>
      <c r="EON1294" s="39"/>
      <c r="EOO1294" s="39"/>
      <c r="EOP1294" s="39"/>
      <c r="EOQ1294" s="39"/>
      <c r="EOR1294" s="39"/>
      <c r="EOS1294" s="39"/>
      <c r="EOT1294" s="39"/>
      <c r="EOU1294" s="39"/>
      <c r="EOV1294" s="39"/>
      <c r="EOW1294" s="39"/>
      <c r="EOX1294" s="39"/>
      <c r="EOY1294" s="39"/>
      <c r="EOZ1294" s="39"/>
      <c r="EPA1294" s="39"/>
      <c r="EPB1294" s="39"/>
      <c r="EPC1294" s="39"/>
      <c r="EPD1294" s="39"/>
      <c r="EPE1294" s="39"/>
      <c r="EPF1294" s="39"/>
      <c r="EPG1294" s="39"/>
      <c r="EPH1294" s="39"/>
      <c r="EPI1294" s="39"/>
      <c r="EPJ1294" s="39"/>
      <c r="EPK1294" s="39"/>
      <c r="EPL1294" s="39"/>
      <c r="EPM1294" s="39"/>
      <c r="EPN1294" s="39"/>
      <c r="EPO1294" s="39"/>
      <c r="EPP1294" s="39"/>
      <c r="EPQ1294" s="39"/>
      <c r="EPR1294" s="39"/>
      <c r="EPS1294" s="39"/>
      <c r="EPT1294" s="39"/>
      <c r="EPU1294" s="39"/>
      <c r="EPV1294" s="39"/>
      <c r="EPW1294" s="39"/>
      <c r="EPX1294" s="39"/>
      <c r="EPY1294" s="39"/>
      <c r="EPZ1294" s="39"/>
      <c r="EQA1294" s="39"/>
      <c r="EQB1294" s="39"/>
      <c r="EQC1294" s="39"/>
      <c r="EQD1294" s="39"/>
      <c r="EQE1294" s="39"/>
      <c r="EQF1294" s="39"/>
      <c r="EQG1294" s="39"/>
      <c r="EQH1294" s="39"/>
      <c r="EQI1294" s="39"/>
      <c r="EQJ1294" s="39"/>
      <c r="EQK1294" s="39"/>
      <c r="EQL1294" s="39"/>
      <c r="EQM1294" s="39"/>
      <c r="EQN1294" s="39"/>
      <c r="EQO1294" s="39"/>
      <c r="EQP1294" s="39"/>
      <c r="EQQ1294" s="39"/>
      <c r="EQR1294" s="39"/>
      <c r="EQS1294" s="39"/>
      <c r="EQT1294" s="39"/>
      <c r="EQU1294" s="39"/>
      <c r="EQV1294" s="39"/>
      <c r="EQW1294" s="39"/>
      <c r="EQX1294" s="39"/>
      <c r="EQY1294" s="39"/>
      <c r="EQZ1294" s="39"/>
      <c r="ERA1294" s="39"/>
      <c r="ERB1294" s="39"/>
      <c r="ERC1294" s="39"/>
      <c r="ERD1294" s="39"/>
      <c r="ERE1294" s="39"/>
      <c r="ERF1294" s="39"/>
      <c r="ERG1294" s="39"/>
      <c r="ERH1294" s="39"/>
      <c r="ERI1294" s="39"/>
      <c r="ERJ1294" s="39"/>
      <c r="ERK1294" s="39"/>
      <c r="ERL1294" s="39"/>
      <c r="ERM1294" s="39"/>
      <c r="ERN1294" s="39"/>
      <c r="ERO1294" s="39"/>
      <c r="ERP1294" s="39"/>
      <c r="ERQ1294" s="39"/>
      <c r="ERR1294" s="39"/>
      <c r="ERS1294" s="39"/>
      <c r="ERT1294" s="39"/>
      <c r="ERU1294" s="39"/>
      <c r="ERV1294" s="39"/>
      <c r="ERW1294" s="39"/>
      <c r="ERX1294" s="39"/>
      <c r="ERY1294" s="39"/>
      <c r="ERZ1294" s="39"/>
      <c r="ESA1294" s="39"/>
      <c r="ESB1294" s="39"/>
      <c r="ESC1294" s="39"/>
      <c r="ESD1294" s="39"/>
      <c r="ESE1294" s="39"/>
      <c r="ESF1294" s="39"/>
      <c r="ESG1294" s="39"/>
      <c r="ESH1294" s="39"/>
      <c r="ESI1294" s="39"/>
      <c r="ESJ1294" s="39"/>
      <c r="ESK1294" s="39"/>
      <c r="ESL1294" s="39"/>
      <c r="ESM1294" s="39"/>
      <c r="ESN1294" s="39"/>
      <c r="ESO1294" s="39"/>
      <c r="ESP1294" s="39"/>
      <c r="ESQ1294" s="39"/>
      <c r="ESR1294" s="39"/>
      <c r="ESS1294" s="39"/>
      <c r="EST1294" s="39"/>
      <c r="ESU1294" s="39"/>
      <c r="ESV1294" s="39"/>
      <c r="ESW1294" s="39"/>
      <c r="ESX1294" s="39"/>
      <c r="ESY1294" s="39"/>
      <c r="ESZ1294" s="39"/>
      <c r="ETA1294" s="39"/>
      <c r="ETB1294" s="39"/>
      <c r="ETC1294" s="39"/>
      <c r="ETD1294" s="39"/>
      <c r="ETE1294" s="39"/>
      <c r="ETF1294" s="39"/>
      <c r="ETG1294" s="39"/>
      <c r="ETH1294" s="39"/>
      <c r="ETI1294" s="39"/>
      <c r="ETJ1294" s="39"/>
      <c r="ETK1294" s="39"/>
      <c r="ETL1294" s="39"/>
      <c r="ETM1294" s="39"/>
      <c r="ETN1294" s="39"/>
      <c r="ETO1294" s="39"/>
      <c r="ETP1294" s="39"/>
      <c r="ETQ1294" s="39"/>
      <c r="ETR1294" s="39"/>
      <c r="ETS1294" s="39"/>
      <c r="ETT1294" s="39"/>
      <c r="ETU1294" s="39"/>
      <c r="ETV1294" s="39"/>
      <c r="ETW1294" s="39"/>
      <c r="ETX1294" s="39"/>
      <c r="ETY1294" s="39"/>
      <c r="ETZ1294" s="39"/>
      <c r="EUA1294" s="39"/>
      <c r="EUB1294" s="39"/>
      <c r="EUC1294" s="39"/>
      <c r="EUD1294" s="39"/>
      <c r="EUE1294" s="39"/>
      <c r="EUF1294" s="39"/>
      <c r="EUG1294" s="39"/>
      <c r="EUH1294" s="39"/>
      <c r="EUI1294" s="39"/>
      <c r="EUJ1294" s="39"/>
      <c r="EUK1294" s="39"/>
      <c r="EUL1294" s="39"/>
      <c r="EUM1294" s="39"/>
      <c r="EUN1294" s="39"/>
      <c r="EUO1294" s="39"/>
      <c r="EUP1294" s="39"/>
      <c r="EUQ1294" s="39"/>
      <c r="EUR1294" s="39"/>
      <c r="EUS1294" s="39"/>
      <c r="EUT1294" s="39"/>
      <c r="EUU1294" s="39"/>
      <c r="EUV1294" s="39"/>
      <c r="EUW1294" s="39"/>
      <c r="EUX1294" s="39"/>
      <c r="EUY1294" s="39"/>
      <c r="EUZ1294" s="39"/>
      <c r="EVA1294" s="39"/>
      <c r="EVB1294" s="39"/>
      <c r="EVC1294" s="39"/>
      <c r="EVD1294" s="39"/>
      <c r="EVE1294" s="39"/>
      <c r="EVF1294" s="39"/>
      <c r="EVG1294" s="39"/>
      <c r="EVH1294" s="39"/>
      <c r="EVI1294" s="39"/>
      <c r="EVJ1294" s="39"/>
      <c r="EVK1294" s="39"/>
      <c r="EVL1294" s="39"/>
      <c r="EVM1294" s="39"/>
      <c r="EVN1294" s="39"/>
      <c r="EVO1294" s="39"/>
      <c r="EVP1294" s="39"/>
      <c r="EVQ1294" s="39"/>
      <c r="EVR1294" s="39"/>
      <c r="EVS1294" s="39"/>
      <c r="EVT1294" s="39"/>
      <c r="EVU1294" s="39"/>
      <c r="EVV1294" s="39"/>
      <c r="EVW1294" s="39"/>
      <c r="EVX1294" s="39"/>
      <c r="EVY1294" s="39"/>
      <c r="EVZ1294" s="39"/>
      <c r="EWA1294" s="39"/>
      <c r="EWB1294" s="39"/>
      <c r="EWC1294" s="39"/>
      <c r="EWD1294" s="39"/>
      <c r="EWE1294" s="39"/>
      <c r="EWF1294" s="39"/>
      <c r="EWG1294" s="39"/>
      <c r="EWH1294" s="39"/>
      <c r="EWI1294" s="39"/>
      <c r="EWJ1294" s="39"/>
      <c r="EWK1294" s="39"/>
      <c r="EWL1294" s="39"/>
      <c r="EWM1294" s="39"/>
      <c r="EWN1294" s="39"/>
      <c r="EWO1294" s="39"/>
      <c r="EWP1294" s="39"/>
      <c r="EWQ1294" s="39"/>
      <c r="EWR1294" s="39"/>
      <c r="EWS1294" s="39"/>
      <c r="EWT1294" s="39"/>
      <c r="EWU1294" s="39"/>
      <c r="EWV1294" s="39"/>
      <c r="EWW1294" s="39"/>
      <c r="EWX1294" s="39"/>
      <c r="EWY1294" s="39"/>
      <c r="EWZ1294" s="39"/>
      <c r="EXA1294" s="39"/>
      <c r="EXB1294" s="39"/>
      <c r="EXC1294" s="39"/>
      <c r="EXD1294" s="39"/>
      <c r="EXE1294" s="39"/>
      <c r="EXF1294" s="39"/>
      <c r="EXG1294" s="39"/>
      <c r="EXH1294" s="39"/>
      <c r="EXI1294" s="39"/>
      <c r="EXJ1294" s="39"/>
      <c r="EXK1294" s="39"/>
      <c r="EXL1294" s="39"/>
      <c r="EXM1294" s="39"/>
      <c r="EXN1294" s="39"/>
      <c r="EXO1294" s="39"/>
      <c r="EXP1294" s="39"/>
      <c r="EXQ1294" s="39"/>
      <c r="EXR1294" s="39"/>
      <c r="EXS1294" s="39"/>
      <c r="EXT1294" s="39"/>
      <c r="EXU1294" s="39"/>
      <c r="EXV1294" s="39"/>
      <c r="EXW1294" s="39"/>
      <c r="EXX1294" s="39"/>
      <c r="EXY1294" s="39"/>
      <c r="EXZ1294" s="39"/>
      <c r="EYA1294" s="39"/>
      <c r="EYB1294" s="39"/>
      <c r="EYC1294" s="39"/>
      <c r="EYD1294" s="39"/>
      <c r="EYE1294" s="39"/>
      <c r="EYF1294" s="39"/>
      <c r="EYG1294" s="39"/>
      <c r="EYH1294" s="39"/>
      <c r="EYI1294" s="39"/>
      <c r="EYJ1294" s="39"/>
      <c r="EYK1294" s="39"/>
      <c r="EYL1294" s="39"/>
      <c r="EYM1294" s="39"/>
      <c r="EYN1294" s="39"/>
      <c r="EYO1294" s="39"/>
      <c r="EYP1294" s="39"/>
      <c r="EYQ1294" s="39"/>
      <c r="EYR1294" s="39"/>
      <c r="EYS1294" s="39"/>
      <c r="EYT1294" s="39"/>
      <c r="EYU1294" s="39"/>
      <c r="EYV1294" s="39"/>
      <c r="EYW1294" s="39"/>
      <c r="EYX1294" s="39"/>
      <c r="EYY1294" s="39"/>
      <c r="EYZ1294" s="39"/>
      <c r="EZA1294" s="39"/>
      <c r="EZB1294" s="39"/>
      <c r="EZC1294" s="39"/>
      <c r="EZD1294" s="39"/>
      <c r="EZE1294" s="39"/>
      <c r="EZF1294" s="39"/>
      <c r="EZG1294" s="39"/>
      <c r="EZH1294" s="39"/>
      <c r="EZI1294" s="39"/>
      <c r="EZJ1294" s="39"/>
      <c r="EZK1294" s="39"/>
      <c r="EZL1294" s="39"/>
      <c r="EZM1294" s="39"/>
      <c r="EZN1294" s="39"/>
      <c r="EZO1294" s="39"/>
      <c r="EZP1294" s="39"/>
      <c r="EZQ1294" s="39"/>
      <c r="EZR1294" s="39"/>
      <c r="EZS1294" s="39"/>
      <c r="EZT1294" s="39"/>
      <c r="EZU1294" s="39"/>
      <c r="EZV1294" s="39"/>
      <c r="EZW1294" s="39"/>
      <c r="EZX1294" s="39"/>
      <c r="EZY1294" s="39"/>
      <c r="EZZ1294" s="39"/>
      <c r="FAA1294" s="39"/>
      <c r="FAB1294" s="39"/>
      <c r="FAC1294" s="39"/>
      <c r="FAD1294" s="39"/>
      <c r="FAE1294" s="39"/>
      <c r="FAF1294" s="39"/>
      <c r="FAG1294" s="39"/>
      <c r="FAH1294" s="39"/>
      <c r="FAI1294" s="39"/>
      <c r="FAJ1294" s="39"/>
      <c r="FAK1294" s="39"/>
      <c r="FAL1294" s="39"/>
      <c r="FAM1294" s="39"/>
      <c r="FAN1294" s="39"/>
      <c r="FAO1294" s="39"/>
      <c r="FAP1294" s="39"/>
      <c r="FAQ1294" s="39"/>
      <c r="FAR1294" s="39"/>
      <c r="FAS1294" s="39"/>
      <c r="FAT1294" s="39"/>
      <c r="FAU1294" s="39"/>
      <c r="FAV1294" s="39"/>
      <c r="FAW1294" s="39"/>
      <c r="FAX1294" s="39"/>
      <c r="FAY1294" s="39"/>
      <c r="FAZ1294" s="39"/>
      <c r="FBA1294" s="39"/>
      <c r="FBB1294" s="39"/>
      <c r="FBC1294" s="39"/>
      <c r="FBD1294" s="39"/>
      <c r="FBE1294" s="39"/>
      <c r="FBF1294" s="39"/>
      <c r="FBG1294" s="39"/>
      <c r="FBH1294" s="39"/>
      <c r="FBI1294" s="39"/>
      <c r="FBJ1294" s="39"/>
      <c r="FBK1294" s="39"/>
      <c r="FBL1294" s="39"/>
      <c r="FBM1294" s="39"/>
      <c r="FBN1294" s="39"/>
      <c r="FBO1294" s="39"/>
      <c r="FBP1294" s="39"/>
      <c r="FBQ1294" s="39"/>
      <c r="FBR1294" s="39"/>
      <c r="FBS1294" s="39"/>
      <c r="FBT1294" s="39"/>
      <c r="FBU1294" s="39"/>
      <c r="FBV1294" s="39"/>
      <c r="FBW1294" s="39"/>
      <c r="FBX1294" s="39"/>
      <c r="FBY1294" s="39"/>
      <c r="FBZ1294" s="39"/>
      <c r="FCA1294" s="39"/>
      <c r="FCB1294" s="39"/>
      <c r="FCC1294" s="39"/>
      <c r="FCD1294" s="39"/>
      <c r="FCE1294" s="39"/>
      <c r="FCF1294" s="39"/>
      <c r="FCG1294" s="39"/>
      <c r="FCH1294" s="39"/>
      <c r="FCI1294" s="39"/>
      <c r="FCJ1294" s="39"/>
      <c r="FCK1294" s="39"/>
      <c r="FCL1294" s="39"/>
      <c r="FCM1294" s="39"/>
      <c r="FCN1294" s="39"/>
      <c r="FCO1294" s="39"/>
      <c r="FCP1294" s="39"/>
      <c r="FCQ1294" s="39"/>
      <c r="FCR1294" s="39"/>
      <c r="FCS1294" s="39"/>
      <c r="FCT1294" s="39"/>
      <c r="FCU1294" s="39"/>
      <c r="FCV1294" s="39"/>
      <c r="FCW1294" s="39"/>
      <c r="FCX1294" s="39"/>
      <c r="FCY1294" s="39"/>
      <c r="FCZ1294" s="39"/>
      <c r="FDA1294" s="39"/>
      <c r="FDB1294" s="39"/>
      <c r="FDC1294" s="39"/>
      <c r="FDD1294" s="39"/>
      <c r="FDE1294" s="39"/>
      <c r="FDF1294" s="39"/>
      <c r="FDG1294" s="39"/>
      <c r="FDH1294" s="39"/>
      <c r="FDI1294" s="39"/>
      <c r="FDJ1294" s="39"/>
      <c r="FDK1294" s="39"/>
      <c r="FDL1294" s="39"/>
      <c r="FDM1294" s="39"/>
      <c r="FDN1294" s="39"/>
      <c r="FDO1294" s="39"/>
      <c r="FDP1294" s="39"/>
      <c r="FDQ1294" s="39"/>
      <c r="FDR1294" s="39"/>
      <c r="FDS1294" s="39"/>
      <c r="FDT1294" s="39"/>
      <c r="FDU1294" s="39"/>
      <c r="FDV1294" s="39"/>
      <c r="FDW1294" s="39"/>
      <c r="FDX1294" s="39"/>
      <c r="FDY1294" s="39"/>
      <c r="FDZ1294" s="39"/>
      <c r="FEA1294" s="39"/>
      <c r="FEB1294" s="39"/>
      <c r="FEC1294" s="39"/>
      <c r="FED1294" s="39"/>
      <c r="FEE1294" s="39"/>
      <c r="FEF1294" s="39"/>
      <c r="FEG1294" s="39"/>
      <c r="FEH1294" s="39"/>
      <c r="FEI1294" s="39"/>
      <c r="FEJ1294" s="39"/>
      <c r="FEK1294" s="39"/>
      <c r="FEL1294" s="39"/>
      <c r="FEM1294" s="39"/>
      <c r="FEN1294" s="39"/>
      <c r="FEO1294" s="39"/>
      <c r="FEP1294" s="39"/>
      <c r="FEQ1294" s="39"/>
      <c r="FER1294" s="39"/>
      <c r="FES1294" s="39"/>
      <c r="FET1294" s="39"/>
      <c r="FEU1294" s="39"/>
      <c r="FEV1294" s="39"/>
      <c r="FEW1294" s="39"/>
      <c r="FEX1294" s="39"/>
      <c r="FEY1294" s="39"/>
      <c r="FEZ1294" s="39"/>
      <c r="FFA1294" s="39"/>
      <c r="FFB1294" s="39"/>
      <c r="FFC1294" s="39"/>
      <c r="FFD1294" s="39"/>
      <c r="FFE1294" s="39"/>
      <c r="FFF1294" s="39"/>
      <c r="FFG1294" s="39"/>
      <c r="FFH1294" s="39"/>
      <c r="FFI1294" s="39"/>
      <c r="FFJ1294" s="39"/>
      <c r="FFK1294" s="39"/>
      <c r="FFL1294" s="39"/>
      <c r="FFM1294" s="39"/>
      <c r="FFN1294" s="39"/>
      <c r="FFO1294" s="39"/>
      <c r="FFP1294" s="39"/>
      <c r="FFQ1294" s="39"/>
      <c r="FFR1294" s="39"/>
      <c r="FFS1294" s="39"/>
      <c r="FFT1294" s="39"/>
      <c r="FFU1294" s="39"/>
      <c r="FFV1294" s="39"/>
      <c r="FFW1294" s="39"/>
      <c r="FFX1294" s="39"/>
      <c r="FFY1294" s="39"/>
      <c r="FFZ1294" s="39"/>
      <c r="FGA1294" s="39"/>
      <c r="FGB1294" s="39"/>
      <c r="FGC1294" s="39"/>
      <c r="FGD1294" s="39"/>
      <c r="FGE1294" s="39"/>
      <c r="FGF1294" s="39"/>
      <c r="FGG1294" s="39"/>
      <c r="FGH1294" s="39"/>
      <c r="FGI1294" s="39"/>
      <c r="FGJ1294" s="39"/>
      <c r="FGK1294" s="39"/>
      <c r="FGL1294" s="39"/>
      <c r="FGM1294" s="39"/>
      <c r="FGN1294" s="39"/>
      <c r="FGO1294" s="39"/>
      <c r="FGP1294" s="39"/>
      <c r="FGQ1294" s="39"/>
      <c r="FGR1294" s="39"/>
      <c r="FGS1294" s="39"/>
      <c r="FGT1294" s="39"/>
      <c r="FGU1294" s="39"/>
      <c r="FGV1294" s="39"/>
      <c r="FGW1294" s="39"/>
      <c r="FGX1294" s="39"/>
      <c r="FGY1294" s="39"/>
      <c r="FGZ1294" s="39"/>
      <c r="FHA1294" s="39"/>
      <c r="FHB1294" s="39"/>
      <c r="FHC1294" s="39"/>
      <c r="FHD1294" s="39"/>
      <c r="FHE1294" s="39"/>
      <c r="FHF1294" s="39"/>
      <c r="FHG1294" s="39"/>
      <c r="FHH1294" s="39"/>
      <c r="FHI1294" s="39"/>
      <c r="FHJ1294" s="39"/>
      <c r="FHK1294" s="39"/>
      <c r="FHL1294" s="39"/>
      <c r="FHM1294" s="39"/>
      <c r="FHN1294" s="39"/>
      <c r="FHO1294" s="39"/>
      <c r="FHP1294" s="39"/>
      <c r="FHQ1294" s="39"/>
      <c r="FHR1294" s="39"/>
      <c r="FHS1294" s="39"/>
      <c r="FHT1294" s="39"/>
      <c r="FHU1294" s="39"/>
      <c r="FHV1294" s="39"/>
      <c r="FHW1294" s="39"/>
      <c r="FHX1294" s="39"/>
      <c r="FHY1294" s="39"/>
      <c r="FHZ1294" s="39"/>
      <c r="FIA1294" s="39"/>
      <c r="FIB1294" s="39"/>
      <c r="FIC1294" s="39"/>
      <c r="FID1294" s="39"/>
      <c r="FIE1294" s="39"/>
      <c r="FIF1294" s="39"/>
      <c r="FIG1294" s="39"/>
      <c r="FIH1294" s="39"/>
      <c r="FII1294" s="39"/>
      <c r="FIJ1294" s="39"/>
      <c r="FIK1294" s="39"/>
      <c r="FIL1294" s="39"/>
      <c r="FIM1294" s="39"/>
      <c r="FIN1294" s="39"/>
      <c r="FIO1294" s="39"/>
      <c r="FIP1294" s="39"/>
      <c r="FIQ1294" s="39"/>
      <c r="FIR1294" s="39"/>
      <c r="FIS1294" s="39"/>
      <c r="FIT1294" s="39"/>
      <c r="FIU1294" s="39"/>
      <c r="FIV1294" s="39"/>
      <c r="FIW1294" s="39"/>
      <c r="FIX1294" s="39"/>
      <c r="FIY1294" s="39"/>
      <c r="FIZ1294" s="39"/>
      <c r="FJA1294" s="39"/>
      <c r="FJB1294" s="39"/>
      <c r="FJC1294" s="39"/>
      <c r="FJD1294" s="39"/>
      <c r="FJE1294" s="39"/>
      <c r="FJF1294" s="39"/>
      <c r="FJG1294" s="39"/>
      <c r="FJH1294" s="39"/>
      <c r="FJI1294" s="39"/>
      <c r="FJJ1294" s="39"/>
      <c r="FJK1294" s="39"/>
      <c r="FJL1294" s="39"/>
      <c r="FJM1294" s="39"/>
      <c r="FJN1294" s="39"/>
      <c r="FJO1294" s="39"/>
      <c r="FJP1294" s="39"/>
      <c r="FJQ1294" s="39"/>
      <c r="FJR1294" s="39"/>
      <c r="FJS1294" s="39"/>
      <c r="FJT1294" s="39"/>
      <c r="FJU1294" s="39"/>
      <c r="FJV1294" s="39"/>
      <c r="FJW1294" s="39"/>
      <c r="FJX1294" s="39"/>
      <c r="FJY1294" s="39"/>
      <c r="FJZ1294" s="39"/>
      <c r="FKA1294" s="39"/>
      <c r="FKB1294" s="39"/>
      <c r="FKC1294" s="39"/>
      <c r="FKD1294" s="39"/>
      <c r="FKE1294" s="39"/>
      <c r="FKF1294" s="39"/>
      <c r="FKG1294" s="39"/>
      <c r="FKH1294" s="39"/>
      <c r="FKI1294" s="39"/>
      <c r="FKJ1294" s="39"/>
      <c r="FKK1294" s="39"/>
      <c r="FKL1294" s="39"/>
      <c r="FKM1294" s="39"/>
      <c r="FKN1294" s="39"/>
      <c r="FKO1294" s="39"/>
      <c r="FKP1294" s="39"/>
      <c r="FKQ1294" s="39"/>
      <c r="FKR1294" s="39"/>
      <c r="FKS1294" s="39"/>
      <c r="FKT1294" s="39"/>
      <c r="FKU1294" s="39"/>
      <c r="FKV1294" s="39"/>
      <c r="FKW1294" s="39"/>
      <c r="FKX1294" s="39"/>
      <c r="FKY1294" s="39"/>
      <c r="FKZ1294" s="39"/>
      <c r="FLA1294" s="39"/>
      <c r="FLB1294" s="39"/>
      <c r="FLC1294" s="39"/>
      <c r="FLD1294" s="39"/>
      <c r="FLE1294" s="39"/>
      <c r="FLF1294" s="39"/>
      <c r="FLG1294" s="39"/>
      <c r="FLH1294" s="39"/>
      <c r="FLI1294" s="39"/>
      <c r="FLJ1294" s="39"/>
      <c r="FLK1294" s="39"/>
      <c r="FLL1294" s="39"/>
      <c r="FLM1294" s="39"/>
      <c r="FLN1294" s="39"/>
      <c r="FLO1294" s="39"/>
      <c r="FLP1294" s="39"/>
      <c r="FLQ1294" s="39"/>
      <c r="FLR1294" s="39"/>
      <c r="FLS1294" s="39"/>
      <c r="FLT1294" s="39"/>
      <c r="FLU1294" s="39"/>
      <c r="FLV1294" s="39"/>
      <c r="FLW1294" s="39"/>
      <c r="FLX1294" s="39"/>
      <c r="FLY1294" s="39"/>
      <c r="FLZ1294" s="39"/>
      <c r="FMA1294" s="39"/>
      <c r="FMB1294" s="39"/>
      <c r="FMC1294" s="39"/>
      <c r="FMD1294" s="39"/>
      <c r="FME1294" s="39"/>
      <c r="FMF1294" s="39"/>
      <c r="FMG1294" s="39"/>
      <c r="FMH1294" s="39"/>
      <c r="FMI1294" s="39"/>
      <c r="FMJ1294" s="39"/>
      <c r="FMK1294" s="39"/>
      <c r="FML1294" s="39"/>
      <c r="FMM1294" s="39"/>
      <c r="FMN1294" s="39"/>
      <c r="FMO1294" s="39"/>
      <c r="FMP1294" s="39"/>
      <c r="FMQ1294" s="39"/>
      <c r="FMR1294" s="39"/>
      <c r="FMS1294" s="39"/>
      <c r="FMT1294" s="39"/>
      <c r="FMU1294" s="39"/>
      <c r="FMV1294" s="39"/>
      <c r="FMW1294" s="39"/>
      <c r="FMX1294" s="39"/>
      <c r="FMY1294" s="39"/>
      <c r="FMZ1294" s="39"/>
      <c r="FNA1294" s="39"/>
      <c r="FNB1294" s="39"/>
      <c r="FNC1294" s="39"/>
      <c r="FND1294" s="39"/>
      <c r="FNE1294" s="39"/>
      <c r="FNF1294" s="39"/>
      <c r="FNG1294" s="39"/>
      <c r="FNH1294" s="39"/>
      <c r="FNI1294" s="39"/>
      <c r="FNJ1294" s="39"/>
      <c r="FNK1294" s="39"/>
      <c r="FNL1294" s="39"/>
      <c r="FNM1294" s="39"/>
      <c r="FNN1294" s="39"/>
      <c r="FNO1294" s="39"/>
      <c r="FNP1294" s="39"/>
      <c r="FNQ1294" s="39"/>
      <c r="FNR1294" s="39"/>
      <c r="FNS1294" s="39"/>
      <c r="FNT1294" s="39"/>
      <c r="FNU1294" s="39"/>
      <c r="FNV1294" s="39"/>
      <c r="FNW1294" s="39"/>
      <c r="FNX1294" s="39"/>
      <c r="FNY1294" s="39"/>
      <c r="FNZ1294" s="39"/>
      <c r="FOA1294" s="39"/>
      <c r="FOB1294" s="39"/>
      <c r="FOC1294" s="39"/>
      <c r="FOD1294" s="39"/>
      <c r="FOE1294" s="39"/>
      <c r="FOF1294" s="39"/>
      <c r="FOG1294" s="39"/>
      <c r="FOH1294" s="39"/>
      <c r="FOI1294" s="39"/>
      <c r="FOJ1294" s="39"/>
      <c r="FOK1294" s="39"/>
      <c r="FOL1294" s="39"/>
      <c r="FOM1294" s="39"/>
      <c r="FON1294" s="39"/>
      <c r="FOO1294" s="39"/>
      <c r="FOP1294" s="39"/>
      <c r="FOQ1294" s="39"/>
      <c r="FOR1294" s="39"/>
      <c r="FOS1294" s="39"/>
      <c r="FOT1294" s="39"/>
      <c r="FOU1294" s="39"/>
      <c r="FOV1294" s="39"/>
      <c r="FOW1294" s="39"/>
      <c r="FOX1294" s="39"/>
      <c r="FOY1294" s="39"/>
      <c r="FOZ1294" s="39"/>
      <c r="FPA1294" s="39"/>
      <c r="FPB1294" s="39"/>
      <c r="FPC1294" s="39"/>
      <c r="FPD1294" s="39"/>
      <c r="FPE1294" s="39"/>
      <c r="FPF1294" s="39"/>
      <c r="FPG1294" s="39"/>
      <c r="FPH1294" s="39"/>
      <c r="FPI1294" s="39"/>
      <c r="FPJ1294" s="39"/>
      <c r="FPK1294" s="39"/>
      <c r="FPL1294" s="39"/>
      <c r="FPM1294" s="39"/>
      <c r="FPN1294" s="39"/>
      <c r="FPO1294" s="39"/>
      <c r="FPP1294" s="39"/>
      <c r="FPQ1294" s="39"/>
      <c r="FPR1294" s="39"/>
      <c r="FPS1294" s="39"/>
      <c r="FPT1294" s="39"/>
      <c r="FPU1294" s="39"/>
      <c r="FPV1294" s="39"/>
      <c r="FPW1294" s="39"/>
      <c r="FPX1294" s="39"/>
      <c r="FPY1294" s="39"/>
      <c r="FPZ1294" s="39"/>
      <c r="FQA1294" s="39"/>
      <c r="FQB1294" s="39"/>
      <c r="FQC1294" s="39"/>
      <c r="FQD1294" s="39"/>
      <c r="FQE1294" s="39"/>
      <c r="FQF1294" s="39"/>
      <c r="FQG1294" s="39"/>
      <c r="FQH1294" s="39"/>
      <c r="FQI1294" s="39"/>
      <c r="FQJ1294" s="39"/>
      <c r="FQK1294" s="39"/>
      <c r="FQL1294" s="39"/>
      <c r="FQM1294" s="39"/>
      <c r="FQN1294" s="39"/>
      <c r="FQO1294" s="39"/>
      <c r="FQP1294" s="39"/>
      <c r="FQQ1294" s="39"/>
      <c r="FQR1294" s="39"/>
      <c r="FQS1294" s="39"/>
      <c r="FQT1294" s="39"/>
      <c r="FQU1294" s="39"/>
      <c r="FQV1294" s="39"/>
      <c r="FQW1294" s="39"/>
      <c r="FQX1294" s="39"/>
      <c r="FQY1294" s="39"/>
      <c r="FQZ1294" s="39"/>
      <c r="FRA1294" s="39"/>
      <c r="FRB1294" s="39"/>
      <c r="FRC1294" s="39"/>
      <c r="FRD1294" s="39"/>
      <c r="FRE1294" s="39"/>
      <c r="FRF1294" s="39"/>
      <c r="FRG1294" s="39"/>
      <c r="FRH1294" s="39"/>
      <c r="FRI1294" s="39"/>
      <c r="FRJ1294" s="39"/>
      <c r="FRK1294" s="39"/>
      <c r="FRL1294" s="39"/>
      <c r="FRM1294" s="39"/>
      <c r="FRN1294" s="39"/>
      <c r="FRO1294" s="39"/>
      <c r="FRP1294" s="39"/>
      <c r="FRQ1294" s="39"/>
      <c r="FRR1294" s="39"/>
      <c r="FRS1294" s="39"/>
      <c r="FRT1294" s="39"/>
      <c r="FRU1294" s="39"/>
      <c r="FRV1294" s="39"/>
      <c r="FRW1294" s="39"/>
      <c r="FRX1294" s="39"/>
      <c r="FRY1294" s="39"/>
      <c r="FRZ1294" s="39"/>
      <c r="FSA1294" s="39"/>
      <c r="FSB1294" s="39"/>
      <c r="FSC1294" s="39"/>
      <c r="FSD1294" s="39"/>
      <c r="FSE1294" s="39"/>
      <c r="FSF1294" s="39"/>
      <c r="FSG1294" s="39"/>
      <c r="FSH1294" s="39"/>
      <c r="FSI1294" s="39"/>
      <c r="FSJ1294" s="39"/>
      <c r="FSK1294" s="39"/>
      <c r="FSL1294" s="39"/>
      <c r="FSM1294" s="39"/>
      <c r="FSN1294" s="39"/>
      <c r="FSO1294" s="39"/>
      <c r="FSP1294" s="39"/>
      <c r="FSQ1294" s="39"/>
      <c r="FSR1294" s="39"/>
      <c r="FSS1294" s="39"/>
      <c r="FST1294" s="39"/>
      <c r="FSU1294" s="39"/>
      <c r="FSV1294" s="39"/>
      <c r="FSW1294" s="39"/>
      <c r="FSX1294" s="39"/>
      <c r="FSY1294" s="39"/>
      <c r="FSZ1294" s="39"/>
      <c r="FTA1294" s="39"/>
      <c r="FTB1294" s="39"/>
      <c r="FTC1294" s="39"/>
      <c r="FTD1294" s="39"/>
      <c r="FTE1294" s="39"/>
      <c r="FTF1294" s="39"/>
      <c r="FTG1294" s="39"/>
      <c r="FTH1294" s="39"/>
      <c r="FTI1294" s="39"/>
      <c r="FTJ1294" s="39"/>
      <c r="FTK1294" s="39"/>
      <c r="FTL1294" s="39"/>
      <c r="FTM1294" s="39"/>
      <c r="FTN1294" s="39"/>
      <c r="FTO1294" s="39"/>
      <c r="FTP1294" s="39"/>
      <c r="FTQ1294" s="39"/>
      <c r="FTR1294" s="39"/>
      <c r="FTS1294" s="39"/>
      <c r="FTT1294" s="39"/>
      <c r="FTU1294" s="39"/>
      <c r="FTV1294" s="39"/>
      <c r="FTW1294" s="39"/>
      <c r="FTX1294" s="39"/>
      <c r="FTY1294" s="39"/>
      <c r="FTZ1294" s="39"/>
      <c r="FUA1294" s="39"/>
      <c r="FUB1294" s="39"/>
      <c r="FUC1294" s="39"/>
      <c r="FUD1294" s="39"/>
      <c r="FUE1294" s="39"/>
      <c r="FUF1294" s="39"/>
      <c r="FUG1294" s="39"/>
      <c r="FUH1294" s="39"/>
      <c r="FUI1294" s="39"/>
      <c r="FUJ1294" s="39"/>
      <c r="FUK1294" s="39"/>
      <c r="FUL1294" s="39"/>
      <c r="FUM1294" s="39"/>
      <c r="FUN1294" s="39"/>
      <c r="FUO1294" s="39"/>
      <c r="FUP1294" s="39"/>
      <c r="FUQ1294" s="39"/>
      <c r="FUR1294" s="39"/>
      <c r="FUS1294" s="39"/>
      <c r="FUT1294" s="39"/>
      <c r="FUU1294" s="39"/>
      <c r="FUV1294" s="39"/>
      <c r="FUW1294" s="39"/>
      <c r="FUX1294" s="39"/>
      <c r="FUY1294" s="39"/>
      <c r="FUZ1294" s="39"/>
      <c r="FVA1294" s="39"/>
      <c r="FVB1294" s="39"/>
      <c r="FVC1294" s="39"/>
      <c r="FVD1294" s="39"/>
      <c r="FVE1294" s="39"/>
      <c r="FVF1294" s="39"/>
      <c r="FVG1294" s="39"/>
      <c r="FVH1294" s="39"/>
      <c r="FVI1294" s="39"/>
      <c r="FVJ1294" s="39"/>
      <c r="FVK1294" s="39"/>
      <c r="FVL1294" s="39"/>
      <c r="FVM1294" s="39"/>
      <c r="FVN1294" s="39"/>
      <c r="FVO1294" s="39"/>
      <c r="FVP1294" s="39"/>
      <c r="FVQ1294" s="39"/>
      <c r="FVR1294" s="39"/>
      <c r="FVS1294" s="39"/>
      <c r="FVT1294" s="39"/>
      <c r="FVU1294" s="39"/>
      <c r="FVV1294" s="39"/>
      <c r="FVW1294" s="39"/>
      <c r="FVX1294" s="39"/>
      <c r="FVY1294" s="39"/>
      <c r="FVZ1294" s="39"/>
      <c r="FWA1294" s="39"/>
      <c r="FWB1294" s="39"/>
      <c r="FWC1294" s="39"/>
      <c r="FWD1294" s="39"/>
      <c r="FWE1294" s="39"/>
      <c r="FWF1294" s="39"/>
      <c r="FWG1294" s="39"/>
      <c r="FWH1294" s="39"/>
      <c r="FWI1294" s="39"/>
      <c r="FWJ1294" s="39"/>
      <c r="FWK1294" s="39"/>
      <c r="FWL1294" s="39"/>
      <c r="FWM1294" s="39"/>
      <c r="FWN1294" s="39"/>
      <c r="FWO1294" s="39"/>
      <c r="FWP1294" s="39"/>
      <c r="FWQ1294" s="39"/>
      <c r="FWR1294" s="39"/>
      <c r="FWS1294" s="39"/>
      <c r="FWT1294" s="39"/>
      <c r="FWU1294" s="39"/>
      <c r="FWV1294" s="39"/>
      <c r="FWW1294" s="39"/>
      <c r="FWX1294" s="39"/>
      <c r="FWY1294" s="39"/>
      <c r="FWZ1294" s="39"/>
      <c r="FXA1294" s="39"/>
      <c r="FXB1294" s="39"/>
      <c r="FXC1294" s="39"/>
      <c r="FXD1294" s="39"/>
      <c r="FXE1294" s="39"/>
      <c r="FXF1294" s="39"/>
      <c r="FXG1294" s="39"/>
      <c r="FXH1294" s="39"/>
      <c r="FXI1294" s="39"/>
      <c r="FXJ1294" s="39"/>
      <c r="FXK1294" s="39"/>
      <c r="FXL1294" s="39"/>
      <c r="FXM1294" s="39"/>
      <c r="FXN1294" s="39"/>
      <c r="FXO1294" s="39"/>
      <c r="FXP1294" s="39"/>
      <c r="FXQ1294" s="39"/>
      <c r="FXR1294" s="39"/>
      <c r="FXS1294" s="39"/>
      <c r="FXT1294" s="39"/>
      <c r="FXU1294" s="39"/>
      <c r="FXV1294" s="39"/>
      <c r="FXW1294" s="39"/>
      <c r="FXX1294" s="39"/>
      <c r="FXY1294" s="39"/>
      <c r="FXZ1294" s="39"/>
      <c r="FYA1294" s="39"/>
      <c r="FYB1294" s="39"/>
      <c r="FYC1294" s="39"/>
      <c r="FYD1294" s="39"/>
      <c r="FYE1294" s="39"/>
      <c r="FYF1294" s="39"/>
      <c r="FYG1294" s="39"/>
      <c r="FYH1294" s="39"/>
      <c r="FYI1294" s="39"/>
      <c r="FYJ1294" s="39"/>
      <c r="FYK1294" s="39"/>
      <c r="FYL1294" s="39"/>
      <c r="FYM1294" s="39"/>
      <c r="FYN1294" s="39"/>
      <c r="FYO1294" s="39"/>
      <c r="FYP1294" s="39"/>
      <c r="FYQ1294" s="39"/>
      <c r="FYR1294" s="39"/>
      <c r="FYS1294" s="39"/>
      <c r="FYT1294" s="39"/>
      <c r="FYU1294" s="39"/>
      <c r="FYV1294" s="39"/>
      <c r="FYW1294" s="39"/>
      <c r="FYX1294" s="39"/>
      <c r="FYY1294" s="39"/>
      <c r="FYZ1294" s="39"/>
      <c r="FZA1294" s="39"/>
      <c r="FZB1294" s="39"/>
      <c r="FZC1294" s="39"/>
      <c r="FZD1294" s="39"/>
      <c r="FZE1294" s="39"/>
      <c r="FZF1294" s="39"/>
      <c r="FZG1294" s="39"/>
      <c r="FZH1294" s="39"/>
      <c r="FZI1294" s="39"/>
      <c r="FZJ1294" s="39"/>
      <c r="FZK1294" s="39"/>
      <c r="FZL1294" s="39"/>
      <c r="FZM1294" s="39"/>
      <c r="FZN1294" s="39"/>
      <c r="FZO1294" s="39"/>
      <c r="FZP1294" s="39"/>
      <c r="FZQ1294" s="39"/>
      <c r="FZR1294" s="39"/>
      <c r="FZS1294" s="39"/>
      <c r="FZT1294" s="39"/>
      <c r="FZU1294" s="39"/>
      <c r="FZV1294" s="39"/>
      <c r="FZW1294" s="39"/>
      <c r="FZX1294" s="39"/>
      <c r="FZY1294" s="39"/>
      <c r="FZZ1294" s="39"/>
      <c r="GAA1294" s="39"/>
      <c r="GAB1294" s="39"/>
      <c r="GAC1294" s="39"/>
      <c r="GAD1294" s="39"/>
      <c r="GAE1294" s="39"/>
      <c r="GAF1294" s="39"/>
      <c r="GAG1294" s="39"/>
      <c r="GAH1294" s="39"/>
      <c r="GAI1294" s="39"/>
      <c r="GAJ1294" s="39"/>
      <c r="GAK1294" s="39"/>
      <c r="GAL1294" s="39"/>
      <c r="GAM1294" s="39"/>
      <c r="GAN1294" s="39"/>
      <c r="GAO1294" s="39"/>
      <c r="GAP1294" s="39"/>
      <c r="GAQ1294" s="39"/>
      <c r="GAR1294" s="39"/>
      <c r="GAS1294" s="39"/>
      <c r="GAT1294" s="39"/>
      <c r="GAU1294" s="39"/>
      <c r="GAV1294" s="39"/>
      <c r="GAW1294" s="39"/>
      <c r="GAX1294" s="39"/>
      <c r="GAY1294" s="39"/>
      <c r="GAZ1294" s="39"/>
      <c r="GBA1294" s="39"/>
      <c r="GBB1294" s="39"/>
      <c r="GBC1294" s="39"/>
      <c r="GBD1294" s="39"/>
      <c r="GBE1294" s="39"/>
      <c r="GBF1294" s="39"/>
      <c r="GBG1294" s="39"/>
      <c r="GBH1294" s="39"/>
      <c r="GBI1294" s="39"/>
      <c r="GBJ1294" s="39"/>
      <c r="GBK1294" s="39"/>
      <c r="GBL1294" s="39"/>
      <c r="GBM1294" s="39"/>
      <c r="GBN1294" s="39"/>
      <c r="GBO1294" s="39"/>
      <c r="GBP1294" s="39"/>
      <c r="GBQ1294" s="39"/>
      <c r="GBR1294" s="39"/>
      <c r="GBS1294" s="39"/>
      <c r="GBT1294" s="39"/>
      <c r="GBU1294" s="39"/>
      <c r="GBV1294" s="39"/>
      <c r="GBW1294" s="39"/>
      <c r="GBX1294" s="39"/>
      <c r="GBY1294" s="39"/>
      <c r="GBZ1294" s="39"/>
      <c r="GCA1294" s="39"/>
      <c r="GCB1294" s="39"/>
      <c r="GCC1294" s="39"/>
      <c r="GCD1294" s="39"/>
      <c r="GCE1294" s="39"/>
      <c r="GCF1294" s="39"/>
      <c r="GCG1294" s="39"/>
      <c r="GCH1294" s="39"/>
      <c r="GCI1294" s="39"/>
      <c r="GCJ1294" s="39"/>
      <c r="GCK1294" s="39"/>
      <c r="GCL1294" s="39"/>
      <c r="GCM1294" s="39"/>
      <c r="GCN1294" s="39"/>
      <c r="GCO1294" s="39"/>
      <c r="GCP1294" s="39"/>
      <c r="GCQ1294" s="39"/>
      <c r="GCR1294" s="39"/>
      <c r="GCS1294" s="39"/>
      <c r="GCT1294" s="39"/>
      <c r="GCU1294" s="39"/>
      <c r="GCV1294" s="39"/>
      <c r="GCW1294" s="39"/>
      <c r="GCX1294" s="39"/>
      <c r="GCY1294" s="39"/>
      <c r="GCZ1294" s="39"/>
      <c r="GDA1294" s="39"/>
      <c r="GDB1294" s="39"/>
      <c r="GDC1294" s="39"/>
      <c r="GDD1294" s="39"/>
      <c r="GDE1294" s="39"/>
      <c r="GDF1294" s="39"/>
      <c r="GDG1294" s="39"/>
      <c r="GDH1294" s="39"/>
      <c r="GDI1294" s="39"/>
      <c r="GDJ1294" s="39"/>
      <c r="GDK1294" s="39"/>
      <c r="GDL1294" s="39"/>
      <c r="GDM1294" s="39"/>
      <c r="GDN1294" s="39"/>
      <c r="GDO1294" s="39"/>
      <c r="GDP1294" s="39"/>
      <c r="GDQ1294" s="39"/>
      <c r="GDR1294" s="39"/>
      <c r="GDS1294" s="39"/>
      <c r="GDT1294" s="39"/>
      <c r="GDU1294" s="39"/>
      <c r="GDV1294" s="39"/>
      <c r="GDW1294" s="39"/>
      <c r="GDX1294" s="39"/>
      <c r="GDY1294" s="39"/>
      <c r="GDZ1294" s="39"/>
      <c r="GEA1294" s="39"/>
      <c r="GEB1294" s="39"/>
      <c r="GEC1294" s="39"/>
      <c r="GED1294" s="39"/>
      <c r="GEE1294" s="39"/>
      <c r="GEF1294" s="39"/>
      <c r="GEG1294" s="39"/>
      <c r="GEH1294" s="39"/>
      <c r="GEI1294" s="39"/>
      <c r="GEJ1294" s="39"/>
      <c r="GEK1294" s="39"/>
      <c r="GEL1294" s="39"/>
      <c r="GEM1294" s="39"/>
      <c r="GEN1294" s="39"/>
      <c r="GEO1294" s="39"/>
      <c r="GEP1294" s="39"/>
      <c r="GEQ1294" s="39"/>
      <c r="GER1294" s="39"/>
      <c r="GES1294" s="39"/>
      <c r="GET1294" s="39"/>
      <c r="GEU1294" s="39"/>
      <c r="GEV1294" s="39"/>
      <c r="GEW1294" s="39"/>
      <c r="GEX1294" s="39"/>
      <c r="GEY1294" s="39"/>
      <c r="GEZ1294" s="39"/>
      <c r="GFA1294" s="39"/>
      <c r="GFB1294" s="39"/>
      <c r="GFC1294" s="39"/>
      <c r="GFD1294" s="39"/>
      <c r="GFE1294" s="39"/>
      <c r="GFF1294" s="39"/>
      <c r="GFG1294" s="39"/>
      <c r="GFH1294" s="39"/>
      <c r="GFI1294" s="39"/>
      <c r="GFJ1294" s="39"/>
      <c r="GFK1294" s="39"/>
      <c r="GFL1294" s="39"/>
      <c r="GFM1294" s="39"/>
      <c r="GFN1294" s="39"/>
      <c r="GFO1294" s="39"/>
      <c r="GFP1294" s="39"/>
      <c r="GFQ1294" s="39"/>
      <c r="GFR1294" s="39"/>
      <c r="GFS1294" s="39"/>
      <c r="GFT1294" s="39"/>
      <c r="GFU1294" s="39"/>
      <c r="GFV1294" s="39"/>
      <c r="GFW1294" s="39"/>
      <c r="GFX1294" s="39"/>
      <c r="GFY1294" s="39"/>
      <c r="GFZ1294" s="39"/>
      <c r="GGA1294" s="39"/>
      <c r="GGB1294" s="39"/>
      <c r="GGC1294" s="39"/>
      <c r="GGD1294" s="39"/>
      <c r="GGE1294" s="39"/>
      <c r="GGF1294" s="39"/>
      <c r="GGG1294" s="39"/>
      <c r="GGH1294" s="39"/>
      <c r="GGI1294" s="39"/>
      <c r="GGJ1294" s="39"/>
      <c r="GGK1294" s="39"/>
      <c r="GGL1294" s="39"/>
      <c r="GGM1294" s="39"/>
      <c r="GGN1294" s="39"/>
      <c r="GGO1294" s="39"/>
      <c r="GGP1294" s="39"/>
      <c r="GGQ1294" s="39"/>
      <c r="GGR1294" s="39"/>
      <c r="GGS1294" s="39"/>
      <c r="GGT1294" s="39"/>
      <c r="GGU1294" s="39"/>
      <c r="GGV1294" s="39"/>
      <c r="GGW1294" s="39"/>
      <c r="GGX1294" s="39"/>
      <c r="GGY1294" s="39"/>
      <c r="GGZ1294" s="39"/>
      <c r="GHA1294" s="39"/>
      <c r="GHB1294" s="39"/>
      <c r="GHC1294" s="39"/>
      <c r="GHD1294" s="39"/>
      <c r="GHE1294" s="39"/>
      <c r="GHF1294" s="39"/>
      <c r="GHG1294" s="39"/>
      <c r="GHH1294" s="39"/>
      <c r="GHI1294" s="39"/>
      <c r="GHJ1294" s="39"/>
      <c r="GHK1294" s="39"/>
      <c r="GHL1294" s="39"/>
      <c r="GHM1294" s="39"/>
      <c r="GHN1294" s="39"/>
      <c r="GHO1294" s="39"/>
      <c r="GHP1294" s="39"/>
      <c r="GHQ1294" s="39"/>
      <c r="GHR1294" s="39"/>
      <c r="GHS1294" s="39"/>
      <c r="GHT1294" s="39"/>
      <c r="GHU1294" s="39"/>
      <c r="GHV1294" s="39"/>
      <c r="GHW1294" s="39"/>
      <c r="GHX1294" s="39"/>
      <c r="GHY1294" s="39"/>
      <c r="GHZ1294" s="39"/>
      <c r="GIA1294" s="39"/>
      <c r="GIB1294" s="39"/>
      <c r="GIC1294" s="39"/>
      <c r="GID1294" s="39"/>
      <c r="GIE1294" s="39"/>
      <c r="GIF1294" s="39"/>
      <c r="GIG1294" s="39"/>
      <c r="GIH1294" s="39"/>
      <c r="GII1294" s="39"/>
      <c r="GIJ1294" s="39"/>
      <c r="GIK1294" s="39"/>
      <c r="GIL1294" s="39"/>
      <c r="GIM1294" s="39"/>
      <c r="GIN1294" s="39"/>
      <c r="GIO1294" s="39"/>
      <c r="GIP1294" s="39"/>
      <c r="GIQ1294" s="39"/>
      <c r="GIR1294" s="39"/>
      <c r="GIS1294" s="39"/>
      <c r="GIT1294" s="39"/>
      <c r="GIU1294" s="39"/>
      <c r="GIV1294" s="39"/>
      <c r="GIW1294" s="39"/>
      <c r="GIX1294" s="39"/>
      <c r="GIY1294" s="39"/>
      <c r="GIZ1294" s="39"/>
      <c r="GJA1294" s="39"/>
      <c r="GJB1294" s="39"/>
      <c r="GJC1294" s="39"/>
      <c r="GJD1294" s="39"/>
      <c r="GJE1294" s="39"/>
      <c r="GJF1294" s="39"/>
      <c r="GJG1294" s="39"/>
      <c r="GJH1294" s="39"/>
      <c r="GJI1294" s="39"/>
      <c r="GJJ1294" s="39"/>
      <c r="GJK1294" s="39"/>
      <c r="GJL1294" s="39"/>
      <c r="GJM1294" s="39"/>
      <c r="GJN1294" s="39"/>
      <c r="GJO1294" s="39"/>
      <c r="GJP1294" s="39"/>
      <c r="GJQ1294" s="39"/>
      <c r="GJR1294" s="39"/>
      <c r="GJS1294" s="39"/>
      <c r="GJT1294" s="39"/>
      <c r="GJU1294" s="39"/>
      <c r="GJV1294" s="39"/>
      <c r="GJW1294" s="39"/>
      <c r="GJX1294" s="39"/>
      <c r="GJY1294" s="39"/>
      <c r="GJZ1294" s="39"/>
      <c r="GKA1294" s="39"/>
      <c r="GKB1294" s="39"/>
      <c r="GKC1294" s="39"/>
      <c r="GKD1294" s="39"/>
      <c r="GKE1294" s="39"/>
      <c r="GKF1294" s="39"/>
      <c r="GKG1294" s="39"/>
      <c r="GKH1294" s="39"/>
      <c r="GKI1294" s="39"/>
      <c r="GKJ1294" s="39"/>
      <c r="GKK1294" s="39"/>
      <c r="GKL1294" s="39"/>
      <c r="GKM1294" s="39"/>
      <c r="GKN1294" s="39"/>
      <c r="GKO1294" s="39"/>
      <c r="GKP1294" s="39"/>
      <c r="GKQ1294" s="39"/>
      <c r="GKR1294" s="39"/>
      <c r="GKS1294" s="39"/>
      <c r="GKT1294" s="39"/>
      <c r="GKU1294" s="39"/>
      <c r="GKV1294" s="39"/>
      <c r="GKW1294" s="39"/>
      <c r="GKX1294" s="39"/>
      <c r="GKY1294" s="39"/>
      <c r="GKZ1294" s="39"/>
      <c r="GLA1294" s="39"/>
      <c r="GLB1294" s="39"/>
      <c r="GLC1294" s="39"/>
      <c r="GLD1294" s="39"/>
      <c r="GLE1294" s="39"/>
      <c r="GLF1294" s="39"/>
      <c r="GLG1294" s="39"/>
      <c r="GLH1294" s="39"/>
      <c r="GLI1294" s="39"/>
      <c r="GLJ1294" s="39"/>
      <c r="GLK1294" s="39"/>
      <c r="GLL1294" s="39"/>
      <c r="GLM1294" s="39"/>
      <c r="GLN1294" s="39"/>
      <c r="GLO1294" s="39"/>
      <c r="GLP1294" s="39"/>
      <c r="GLQ1294" s="39"/>
      <c r="GLR1294" s="39"/>
      <c r="GLS1294" s="39"/>
      <c r="GLT1294" s="39"/>
      <c r="GLU1294" s="39"/>
      <c r="GLV1294" s="39"/>
      <c r="GLW1294" s="39"/>
      <c r="GLX1294" s="39"/>
      <c r="GLY1294" s="39"/>
      <c r="GLZ1294" s="39"/>
      <c r="GMA1294" s="39"/>
      <c r="GMB1294" s="39"/>
      <c r="GMC1294" s="39"/>
      <c r="GMD1294" s="39"/>
      <c r="GME1294" s="39"/>
      <c r="GMF1294" s="39"/>
      <c r="GMG1294" s="39"/>
      <c r="GMH1294" s="39"/>
      <c r="GMI1294" s="39"/>
      <c r="GMJ1294" s="39"/>
      <c r="GMK1294" s="39"/>
      <c r="GML1294" s="39"/>
      <c r="GMM1294" s="39"/>
      <c r="GMN1294" s="39"/>
      <c r="GMO1294" s="39"/>
      <c r="GMP1294" s="39"/>
      <c r="GMQ1294" s="39"/>
      <c r="GMR1294" s="39"/>
      <c r="GMS1294" s="39"/>
      <c r="GMT1294" s="39"/>
      <c r="GMU1294" s="39"/>
      <c r="GMV1294" s="39"/>
      <c r="GMW1294" s="39"/>
      <c r="GMX1294" s="39"/>
      <c r="GMY1294" s="39"/>
      <c r="GMZ1294" s="39"/>
      <c r="GNA1294" s="39"/>
      <c r="GNB1294" s="39"/>
      <c r="GNC1294" s="39"/>
      <c r="GND1294" s="39"/>
      <c r="GNE1294" s="39"/>
      <c r="GNF1294" s="39"/>
      <c r="GNG1294" s="39"/>
      <c r="GNH1294" s="39"/>
      <c r="GNI1294" s="39"/>
      <c r="GNJ1294" s="39"/>
      <c r="GNK1294" s="39"/>
      <c r="GNL1294" s="39"/>
      <c r="GNM1294" s="39"/>
      <c r="GNN1294" s="39"/>
      <c r="GNO1294" s="39"/>
      <c r="GNP1294" s="39"/>
      <c r="GNQ1294" s="39"/>
      <c r="GNR1294" s="39"/>
      <c r="GNS1294" s="39"/>
      <c r="GNT1294" s="39"/>
      <c r="GNU1294" s="39"/>
      <c r="GNV1294" s="39"/>
      <c r="GNW1294" s="39"/>
      <c r="GNX1294" s="39"/>
      <c r="GNY1294" s="39"/>
      <c r="GNZ1294" s="39"/>
      <c r="GOA1294" s="39"/>
      <c r="GOB1294" s="39"/>
      <c r="GOC1294" s="39"/>
      <c r="GOD1294" s="39"/>
      <c r="GOE1294" s="39"/>
      <c r="GOF1294" s="39"/>
      <c r="GOG1294" s="39"/>
      <c r="GOH1294" s="39"/>
      <c r="GOI1294" s="39"/>
      <c r="GOJ1294" s="39"/>
      <c r="GOK1294" s="39"/>
      <c r="GOL1294" s="39"/>
      <c r="GOM1294" s="39"/>
      <c r="GON1294" s="39"/>
      <c r="GOO1294" s="39"/>
      <c r="GOP1294" s="39"/>
      <c r="GOQ1294" s="39"/>
      <c r="GOR1294" s="39"/>
      <c r="GOS1294" s="39"/>
      <c r="GOT1294" s="39"/>
      <c r="GOU1294" s="39"/>
      <c r="GOV1294" s="39"/>
      <c r="GOW1294" s="39"/>
      <c r="GOX1294" s="39"/>
      <c r="GOY1294" s="39"/>
      <c r="GOZ1294" s="39"/>
      <c r="GPA1294" s="39"/>
      <c r="GPB1294" s="39"/>
      <c r="GPC1294" s="39"/>
      <c r="GPD1294" s="39"/>
      <c r="GPE1294" s="39"/>
      <c r="GPF1294" s="39"/>
      <c r="GPG1294" s="39"/>
      <c r="GPH1294" s="39"/>
      <c r="GPI1294" s="39"/>
      <c r="GPJ1294" s="39"/>
      <c r="GPK1294" s="39"/>
      <c r="GPL1294" s="39"/>
      <c r="GPM1294" s="39"/>
      <c r="GPN1294" s="39"/>
      <c r="GPO1294" s="39"/>
      <c r="GPP1294" s="39"/>
      <c r="GPQ1294" s="39"/>
      <c r="GPR1294" s="39"/>
      <c r="GPS1294" s="39"/>
      <c r="GPT1294" s="39"/>
      <c r="GPU1294" s="39"/>
      <c r="GPV1294" s="39"/>
      <c r="GPW1294" s="39"/>
      <c r="GPX1294" s="39"/>
      <c r="GPY1294" s="39"/>
      <c r="GPZ1294" s="39"/>
      <c r="GQA1294" s="39"/>
      <c r="GQB1294" s="39"/>
      <c r="GQC1294" s="39"/>
      <c r="GQD1294" s="39"/>
      <c r="GQE1294" s="39"/>
      <c r="GQF1294" s="39"/>
      <c r="GQG1294" s="39"/>
      <c r="GQH1294" s="39"/>
      <c r="GQI1294" s="39"/>
      <c r="GQJ1294" s="39"/>
      <c r="GQK1294" s="39"/>
      <c r="GQL1294" s="39"/>
      <c r="GQM1294" s="39"/>
      <c r="GQN1294" s="39"/>
      <c r="GQO1294" s="39"/>
      <c r="GQP1294" s="39"/>
      <c r="GQQ1294" s="39"/>
      <c r="GQR1294" s="39"/>
      <c r="GQS1294" s="39"/>
      <c r="GQT1294" s="39"/>
      <c r="GQU1294" s="39"/>
      <c r="GQV1294" s="39"/>
      <c r="GQW1294" s="39"/>
      <c r="GQX1294" s="39"/>
      <c r="GQY1294" s="39"/>
      <c r="GQZ1294" s="39"/>
      <c r="GRA1294" s="39"/>
      <c r="GRB1294" s="39"/>
      <c r="GRC1294" s="39"/>
      <c r="GRD1294" s="39"/>
      <c r="GRE1294" s="39"/>
      <c r="GRF1294" s="39"/>
      <c r="GRG1294" s="39"/>
      <c r="GRH1294" s="39"/>
      <c r="GRI1294" s="39"/>
      <c r="GRJ1294" s="39"/>
      <c r="GRK1294" s="39"/>
      <c r="GRL1294" s="39"/>
      <c r="GRM1294" s="39"/>
      <c r="GRN1294" s="39"/>
      <c r="GRO1294" s="39"/>
      <c r="GRP1294" s="39"/>
      <c r="GRQ1294" s="39"/>
      <c r="GRR1294" s="39"/>
      <c r="GRS1294" s="39"/>
      <c r="GRT1294" s="39"/>
      <c r="GRU1294" s="39"/>
      <c r="GRV1294" s="39"/>
      <c r="GRW1294" s="39"/>
      <c r="GRX1294" s="39"/>
      <c r="GRY1294" s="39"/>
      <c r="GRZ1294" s="39"/>
      <c r="GSA1294" s="39"/>
      <c r="GSB1294" s="39"/>
      <c r="GSC1294" s="39"/>
      <c r="GSD1294" s="39"/>
      <c r="GSE1294" s="39"/>
      <c r="GSF1294" s="39"/>
      <c r="GSG1294" s="39"/>
      <c r="GSH1294" s="39"/>
      <c r="GSI1294" s="39"/>
      <c r="GSJ1294" s="39"/>
      <c r="GSK1294" s="39"/>
      <c r="GSL1294" s="39"/>
      <c r="GSM1294" s="39"/>
      <c r="GSN1294" s="39"/>
      <c r="GSO1294" s="39"/>
      <c r="GSP1294" s="39"/>
      <c r="GSQ1294" s="39"/>
      <c r="GSR1294" s="39"/>
      <c r="GSS1294" s="39"/>
      <c r="GST1294" s="39"/>
      <c r="GSU1294" s="39"/>
      <c r="GSV1294" s="39"/>
      <c r="GSW1294" s="39"/>
      <c r="GSX1294" s="39"/>
      <c r="GSY1294" s="39"/>
      <c r="GSZ1294" s="39"/>
      <c r="GTA1294" s="39"/>
      <c r="GTB1294" s="39"/>
      <c r="GTC1294" s="39"/>
      <c r="GTD1294" s="39"/>
      <c r="GTE1294" s="39"/>
      <c r="GTF1294" s="39"/>
      <c r="GTG1294" s="39"/>
      <c r="GTH1294" s="39"/>
      <c r="GTI1294" s="39"/>
      <c r="GTJ1294" s="39"/>
      <c r="GTK1294" s="39"/>
      <c r="GTL1294" s="39"/>
      <c r="GTM1294" s="39"/>
      <c r="GTN1294" s="39"/>
      <c r="GTO1294" s="39"/>
      <c r="GTP1294" s="39"/>
      <c r="GTQ1294" s="39"/>
      <c r="GTR1294" s="39"/>
      <c r="GTS1294" s="39"/>
      <c r="GTT1294" s="39"/>
      <c r="GTU1294" s="39"/>
      <c r="GTV1294" s="39"/>
      <c r="GTW1294" s="39"/>
      <c r="GTX1294" s="39"/>
      <c r="GTY1294" s="39"/>
      <c r="GTZ1294" s="39"/>
      <c r="GUA1294" s="39"/>
      <c r="GUB1294" s="39"/>
      <c r="GUC1294" s="39"/>
      <c r="GUD1294" s="39"/>
      <c r="GUE1294" s="39"/>
      <c r="GUF1294" s="39"/>
      <c r="GUG1294" s="39"/>
      <c r="GUH1294" s="39"/>
      <c r="GUI1294" s="39"/>
      <c r="GUJ1294" s="39"/>
      <c r="GUK1294" s="39"/>
      <c r="GUL1294" s="39"/>
      <c r="GUM1294" s="39"/>
      <c r="GUN1294" s="39"/>
      <c r="GUO1294" s="39"/>
      <c r="GUP1294" s="39"/>
      <c r="GUQ1294" s="39"/>
      <c r="GUR1294" s="39"/>
      <c r="GUS1294" s="39"/>
      <c r="GUT1294" s="39"/>
      <c r="GUU1294" s="39"/>
      <c r="GUV1294" s="39"/>
      <c r="GUW1294" s="39"/>
      <c r="GUX1294" s="39"/>
      <c r="GUY1294" s="39"/>
      <c r="GUZ1294" s="39"/>
      <c r="GVA1294" s="39"/>
      <c r="GVB1294" s="39"/>
      <c r="GVC1294" s="39"/>
      <c r="GVD1294" s="39"/>
      <c r="GVE1294" s="39"/>
      <c r="GVF1294" s="39"/>
      <c r="GVG1294" s="39"/>
      <c r="GVH1294" s="39"/>
      <c r="GVI1294" s="39"/>
      <c r="GVJ1294" s="39"/>
      <c r="GVK1294" s="39"/>
      <c r="GVL1294" s="39"/>
      <c r="GVM1294" s="39"/>
      <c r="GVN1294" s="39"/>
      <c r="GVO1294" s="39"/>
      <c r="GVP1294" s="39"/>
      <c r="GVQ1294" s="39"/>
      <c r="GVR1294" s="39"/>
      <c r="GVS1294" s="39"/>
      <c r="GVT1294" s="39"/>
      <c r="GVU1294" s="39"/>
      <c r="GVV1294" s="39"/>
      <c r="GVW1294" s="39"/>
      <c r="GVX1294" s="39"/>
      <c r="GVY1294" s="39"/>
      <c r="GVZ1294" s="39"/>
      <c r="GWA1294" s="39"/>
      <c r="GWB1294" s="39"/>
      <c r="GWC1294" s="39"/>
      <c r="GWD1294" s="39"/>
      <c r="GWE1294" s="39"/>
      <c r="GWF1294" s="39"/>
      <c r="GWG1294" s="39"/>
      <c r="GWH1294" s="39"/>
      <c r="GWI1294" s="39"/>
      <c r="GWJ1294" s="39"/>
      <c r="GWK1294" s="39"/>
      <c r="GWL1294" s="39"/>
      <c r="GWM1294" s="39"/>
      <c r="GWN1294" s="39"/>
      <c r="GWO1294" s="39"/>
      <c r="GWP1294" s="39"/>
      <c r="GWQ1294" s="39"/>
      <c r="GWR1294" s="39"/>
      <c r="GWS1294" s="39"/>
      <c r="GWT1294" s="39"/>
      <c r="GWU1294" s="39"/>
      <c r="GWV1294" s="39"/>
      <c r="GWW1294" s="39"/>
      <c r="GWX1294" s="39"/>
      <c r="GWY1294" s="39"/>
      <c r="GWZ1294" s="39"/>
      <c r="GXA1294" s="39"/>
      <c r="GXB1294" s="39"/>
      <c r="GXC1294" s="39"/>
      <c r="GXD1294" s="39"/>
      <c r="GXE1294" s="39"/>
      <c r="GXF1294" s="39"/>
      <c r="GXG1294" s="39"/>
      <c r="GXH1294" s="39"/>
      <c r="GXI1294" s="39"/>
      <c r="GXJ1294" s="39"/>
      <c r="GXK1294" s="39"/>
      <c r="GXL1294" s="39"/>
      <c r="GXM1294" s="39"/>
      <c r="GXN1294" s="39"/>
      <c r="GXO1294" s="39"/>
      <c r="GXP1294" s="39"/>
      <c r="GXQ1294" s="39"/>
      <c r="GXR1294" s="39"/>
      <c r="GXS1294" s="39"/>
      <c r="GXT1294" s="39"/>
      <c r="GXU1294" s="39"/>
      <c r="GXV1294" s="39"/>
      <c r="GXW1294" s="39"/>
      <c r="GXX1294" s="39"/>
      <c r="GXY1294" s="39"/>
      <c r="GXZ1294" s="39"/>
      <c r="GYA1294" s="39"/>
      <c r="GYB1294" s="39"/>
      <c r="GYC1294" s="39"/>
      <c r="GYD1294" s="39"/>
      <c r="GYE1294" s="39"/>
      <c r="GYF1294" s="39"/>
      <c r="GYG1294" s="39"/>
      <c r="GYH1294" s="39"/>
      <c r="GYI1294" s="39"/>
      <c r="GYJ1294" s="39"/>
      <c r="GYK1294" s="39"/>
      <c r="GYL1294" s="39"/>
      <c r="GYM1294" s="39"/>
      <c r="GYN1294" s="39"/>
      <c r="GYO1294" s="39"/>
      <c r="GYP1294" s="39"/>
      <c r="GYQ1294" s="39"/>
      <c r="GYR1294" s="39"/>
      <c r="GYS1294" s="39"/>
      <c r="GYT1294" s="39"/>
      <c r="GYU1294" s="39"/>
      <c r="GYV1294" s="39"/>
      <c r="GYW1294" s="39"/>
      <c r="GYX1294" s="39"/>
      <c r="GYY1294" s="39"/>
      <c r="GYZ1294" s="39"/>
      <c r="GZA1294" s="39"/>
      <c r="GZB1294" s="39"/>
      <c r="GZC1294" s="39"/>
      <c r="GZD1294" s="39"/>
      <c r="GZE1294" s="39"/>
      <c r="GZF1294" s="39"/>
      <c r="GZG1294" s="39"/>
      <c r="GZH1294" s="39"/>
      <c r="GZI1294" s="39"/>
      <c r="GZJ1294" s="39"/>
      <c r="GZK1294" s="39"/>
      <c r="GZL1294" s="39"/>
      <c r="GZM1294" s="39"/>
      <c r="GZN1294" s="39"/>
      <c r="GZO1294" s="39"/>
      <c r="GZP1294" s="39"/>
      <c r="GZQ1294" s="39"/>
      <c r="GZR1294" s="39"/>
      <c r="GZS1294" s="39"/>
      <c r="GZT1294" s="39"/>
      <c r="GZU1294" s="39"/>
      <c r="GZV1294" s="39"/>
      <c r="GZW1294" s="39"/>
      <c r="GZX1294" s="39"/>
      <c r="GZY1294" s="39"/>
      <c r="GZZ1294" s="39"/>
      <c r="HAA1294" s="39"/>
      <c r="HAB1294" s="39"/>
      <c r="HAC1294" s="39"/>
      <c r="HAD1294" s="39"/>
      <c r="HAE1294" s="39"/>
      <c r="HAF1294" s="39"/>
      <c r="HAG1294" s="39"/>
      <c r="HAH1294" s="39"/>
      <c r="HAI1294" s="39"/>
      <c r="HAJ1294" s="39"/>
      <c r="HAK1294" s="39"/>
      <c r="HAL1294" s="39"/>
      <c r="HAM1294" s="39"/>
      <c r="HAN1294" s="39"/>
      <c r="HAO1294" s="39"/>
      <c r="HAP1294" s="39"/>
      <c r="HAQ1294" s="39"/>
      <c r="HAR1294" s="39"/>
      <c r="HAS1294" s="39"/>
      <c r="HAT1294" s="39"/>
      <c r="HAU1294" s="39"/>
      <c r="HAV1294" s="39"/>
      <c r="HAW1294" s="39"/>
      <c r="HAX1294" s="39"/>
      <c r="HAY1294" s="39"/>
      <c r="HAZ1294" s="39"/>
      <c r="HBA1294" s="39"/>
      <c r="HBB1294" s="39"/>
      <c r="HBC1294" s="39"/>
      <c r="HBD1294" s="39"/>
      <c r="HBE1294" s="39"/>
      <c r="HBF1294" s="39"/>
      <c r="HBG1294" s="39"/>
      <c r="HBH1294" s="39"/>
      <c r="HBI1294" s="39"/>
      <c r="HBJ1294" s="39"/>
      <c r="HBK1294" s="39"/>
      <c r="HBL1294" s="39"/>
      <c r="HBM1294" s="39"/>
      <c r="HBN1294" s="39"/>
      <c r="HBO1294" s="39"/>
      <c r="HBP1294" s="39"/>
      <c r="HBQ1294" s="39"/>
      <c r="HBR1294" s="39"/>
      <c r="HBS1294" s="39"/>
      <c r="HBT1294" s="39"/>
      <c r="HBU1294" s="39"/>
      <c r="HBV1294" s="39"/>
      <c r="HBW1294" s="39"/>
      <c r="HBX1294" s="39"/>
      <c r="HBY1294" s="39"/>
      <c r="HBZ1294" s="39"/>
      <c r="HCA1294" s="39"/>
      <c r="HCB1294" s="39"/>
      <c r="HCC1294" s="39"/>
      <c r="HCD1294" s="39"/>
      <c r="HCE1294" s="39"/>
      <c r="HCF1294" s="39"/>
      <c r="HCG1294" s="39"/>
      <c r="HCH1294" s="39"/>
      <c r="HCI1294" s="39"/>
      <c r="HCJ1294" s="39"/>
      <c r="HCK1294" s="39"/>
      <c r="HCL1294" s="39"/>
      <c r="HCM1294" s="39"/>
      <c r="HCN1294" s="39"/>
      <c r="HCO1294" s="39"/>
      <c r="HCP1294" s="39"/>
      <c r="HCQ1294" s="39"/>
      <c r="HCR1294" s="39"/>
      <c r="HCS1294" s="39"/>
      <c r="HCT1294" s="39"/>
      <c r="HCU1294" s="39"/>
      <c r="HCV1294" s="39"/>
      <c r="HCW1294" s="39"/>
      <c r="HCX1294" s="39"/>
      <c r="HCY1294" s="39"/>
      <c r="HCZ1294" s="39"/>
      <c r="HDA1294" s="39"/>
      <c r="HDB1294" s="39"/>
      <c r="HDC1294" s="39"/>
      <c r="HDD1294" s="39"/>
      <c r="HDE1294" s="39"/>
      <c r="HDF1294" s="39"/>
      <c r="HDG1294" s="39"/>
      <c r="HDH1294" s="39"/>
      <c r="HDI1294" s="39"/>
      <c r="HDJ1294" s="39"/>
      <c r="HDK1294" s="39"/>
      <c r="HDL1294" s="39"/>
      <c r="HDM1294" s="39"/>
      <c r="HDN1294" s="39"/>
      <c r="HDO1294" s="39"/>
      <c r="HDP1294" s="39"/>
      <c r="HDQ1294" s="39"/>
      <c r="HDR1294" s="39"/>
      <c r="HDS1294" s="39"/>
      <c r="HDT1294" s="39"/>
      <c r="HDU1294" s="39"/>
      <c r="HDV1294" s="39"/>
      <c r="HDW1294" s="39"/>
      <c r="HDX1294" s="39"/>
      <c r="HDY1294" s="39"/>
      <c r="HDZ1294" s="39"/>
      <c r="HEA1294" s="39"/>
      <c r="HEB1294" s="39"/>
      <c r="HEC1294" s="39"/>
      <c r="HED1294" s="39"/>
      <c r="HEE1294" s="39"/>
      <c r="HEF1294" s="39"/>
      <c r="HEG1294" s="39"/>
      <c r="HEH1294" s="39"/>
      <c r="HEI1294" s="39"/>
      <c r="HEJ1294" s="39"/>
      <c r="HEK1294" s="39"/>
      <c r="HEL1294" s="39"/>
      <c r="HEM1294" s="39"/>
      <c r="HEN1294" s="39"/>
      <c r="HEO1294" s="39"/>
      <c r="HEP1294" s="39"/>
      <c r="HEQ1294" s="39"/>
      <c r="HER1294" s="39"/>
      <c r="HES1294" s="39"/>
      <c r="HET1294" s="39"/>
      <c r="HEU1294" s="39"/>
      <c r="HEV1294" s="39"/>
      <c r="HEW1294" s="39"/>
      <c r="HEX1294" s="39"/>
      <c r="HEY1294" s="39"/>
      <c r="HEZ1294" s="39"/>
      <c r="HFA1294" s="39"/>
      <c r="HFB1294" s="39"/>
      <c r="HFC1294" s="39"/>
      <c r="HFD1294" s="39"/>
      <c r="HFE1294" s="39"/>
      <c r="HFF1294" s="39"/>
      <c r="HFG1294" s="39"/>
      <c r="HFH1294" s="39"/>
      <c r="HFI1294" s="39"/>
      <c r="HFJ1294" s="39"/>
      <c r="HFK1294" s="39"/>
      <c r="HFL1294" s="39"/>
      <c r="HFM1294" s="39"/>
      <c r="HFN1294" s="39"/>
      <c r="HFO1294" s="39"/>
      <c r="HFP1294" s="39"/>
      <c r="HFQ1294" s="39"/>
      <c r="HFR1294" s="39"/>
      <c r="HFS1294" s="39"/>
      <c r="HFT1294" s="39"/>
      <c r="HFU1294" s="39"/>
      <c r="HFV1294" s="39"/>
      <c r="HFW1294" s="39"/>
      <c r="HFX1294" s="39"/>
      <c r="HFY1294" s="39"/>
      <c r="HFZ1294" s="39"/>
      <c r="HGA1294" s="39"/>
      <c r="HGB1294" s="39"/>
      <c r="HGC1294" s="39"/>
      <c r="HGD1294" s="39"/>
      <c r="HGE1294" s="39"/>
      <c r="HGF1294" s="39"/>
      <c r="HGG1294" s="39"/>
      <c r="HGH1294" s="39"/>
      <c r="HGI1294" s="39"/>
      <c r="HGJ1294" s="39"/>
      <c r="HGK1294" s="39"/>
      <c r="HGL1294" s="39"/>
      <c r="HGM1294" s="39"/>
      <c r="HGN1294" s="39"/>
      <c r="HGO1294" s="39"/>
      <c r="HGP1294" s="39"/>
      <c r="HGQ1294" s="39"/>
      <c r="HGR1294" s="39"/>
      <c r="HGS1294" s="39"/>
      <c r="HGT1294" s="39"/>
      <c r="HGU1294" s="39"/>
      <c r="HGV1294" s="39"/>
      <c r="HGW1294" s="39"/>
      <c r="HGX1294" s="39"/>
      <c r="HGY1294" s="39"/>
      <c r="HGZ1294" s="39"/>
      <c r="HHA1294" s="39"/>
      <c r="HHB1294" s="39"/>
      <c r="HHC1294" s="39"/>
      <c r="HHD1294" s="39"/>
      <c r="HHE1294" s="39"/>
      <c r="HHF1294" s="39"/>
      <c r="HHG1294" s="39"/>
      <c r="HHH1294" s="39"/>
      <c r="HHI1294" s="39"/>
      <c r="HHJ1294" s="39"/>
      <c r="HHK1294" s="39"/>
      <c r="HHL1294" s="39"/>
      <c r="HHM1294" s="39"/>
      <c r="HHN1294" s="39"/>
      <c r="HHO1294" s="39"/>
      <c r="HHP1294" s="39"/>
      <c r="HHQ1294" s="39"/>
      <c r="HHR1294" s="39"/>
      <c r="HHS1294" s="39"/>
      <c r="HHT1294" s="39"/>
      <c r="HHU1294" s="39"/>
      <c r="HHV1294" s="39"/>
      <c r="HHW1294" s="39"/>
      <c r="HHX1294" s="39"/>
      <c r="HHY1294" s="39"/>
      <c r="HHZ1294" s="39"/>
      <c r="HIA1294" s="39"/>
      <c r="HIB1294" s="39"/>
      <c r="HIC1294" s="39"/>
      <c r="HID1294" s="39"/>
      <c r="HIE1294" s="39"/>
      <c r="HIF1294" s="39"/>
      <c r="HIG1294" s="39"/>
      <c r="HIH1294" s="39"/>
      <c r="HII1294" s="39"/>
      <c r="HIJ1294" s="39"/>
      <c r="HIK1294" s="39"/>
      <c r="HIL1294" s="39"/>
      <c r="HIM1294" s="39"/>
      <c r="HIN1294" s="39"/>
      <c r="HIO1294" s="39"/>
      <c r="HIP1294" s="39"/>
      <c r="HIQ1294" s="39"/>
      <c r="HIR1294" s="39"/>
      <c r="HIS1294" s="39"/>
      <c r="HIT1294" s="39"/>
      <c r="HIU1294" s="39"/>
      <c r="HIV1294" s="39"/>
      <c r="HIW1294" s="39"/>
      <c r="HIX1294" s="39"/>
      <c r="HIY1294" s="39"/>
      <c r="HIZ1294" s="39"/>
      <c r="HJA1294" s="39"/>
      <c r="HJB1294" s="39"/>
      <c r="HJC1294" s="39"/>
      <c r="HJD1294" s="39"/>
      <c r="HJE1294" s="39"/>
      <c r="HJF1294" s="39"/>
      <c r="HJG1294" s="39"/>
      <c r="HJH1294" s="39"/>
      <c r="HJI1294" s="39"/>
      <c r="HJJ1294" s="39"/>
      <c r="HJK1294" s="39"/>
      <c r="HJL1294" s="39"/>
      <c r="HJM1294" s="39"/>
      <c r="HJN1294" s="39"/>
      <c r="HJO1294" s="39"/>
      <c r="HJP1294" s="39"/>
      <c r="HJQ1294" s="39"/>
      <c r="HJR1294" s="39"/>
      <c r="HJS1294" s="39"/>
      <c r="HJT1294" s="39"/>
      <c r="HJU1294" s="39"/>
      <c r="HJV1294" s="39"/>
      <c r="HJW1294" s="39"/>
      <c r="HJX1294" s="39"/>
      <c r="HJY1294" s="39"/>
      <c r="HJZ1294" s="39"/>
      <c r="HKA1294" s="39"/>
      <c r="HKB1294" s="39"/>
      <c r="HKC1294" s="39"/>
      <c r="HKD1294" s="39"/>
      <c r="HKE1294" s="39"/>
      <c r="HKF1294" s="39"/>
      <c r="HKG1294" s="39"/>
      <c r="HKH1294" s="39"/>
      <c r="HKI1294" s="39"/>
      <c r="HKJ1294" s="39"/>
      <c r="HKK1294" s="39"/>
      <c r="HKL1294" s="39"/>
      <c r="HKM1294" s="39"/>
      <c r="HKN1294" s="39"/>
      <c r="HKO1294" s="39"/>
      <c r="HKP1294" s="39"/>
      <c r="HKQ1294" s="39"/>
      <c r="HKR1294" s="39"/>
      <c r="HKS1294" s="39"/>
      <c r="HKT1294" s="39"/>
      <c r="HKU1294" s="39"/>
      <c r="HKV1294" s="39"/>
      <c r="HKW1294" s="39"/>
      <c r="HKX1294" s="39"/>
      <c r="HKY1294" s="39"/>
      <c r="HKZ1294" s="39"/>
      <c r="HLA1294" s="39"/>
      <c r="HLB1294" s="39"/>
      <c r="HLC1294" s="39"/>
      <c r="HLD1294" s="39"/>
      <c r="HLE1294" s="39"/>
      <c r="HLF1294" s="39"/>
      <c r="HLG1294" s="39"/>
      <c r="HLH1294" s="39"/>
      <c r="HLI1294" s="39"/>
      <c r="HLJ1294" s="39"/>
      <c r="HLK1294" s="39"/>
      <c r="HLL1294" s="39"/>
      <c r="HLM1294" s="39"/>
      <c r="HLN1294" s="39"/>
      <c r="HLO1294" s="39"/>
      <c r="HLP1294" s="39"/>
      <c r="HLQ1294" s="39"/>
      <c r="HLR1294" s="39"/>
      <c r="HLS1294" s="39"/>
      <c r="HLT1294" s="39"/>
      <c r="HLU1294" s="39"/>
      <c r="HLV1294" s="39"/>
      <c r="HLW1294" s="39"/>
      <c r="HLX1294" s="39"/>
      <c r="HLY1294" s="39"/>
      <c r="HLZ1294" s="39"/>
      <c r="HMA1294" s="39"/>
      <c r="HMB1294" s="39"/>
      <c r="HMC1294" s="39"/>
      <c r="HMD1294" s="39"/>
      <c r="HME1294" s="39"/>
      <c r="HMF1294" s="39"/>
      <c r="HMG1294" s="39"/>
      <c r="HMH1294" s="39"/>
      <c r="HMI1294" s="39"/>
      <c r="HMJ1294" s="39"/>
      <c r="HMK1294" s="39"/>
      <c r="HML1294" s="39"/>
      <c r="HMM1294" s="39"/>
      <c r="HMN1294" s="39"/>
      <c r="HMO1294" s="39"/>
      <c r="HMP1294" s="39"/>
      <c r="HMQ1294" s="39"/>
      <c r="HMR1294" s="39"/>
      <c r="HMS1294" s="39"/>
      <c r="HMT1294" s="39"/>
      <c r="HMU1294" s="39"/>
      <c r="HMV1294" s="39"/>
      <c r="HMW1294" s="39"/>
      <c r="HMX1294" s="39"/>
      <c r="HMY1294" s="39"/>
      <c r="HMZ1294" s="39"/>
      <c r="HNA1294" s="39"/>
      <c r="HNB1294" s="39"/>
      <c r="HNC1294" s="39"/>
      <c r="HND1294" s="39"/>
      <c r="HNE1294" s="39"/>
      <c r="HNF1294" s="39"/>
      <c r="HNG1294" s="39"/>
      <c r="HNH1294" s="39"/>
      <c r="HNI1294" s="39"/>
      <c r="HNJ1294" s="39"/>
      <c r="HNK1294" s="39"/>
      <c r="HNL1294" s="39"/>
      <c r="HNM1294" s="39"/>
      <c r="HNN1294" s="39"/>
      <c r="HNO1294" s="39"/>
      <c r="HNP1294" s="39"/>
      <c r="HNQ1294" s="39"/>
      <c r="HNR1294" s="39"/>
      <c r="HNS1294" s="39"/>
      <c r="HNT1294" s="39"/>
      <c r="HNU1294" s="39"/>
      <c r="HNV1294" s="39"/>
      <c r="HNW1294" s="39"/>
      <c r="HNX1294" s="39"/>
      <c r="HNY1294" s="39"/>
      <c r="HNZ1294" s="39"/>
      <c r="HOA1294" s="39"/>
      <c r="HOB1294" s="39"/>
      <c r="HOC1294" s="39"/>
      <c r="HOD1294" s="39"/>
      <c r="HOE1294" s="39"/>
      <c r="HOF1294" s="39"/>
      <c r="HOG1294" s="39"/>
      <c r="HOH1294" s="39"/>
      <c r="HOI1294" s="39"/>
      <c r="HOJ1294" s="39"/>
      <c r="HOK1294" s="39"/>
      <c r="HOL1294" s="39"/>
      <c r="HOM1294" s="39"/>
      <c r="HON1294" s="39"/>
      <c r="HOO1294" s="39"/>
      <c r="HOP1294" s="39"/>
      <c r="HOQ1294" s="39"/>
      <c r="HOR1294" s="39"/>
      <c r="HOS1294" s="39"/>
      <c r="HOT1294" s="39"/>
      <c r="HOU1294" s="39"/>
      <c r="HOV1294" s="39"/>
      <c r="HOW1294" s="39"/>
      <c r="HOX1294" s="39"/>
      <c r="HOY1294" s="39"/>
      <c r="HOZ1294" s="39"/>
      <c r="HPA1294" s="39"/>
      <c r="HPB1294" s="39"/>
      <c r="HPC1294" s="39"/>
      <c r="HPD1294" s="39"/>
      <c r="HPE1294" s="39"/>
      <c r="HPF1294" s="39"/>
      <c r="HPG1294" s="39"/>
      <c r="HPH1294" s="39"/>
      <c r="HPI1294" s="39"/>
      <c r="HPJ1294" s="39"/>
      <c r="HPK1294" s="39"/>
      <c r="HPL1294" s="39"/>
      <c r="HPM1294" s="39"/>
      <c r="HPN1294" s="39"/>
      <c r="HPO1294" s="39"/>
      <c r="HPP1294" s="39"/>
      <c r="HPQ1294" s="39"/>
      <c r="HPR1294" s="39"/>
      <c r="HPS1294" s="39"/>
      <c r="HPT1294" s="39"/>
      <c r="HPU1294" s="39"/>
      <c r="HPV1294" s="39"/>
      <c r="HPW1294" s="39"/>
      <c r="HPX1294" s="39"/>
      <c r="HPY1294" s="39"/>
      <c r="HPZ1294" s="39"/>
      <c r="HQA1294" s="39"/>
      <c r="HQB1294" s="39"/>
      <c r="HQC1294" s="39"/>
      <c r="HQD1294" s="39"/>
      <c r="HQE1294" s="39"/>
      <c r="HQF1294" s="39"/>
      <c r="HQG1294" s="39"/>
      <c r="HQH1294" s="39"/>
      <c r="HQI1294" s="39"/>
      <c r="HQJ1294" s="39"/>
      <c r="HQK1294" s="39"/>
      <c r="HQL1294" s="39"/>
      <c r="HQM1294" s="39"/>
      <c r="HQN1294" s="39"/>
      <c r="HQO1294" s="39"/>
      <c r="HQP1294" s="39"/>
      <c r="HQQ1294" s="39"/>
      <c r="HQR1294" s="39"/>
      <c r="HQS1294" s="39"/>
      <c r="HQT1294" s="39"/>
      <c r="HQU1294" s="39"/>
      <c r="HQV1294" s="39"/>
      <c r="HQW1294" s="39"/>
      <c r="HQX1294" s="39"/>
      <c r="HQY1294" s="39"/>
      <c r="HQZ1294" s="39"/>
      <c r="HRA1294" s="39"/>
      <c r="HRB1294" s="39"/>
      <c r="HRC1294" s="39"/>
      <c r="HRD1294" s="39"/>
      <c r="HRE1294" s="39"/>
      <c r="HRF1294" s="39"/>
      <c r="HRG1294" s="39"/>
      <c r="HRH1294" s="39"/>
      <c r="HRI1294" s="39"/>
      <c r="HRJ1294" s="39"/>
      <c r="HRK1294" s="39"/>
      <c r="HRL1294" s="39"/>
      <c r="HRM1294" s="39"/>
      <c r="HRN1294" s="39"/>
      <c r="HRO1294" s="39"/>
      <c r="HRP1294" s="39"/>
      <c r="HRQ1294" s="39"/>
      <c r="HRR1294" s="39"/>
      <c r="HRS1294" s="39"/>
      <c r="HRT1294" s="39"/>
      <c r="HRU1294" s="39"/>
      <c r="HRV1294" s="39"/>
      <c r="HRW1294" s="39"/>
      <c r="HRX1294" s="39"/>
      <c r="HRY1294" s="39"/>
      <c r="HRZ1294" s="39"/>
      <c r="HSA1294" s="39"/>
      <c r="HSB1294" s="39"/>
      <c r="HSC1294" s="39"/>
      <c r="HSD1294" s="39"/>
      <c r="HSE1294" s="39"/>
      <c r="HSF1294" s="39"/>
      <c r="HSG1294" s="39"/>
      <c r="HSH1294" s="39"/>
      <c r="HSI1294" s="39"/>
      <c r="HSJ1294" s="39"/>
      <c r="HSK1294" s="39"/>
      <c r="HSL1294" s="39"/>
      <c r="HSM1294" s="39"/>
      <c r="HSN1294" s="39"/>
      <c r="HSO1294" s="39"/>
      <c r="HSP1294" s="39"/>
      <c r="HSQ1294" s="39"/>
      <c r="HSR1294" s="39"/>
      <c r="HSS1294" s="39"/>
      <c r="HST1294" s="39"/>
      <c r="HSU1294" s="39"/>
      <c r="HSV1294" s="39"/>
      <c r="HSW1294" s="39"/>
      <c r="HSX1294" s="39"/>
      <c r="HSY1294" s="39"/>
      <c r="HSZ1294" s="39"/>
      <c r="HTA1294" s="39"/>
      <c r="HTB1294" s="39"/>
      <c r="HTC1294" s="39"/>
      <c r="HTD1294" s="39"/>
      <c r="HTE1294" s="39"/>
      <c r="HTF1294" s="39"/>
      <c r="HTG1294" s="39"/>
      <c r="HTH1294" s="39"/>
      <c r="HTI1294" s="39"/>
      <c r="HTJ1294" s="39"/>
      <c r="HTK1294" s="39"/>
      <c r="HTL1294" s="39"/>
      <c r="HTM1294" s="39"/>
      <c r="HTN1294" s="39"/>
      <c r="HTO1294" s="39"/>
      <c r="HTP1294" s="39"/>
      <c r="HTQ1294" s="39"/>
      <c r="HTR1294" s="39"/>
      <c r="HTS1294" s="39"/>
      <c r="HTT1294" s="39"/>
      <c r="HTU1294" s="39"/>
      <c r="HTV1294" s="39"/>
      <c r="HTW1294" s="39"/>
      <c r="HTX1294" s="39"/>
      <c r="HTY1294" s="39"/>
      <c r="HTZ1294" s="39"/>
      <c r="HUA1294" s="39"/>
      <c r="HUB1294" s="39"/>
      <c r="HUC1294" s="39"/>
      <c r="HUD1294" s="39"/>
      <c r="HUE1294" s="39"/>
      <c r="HUF1294" s="39"/>
      <c r="HUG1294" s="39"/>
      <c r="HUH1294" s="39"/>
      <c r="HUI1294" s="39"/>
      <c r="HUJ1294" s="39"/>
      <c r="HUK1294" s="39"/>
      <c r="HUL1294" s="39"/>
      <c r="HUM1294" s="39"/>
      <c r="HUN1294" s="39"/>
      <c r="HUO1294" s="39"/>
      <c r="HUP1294" s="39"/>
      <c r="HUQ1294" s="39"/>
      <c r="HUR1294" s="39"/>
      <c r="HUS1294" s="39"/>
      <c r="HUT1294" s="39"/>
      <c r="HUU1294" s="39"/>
      <c r="HUV1294" s="39"/>
      <c r="HUW1294" s="39"/>
      <c r="HUX1294" s="39"/>
      <c r="HUY1294" s="39"/>
      <c r="HUZ1294" s="39"/>
      <c r="HVA1294" s="39"/>
      <c r="HVB1294" s="39"/>
      <c r="HVC1294" s="39"/>
      <c r="HVD1294" s="39"/>
      <c r="HVE1294" s="39"/>
      <c r="HVF1294" s="39"/>
      <c r="HVG1294" s="39"/>
      <c r="HVH1294" s="39"/>
      <c r="HVI1294" s="39"/>
      <c r="HVJ1294" s="39"/>
      <c r="HVK1294" s="39"/>
      <c r="HVL1294" s="39"/>
      <c r="HVM1294" s="39"/>
      <c r="HVN1294" s="39"/>
      <c r="HVO1294" s="39"/>
      <c r="HVP1294" s="39"/>
      <c r="HVQ1294" s="39"/>
      <c r="HVR1294" s="39"/>
      <c r="HVS1294" s="39"/>
      <c r="HVT1294" s="39"/>
      <c r="HVU1294" s="39"/>
      <c r="HVV1294" s="39"/>
      <c r="HVW1294" s="39"/>
      <c r="HVX1294" s="39"/>
      <c r="HVY1294" s="39"/>
      <c r="HVZ1294" s="39"/>
      <c r="HWA1294" s="39"/>
      <c r="HWB1294" s="39"/>
      <c r="HWC1294" s="39"/>
      <c r="HWD1294" s="39"/>
      <c r="HWE1294" s="39"/>
      <c r="HWF1294" s="39"/>
      <c r="HWG1294" s="39"/>
      <c r="HWH1294" s="39"/>
      <c r="HWI1294" s="39"/>
      <c r="HWJ1294" s="39"/>
      <c r="HWK1294" s="39"/>
      <c r="HWL1294" s="39"/>
      <c r="HWM1294" s="39"/>
      <c r="HWN1294" s="39"/>
      <c r="HWO1294" s="39"/>
      <c r="HWP1294" s="39"/>
      <c r="HWQ1294" s="39"/>
      <c r="HWR1294" s="39"/>
      <c r="HWS1294" s="39"/>
      <c r="HWT1294" s="39"/>
      <c r="HWU1294" s="39"/>
      <c r="HWV1294" s="39"/>
      <c r="HWW1294" s="39"/>
      <c r="HWX1294" s="39"/>
      <c r="HWY1294" s="39"/>
      <c r="HWZ1294" s="39"/>
      <c r="HXA1294" s="39"/>
      <c r="HXB1294" s="39"/>
      <c r="HXC1294" s="39"/>
      <c r="HXD1294" s="39"/>
      <c r="HXE1294" s="39"/>
      <c r="HXF1294" s="39"/>
      <c r="HXG1294" s="39"/>
      <c r="HXH1294" s="39"/>
      <c r="HXI1294" s="39"/>
      <c r="HXJ1294" s="39"/>
      <c r="HXK1294" s="39"/>
      <c r="HXL1294" s="39"/>
      <c r="HXM1294" s="39"/>
      <c r="HXN1294" s="39"/>
      <c r="HXO1294" s="39"/>
      <c r="HXP1294" s="39"/>
      <c r="HXQ1294" s="39"/>
      <c r="HXR1294" s="39"/>
      <c r="HXS1294" s="39"/>
      <c r="HXT1294" s="39"/>
      <c r="HXU1294" s="39"/>
      <c r="HXV1294" s="39"/>
      <c r="HXW1294" s="39"/>
      <c r="HXX1294" s="39"/>
      <c r="HXY1294" s="39"/>
      <c r="HXZ1294" s="39"/>
      <c r="HYA1294" s="39"/>
      <c r="HYB1294" s="39"/>
      <c r="HYC1294" s="39"/>
      <c r="HYD1294" s="39"/>
      <c r="HYE1294" s="39"/>
      <c r="HYF1294" s="39"/>
      <c r="HYG1294" s="39"/>
      <c r="HYH1294" s="39"/>
      <c r="HYI1294" s="39"/>
      <c r="HYJ1294" s="39"/>
      <c r="HYK1294" s="39"/>
      <c r="HYL1294" s="39"/>
      <c r="HYM1294" s="39"/>
      <c r="HYN1294" s="39"/>
      <c r="HYO1294" s="39"/>
      <c r="HYP1294" s="39"/>
      <c r="HYQ1294" s="39"/>
      <c r="HYR1294" s="39"/>
      <c r="HYS1294" s="39"/>
      <c r="HYT1294" s="39"/>
      <c r="HYU1294" s="39"/>
      <c r="HYV1294" s="39"/>
      <c r="HYW1294" s="39"/>
      <c r="HYX1294" s="39"/>
      <c r="HYY1294" s="39"/>
      <c r="HYZ1294" s="39"/>
      <c r="HZA1294" s="39"/>
      <c r="HZB1294" s="39"/>
      <c r="HZC1294" s="39"/>
      <c r="HZD1294" s="39"/>
      <c r="HZE1294" s="39"/>
      <c r="HZF1294" s="39"/>
      <c r="HZG1294" s="39"/>
      <c r="HZH1294" s="39"/>
      <c r="HZI1294" s="39"/>
      <c r="HZJ1294" s="39"/>
      <c r="HZK1294" s="39"/>
      <c r="HZL1294" s="39"/>
      <c r="HZM1294" s="39"/>
      <c r="HZN1294" s="39"/>
      <c r="HZO1294" s="39"/>
      <c r="HZP1294" s="39"/>
      <c r="HZQ1294" s="39"/>
      <c r="HZR1294" s="39"/>
      <c r="HZS1294" s="39"/>
      <c r="HZT1294" s="39"/>
      <c r="HZU1294" s="39"/>
      <c r="HZV1294" s="39"/>
      <c r="HZW1294" s="39"/>
      <c r="HZX1294" s="39"/>
      <c r="HZY1294" s="39"/>
      <c r="HZZ1294" s="39"/>
      <c r="IAA1294" s="39"/>
      <c r="IAB1294" s="39"/>
      <c r="IAC1294" s="39"/>
      <c r="IAD1294" s="39"/>
      <c r="IAE1294" s="39"/>
      <c r="IAF1294" s="39"/>
      <c r="IAG1294" s="39"/>
      <c r="IAH1294" s="39"/>
      <c r="IAI1294" s="39"/>
      <c r="IAJ1294" s="39"/>
      <c r="IAK1294" s="39"/>
      <c r="IAL1294" s="39"/>
      <c r="IAM1294" s="39"/>
      <c r="IAN1294" s="39"/>
      <c r="IAO1294" s="39"/>
      <c r="IAP1294" s="39"/>
      <c r="IAQ1294" s="39"/>
      <c r="IAR1294" s="39"/>
      <c r="IAS1294" s="39"/>
      <c r="IAT1294" s="39"/>
      <c r="IAU1294" s="39"/>
      <c r="IAV1294" s="39"/>
      <c r="IAW1294" s="39"/>
      <c r="IAX1294" s="39"/>
      <c r="IAY1294" s="39"/>
      <c r="IAZ1294" s="39"/>
      <c r="IBA1294" s="39"/>
      <c r="IBB1294" s="39"/>
      <c r="IBC1294" s="39"/>
      <c r="IBD1294" s="39"/>
      <c r="IBE1294" s="39"/>
      <c r="IBF1294" s="39"/>
      <c r="IBG1294" s="39"/>
      <c r="IBH1294" s="39"/>
      <c r="IBI1294" s="39"/>
      <c r="IBJ1294" s="39"/>
      <c r="IBK1294" s="39"/>
      <c r="IBL1294" s="39"/>
      <c r="IBM1294" s="39"/>
      <c r="IBN1294" s="39"/>
      <c r="IBO1294" s="39"/>
      <c r="IBP1294" s="39"/>
      <c r="IBQ1294" s="39"/>
      <c r="IBR1294" s="39"/>
      <c r="IBS1294" s="39"/>
      <c r="IBT1294" s="39"/>
      <c r="IBU1294" s="39"/>
      <c r="IBV1294" s="39"/>
      <c r="IBW1294" s="39"/>
      <c r="IBX1294" s="39"/>
      <c r="IBY1294" s="39"/>
      <c r="IBZ1294" s="39"/>
      <c r="ICA1294" s="39"/>
      <c r="ICB1294" s="39"/>
      <c r="ICC1294" s="39"/>
      <c r="ICD1294" s="39"/>
      <c r="ICE1294" s="39"/>
      <c r="ICF1294" s="39"/>
      <c r="ICG1294" s="39"/>
      <c r="ICH1294" s="39"/>
      <c r="ICI1294" s="39"/>
      <c r="ICJ1294" s="39"/>
      <c r="ICK1294" s="39"/>
      <c r="ICL1294" s="39"/>
      <c r="ICM1294" s="39"/>
      <c r="ICN1294" s="39"/>
      <c r="ICO1294" s="39"/>
      <c r="ICP1294" s="39"/>
      <c r="ICQ1294" s="39"/>
      <c r="ICR1294" s="39"/>
      <c r="ICS1294" s="39"/>
      <c r="ICT1294" s="39"/>
      <c r="ICU1294" s="39"/>
      <c r="ICV1294" s="39"/>
      <c r="ICW1294" s="39"/>
      <c r="ICX1294" s="39"/>
      <c r="ICY1294" s="39"/>
      <c r="ICZ1294" s="39"/>
      <c r="IDA1294" s="39"/>
      <c r="IDB1294" s="39"/>
      <c r="IDC1294" s="39"/>
      <c r="IDD1294" s="39"/>
      <c r="IDE1294" s="39"/>
      <c r="IDF1294" s="39"/>
      <c r="IDG1294" s="39"/>
      <c r="IDH1294" s="39"/>
      <c r="IDI1294" s="39"/>
      <c r="IDJ1294" s="39"/>
      <c r="IDK1294" s="39"/>
      <c r="IDL1294" s="39"/>
      <c r="IDM1294" s="39"/>
      <c r="IDN1294" s="39"/>
      <c r="IDO1294" s="39"/>
      <c r="IDP1294" s="39"/>
      <c r="IDQ1294" s="39"/>
      <c r="IDR1294" s="39"/>
      <c r="IDS1294" s="39"/>
      <c r="IDT1294" s="39"/>
      <c r="IDU1294" s="39"/>
      <c r="IDV1294" s="39"/>
      <c r="IDW1294" s="39"/>
      <c r="IDX1294" s="39"/>
      <c r="IDY1294" s="39"/>
      <c r="IDZ1294" s="39"/>
      <c r="IEA1294" s="39"/>
      <c r="IEB1294" s="39"/>
      <c r="IEC1294" s="39"/>
      <c r="IED1294" s="39"/>
      <c r="IEE1294" s="39"/>
      <c r="IEF1294" s="39"/>
      <c r="IEG1294" s="39"/>
      <c r="IEH1294" s="39"/>
      <c r="IEI1294" s="39"/>
      <c r="IEJ1294" s="39"/>
      <c r="IEK1294" s="39"/>
      <c r="IEL1294" s="39"/>
      <c r="IEM1294" s="39"/>
      <c r="IEN1294" s="39"/>
      <c r="IEO1294" s="39"/>
      <c r="IEP1294" s="39"/>
      <c r="IEQ1294" s="39"/>
      <c r="IER1294" s="39"/>
      <c r="IES1294" s="39"/>
      <c r="IET1294" s="39"/>
      <c r="IEU1294" s="39"/>
      <c r="IEV1294" s="39"/>
      <c r="IEW1294" s="39"/>
      <c r="IEX1294" s="39"/>
      <c r="IEY1294" s="39"/>
      <c r="IEZ1294" s="39"/>
      <c r="IFA1294" s="39"/>
      <c r="IFB1294" s="39"/>
      <c r="IFC1294" s="39"/>
      <c r="IFD1294" s="39"/>
      <c r="IFE1294" s="39"/>
      <c r="IFF1294" s="39"/>
      <c r="IFG1294" s="39"/>
      <c r="IFH1294" s="39"/>
      <c r="IFI1294" s="39"/>
      <c r="IFJ1294" s="39"/>
      <c r="IFK1294" s="39"/>
      <c r="IFL1294" s="39"/>
      <c r="IFM1294" s="39"/>
      <c r="IFN1294" s="39"/>
      <c r="IFO1294" s="39"/>
      <c r="IFP1294" s="39"/>
      <c r="IFQ1294" s="39"/>
      <c r="IFR1294" s="39"/>
      <c r="IFS1294" s="39"/>
      <c r="IFT1294" s="39"/>
      <c r="IFU1294" s="39"/>
      <c r="IFV1294" s="39"/>
      <c r="IFW1294" s="39"/>
      <c r="IFX1294" s="39"/>
      <c r="IFY1294" s="39"/>
      <c r="IFZ1294" s="39"/>
      <c r="IGA1294" s="39"/>
      <c r="IGB1294" s="39"/>
      <c r="IGC1294" s="39"/>
      <c r="IGD1294" s="39"/>
      <c r="IGE1294" s="39"/>
      <c r="IGF1294" s="39"/>
      <c r="IGG1294" s="39"/>
      <c r="IGH1294" s="39"/>
      <c r="IGI1294" s="39"/>
      <c r="IGJ1294" s="39"/>
      <c r="IGK1294" s="39"/>
      <c r="IGL1294" s="39"/>
      <c r="IGM1294" s="39"/>
      <c r="IGN1294" s="39"/>
      <c r="IGO1294" s="39"/>
      <c r="IGP1294" s="39"/>
      <c r="IGQ1294" s="39"/>
      <c r="IGR1294" s="39"/>
      <c r="IGS1294" s="39"/>
      <c r="IGT1294" s="39"/>
      <c r="IGU1294" s="39"/>
      <c r="IGV1294" s="39"/>
      <c r="IGW1294" s="39"/>
      <c r="IGX1294" s="39"/>
      <c r="IGY1294" s="39"/>
      <c r="IGZ1294" s="39"/>
      <c r="IHA1294" s="39"/>
      <c r="IHB1294" s="39"/>
      <c r="IHC1294" s="39"/>
      <c r="IHD1294" s="39"/>
      <c r="IHE1294" s="39"/>
      <c r="IHF1294" s="39"/>
      <c r="IHG1294" s="39"/>
      <c r="IHH1294" s="39"/>
      <c r="IHI1294" s="39"/>
      <c r="IHJ1294" s="39"/>
      <c r="IHK1294" s="39"/>
      <c r="IHL1294" s="39"/>
      <c r="IHM1294" s="39"/>
      <c r="IHN1294" s="39"/>
      <c r="IHO1294" s="39"/>
      <c r="IHP1294" s="39"/>
      <c r="IHQ1294" s="39"/>
      <c r="IHR1294" s="39"/>
      <c r="IHS1294" s="39"/>
      <c r="IHT1294" s="39"/>
      <c r="IHU1294" s="39"/>
      <c r="IHV1294" s="39"/>
      <c r="IHW1294" s="39"/>
      <c r="IHX1294" s="39"/>
      <c r="IHY1294" s="39"/>
      <c r="IHZ1294" s="39"/>
      <c r="IIA1294" s="39"/>
      <c r="IIB1294" s="39"/>
      <c r="IIC1294" s="39"/>
      <c r="IID1294" s="39"/>
      <c r="IIE1294" s="39"/>
      <c r="IIF1294" s="39"/>
      <c r="IIG1294" s="39"/>
      <c r="IIH1294" s="39"/>
      <c r="III1294" s="39"/>
      <c r="IIJ1294" s="39"/>
      <c r="IIK1294" s="39"/>
      <c r="IIL1294" s="39"/>
      <c r="IIM1294" s="39"/>
      <c r="IIN1294" s="39"/>
      <c r="IIO1294" s="39"/>
      <c r="IIP1294" s="39"/>
      <c r="IIQ1294" s="39"/>
      <c r="IIR1294" s="39"/>
      <c r="IIS1294" s="39"/>
      <c r="IIT1294" s="39"/>
      <c r="IIU1294" s="39"/>
      <c r="IIV1294" s="39"/>
      <c r="IIW1294" s="39"/>
      <c r="IIX1294" s="39"/>
      <c r="IIY1294" s="39"/>
      <c r="IIZ1294" s="39"/>
      <c r="IJA1294" s="39"/>
      <c r="IJB1294" s="39"/>
      <c r="IJC1294" s="39"/>
      <c r="IJD1294" s="39"/>
      <c r="IJE1294" s="39"/>
      <c r="IJF1294" s="39"/>
      <c r="IJG1294" s="39"/>
      <c r="IJH1294" s="39"/>
      <c r="IJI1294" s="39"/>
      <c r="IJJ1294" s="39"/>
      <c r="IJK1294" s="39"/>
      <c r="IJL1294" s="39"/>
      <c r="IJM1294" s="39"/>
      <c r="IJN1294" s="39"/>
      <c r="IJO1294" s="39"/>
      <c r="IJP1294" s="39"/>
      <c r="IJQ1294" s="39"/>
      <c r="IJR1294" s="39"/>
      <c r="IJS1294" s="39"/>
      <c r="IJT1294" s="39"/>
      <c r="IJU1294" s="39"/>
      <c r="IJV1294" s="39"/>
      <c r="IJW1294" s="39"/>
      <c r="IJX1294" s="39"/>
      <c r="IJY1294" s="39"/>
      <c r="IJZ1294" s="39"/>
      <c r="IKA1294" s="39"/>
      <c r="IKB1294" s="39"/>
      <c r="IKC1294" s="39"/>
      <c r="IKD1294" s="39"/>
      <c r="IKE1294" s="39"/>
      <c r="IKF1294" s="39"/>
      <c r="IKG1294" s="39"/>
      <c r="IKH1294" s="39"/>
      <c r="IKI1294" s="39"/>
      <c r="IKJ1294" s="39"/>
      <c r="IKK1294" s="39"/>
      <c r="IKL1294" s="39"/>
      <c r="IKM1294" s="39"/>
      <c r="IKN1294" s="39"/>
      <c r="IKO1294" s="39"/>
      <c r="IKP1294" s="39"/>
      <c r="IKQ1294" s="39"/>
      <c r="IKR1294" s="39"/>
      <c r="IKS1294" s="39"/>
      <c r="IKT1294" s="39"/>
      <c r="IKU1294" s="39"/>
      <c r="IKV1294" s="39"/>
      <c r="IKW1294" s="39"/>
      <c r="IKX1294" s="39"/>
      <c r="IKY1294" s="39"/>
      <c r="IKZ1294" s="39"/>
      <c r="ILA1294" s="39"/>
      <c r="ILB1294" s="39"/>
      <c r="ILC1294" s="39"/>
      <c r="ILD1294" s="39"/>
      <c r="ILE1294" s="39"/>
      <c r="ILF1294" s="39"/>
      <c r="ILG1294" s="39"/>
      <c r="ILH1294" s="39"/>
      <c r="ILI1294" s="39"/>
      <c r="ILJ1294" s="39"/>
      <c r="ILK1294" s="39"/>
      <c r="ILL1294" s="39"/>
      <c r="ILM1294" s="39"/>
      <c r="ILN1294" s="39"/>
      <c r="ILO1294" s="39"/>
      <c r="ILP1294" s="39"/>
      <c r="ILQ1294" s="39"/>
      <c r="ILR1294" s="39"/>
      <c r="ILS1294" s="39"/>
      <c r="ILT1294" s="39"/>
      <c r="ILU1294" s="39"/>
      <c r="ILV1294" s="39"/>
      <c r="ILW1294" s="39"/>
      <c r="ILX1294" s="39"/>
      <c r="ILY1294" s="39"/>
      <c r="ILZ1294" s="39"/>
      <c r="IMA1294" s="39"/>
      <c r="IMB1294" s="39"/>
      <c r="IMC1294" s="39"/>
      <c r="IMD1294" s="39"/>
      <c r="IME1294" s="39"/>
      <c r="IMF1294" s="39"/>
      <c r="IMG1294" s="39"/>
      <c r="IMH1294" s="39"/>
      <c r="IMI1294" s="39"/>
      <c r="IMJ1294" s="39"/>
      <c r="IMK1294" s="39"/>
      <c r="IML1294" s="39"/>
      <c r="IMM1294" s="39"/>
      <c r="IMN1294" s="39"/>
      <c r="IMO1294" s="39"/>
      <c r="IMP1294" s="39"/>
      <c r="IMQ1294" s="39"/>
      <c r="IMR1294" s="39"/>
      <c r="IMS1294" s="39"/>
      <c r="IMT1294" s="39"/>
      <c r="IMU1294" s="39"/>
      <c r="IMV1294" s="39"/>
      <c r="IMW1294" s="39"/>
      <c r="IMX1294" s="39"/>
      <c r="IMY1294" s="39"/>
      <c r="IMZ1294" s="39"/>
      <c r="INA1294" s="39"/>
      <c r="INB1294" s="39"/>
      <c r="INC1294" s="39"/>
      <c r="IND1294" s="39"/>
      <c r="INE1294" s="39"/>
      <c r="INF1294" s="39"/>
      <c r="ING1294" s="39"/>
      <c r="INH1294" s="39"/>
      <c r="INI1294" s="39"/>
      <c r="INJ1294" s="39"/>
      <c r="INK1294" s="39"/>
      <c r="INL1294" s="39"/>
      <c r="INM1294" s="39"/>
      <c r="INN1294" s="39"/>
      <c r="INO1294" s="39"/>
      <c r="INP1294" s="39"/>
      <c r="INQ1294" s="39"/>
      <c r="INR1294" s="39"/>
      <c r="INS1294" s="39"/>
      <c r="INT1294" s="39"/>
      <c r="INU1294" s="39"/>
      <c r="INV1294" s="39"/>
      <c r="INW1294" s="39"/>
      <c r="INX1294" s="39"/>
      <c r="INY1294" s="39"/>
      <c r="INZ1294" s="39"/>
      <c r="IOA1294" s="39"/>
      <c r="IOB1294" s="39"/>
      <c r="IOC1294" s="39"/>
      <c r="IOD1294" s="39"/>
      <c r="IOE1294" s="39"/>
      <c r="IOF1294" s="39"/>
      <c r="IOG1294" s="39"/>
      <c r="IOH1294" s="39"/>
      <c r="IOI1294" s="39"/>
      <c r="IOJ1294" s="39"/>
      <c r="IOK1294" s="39"/>
      <c r="IOL1294" s="39"/>
      <c r="IOM1294" s="39"/>
      <c r="ION1294" s="39"/>
      <c r="IOO1294" s="39"/>
      <c r="IOP1294" s="39"/>
      <c r="IOQ1294" s="39"/>
      <c r="IOR1294" s="39"/>
      <c r="IOS1294" s="39"/>
      <c r="IOT1294" s="39"/>
      <c r="IOU1294" s="39"/>
      <c r="IOV1294" s="39"/>
      <c r="IOW1294" s="39"/>
      <c r="IOX1294" s="39"/>
      <c r="IOY1294" s="39"/>
      <c r="IOZ1294" s="39"/>
      <c r="IPA1294" s="39"/>
      <c r="IPB1294" s="39"/>
      <c r="IPC1294" s="39"/>
      <c r="IPD1294" s="39"/>
      <c r="IPE1294" s="39"/>
      <c r="IPF1294" s="39"/>
      <c r="IPG1294" s="39"/>
      <c r="IPH1294" s="39"/>
      <c r="IPI1294" s="39"/>
      <c r="IPJ1294" s="39"/>
      <c r="IPK1294" s="39"/>
      <c r="IPL1294" s="39"/>
      <c r="IPM1294" s="39"/>
      <c r="IPN1294" s="39"/>
      <c r="IPO1294" s="39"/>
      <c r="IPP1294" s="39"/>
      <c r="IPQ1294" s="39"/>
      <c r="IPR1294" s="39"/>
      <c r="IPS1294" s="39"/>
      <c r="IPT1294" s="39"/>
      <c r="IPU1294" s="39"/>
      <c r="IPV1294" s="39"/>
      <c r="IPW1294" s="39"/>
      <c r="IPX1294" s="39"/>
      <c r="IPY1294" s="39"/>
      <c r="IPZ1294" s="39"/>
      <c r="IQA1294" s="39"/>
      <c r="IQB1294" s="39"/>
      <c r="IQC1294" s="39"/>
      <c r="IQD1294" s="39"/>
      <c r="IQE1294" s="39"/>
      <c r="IQF1294" s="39"/>
      <c r="IQG1294" s="39"/>
      <c r="IQH1294" s="39"/>
      <c r="IQI1294" s="39"/>
      <c r="IQJ1294" s="39"/>
      <c r="IQK1294" s="39"/>
      <c r="IQL1294" s="39"/>
      <c r="IQM1294" s="39"/>
      <c r="IQN1294" s="39"/>
      <c r="IQO1294" s="39"/>
      <c r="IQP1294" s="39"/>
      <c r="IQQ1294" s="39"/>
      <c r="IQR1294" s="39"/>
      <c r="IQS1294" s="39"/>
      <c r="IQT1294" s="39"/>
      <c r="IQU1294" s="39"/>
      <c r="IQV1294" s="39"/>
      <c r="IQW1294" s="39"/>
      <c r="IQX1294" s="39"/>
      <c r="IQY1294" s="39"/>
      <c r="IQZ1294" s="39"/>
      <c r="IRA1294" s="39"/>
      <c r="IRB1294" s="39"/>
      <c r="IRC1294" s="39"/>
      <c r="IRD1294" s="39"/>
      <c r="IRE1294" s="39"/>
      <c r="IRF1294" s="39"/>
      <c r="IRG1294" s="39"/>
      <c r="IRH1294" s="39"/>
      <c r="IRI1294" s="39"/>
      <c r="IRJ1294" s="39"/>
      <c r="IRK1294" s="39"/>
      <c r="IRL1294" s="39"/>
      <c r="IRM1294" s="39"/>
      <c r="IRN1294" s="39"/>
      <c r="IRO1294" s="39"/>
      <c r="IRP1294" s="39"/>
      <c r="IRQ1294" s="39"/>
      <c r="IRR1294" s="39"/>
      <c r="IRS1294" s="39"/>
      <c r="IRT1294" s="39"/>
      <c r="IRU1294" s="39"/>
      <c r="IRV1294" s="39"/>
      <c r="IRW1294" s="39"/>
      <c r="IRX1294" s="39"/>
      <c r="IRY1294" s="39"/>
      <c r="IRZ1294" s="39"/>
      <c r="ISA1294" s="39"/>
      <c r="ISB1294" s="39"/>
      <c r="ISC1294" s="39"/>
      <c r="ISD1294" s="39"/>
      <c r="ISE1294" s="39"/>
      <c r="ISF1294" s="39"/>
      <c r="ISG1294" s="39"/>
      <c r="ISH1294" s="39"/>
      <c r="ISI1294" s="39"/>
      <c r="ISJ1294" s="39"/>
      <c r="ISK1294" s="39"/>
      <c r="ISL1294" s="39"/>
      <c r="ISM1294" s="39"/>
      <c r="ISN1294" s="39"/>
      <c r="ISO1294" s="39"/>
      <c r="ISP1294" s="39"/>
      <c r="ISQ1294" s="39"/>
      <c r="ISR1294" s="39"/>
      <c r="ISS1294" s="39"/>
      <c r="IST1294" s="39"/>
      <c r="ISU1294" s="39"/>
      <c r="ISV1294" s="39"/>
      <c r="ISW1294" s="39"/>
      <c r="ISX1294" s="39"/>
      <c r="ISY1294" s="39"/>
      <c r="ISZ1294" s="39"/>
      <c r="ITA1294" s="39"/>
      <c r="ITB1294" s="39"/>
      <c r="ITC1294" s="39"/>
      <c r="ITD1294" s="39"/>
      <c r="ITE1294" s="39"/>
      <c r="ITF1294" s="39"/>
      <c r="ITG1294" s="39"/>
      <c r="ITH1294" s="39"/>
      <c r="ITI1294" s="39"/>
      <c r="ITJ1294" s="39"/>
      <c r="ITK1294" s="39"/>
      <c r="ITL1294" s="39"/>
      <c r="ITM1294" s="39"/>
      <c r="ITN1294" s="39"/>
      <c r="ITO1294" s="39"/>
      <c r="ITP1294" s="39"/>
      <c r="ITQ1294" s="39"/>
      <c r="ITR1294" s="39"/>
      <c r="ITS1294" s="39"/>
      <c r="ITT1294" s="39"/>
      <c r="ITU1294" s="39"/>
      <c r="ITV1294" s="39"/>
      <c r="ITW1294" s="39"/>
      <c r="ITX1294" s="39"/>
      <c r="ITY1294" s="39"/>
      <c r="ITZ1294" s="39"/>
      <c r="IUA1294" s="39"/>
      <c r="IUB1294" s="39"/>
      <c r="IUC1294" s="39"/>
      <c r="IUD1294" s="39"/>
      <c r="IUE1294" s="39"/>
      <c r="IUF1294" s="39"/>
      <c r="IUG1294" s="39"/>
      <c r="IUH1294" s="39"/>
      <c r="IUI1294" s="39"/>
      <c r="IUJ1294" s="39"/>
      <c r="IUK1294" s="39"/>
      <c r="IUL1294" s="39"/>
      <c r="IUM1294" s="39"/>
      <c r="IUN1294" s="39"/>
      <c r="IUO1294" s="39"/>
      <c r="IUP1294" s="39"/>
      <c r="IUQ1294" s="39"/>
      <c r="IUR1294" s="39"/>
      <c r="IUS1294" s="39"/>
      <c r="IUT1294" s="39"/>
      <c r="IUU1294" s="39"/>
      <c r="IUV1294" s="39"/>
      <c r="IUW1294" s="39"/>
      <c r="IUX1294" s="39"/>
      <c r="IUY1294" s="39"/>
      <c r="IUZ1294" s="39"/>
      <c r="IVA1294" s="39"/>
      <c r="IVB1294" s="39"/>
      <c r="IVC1294" s="39"/>
      <c r="IVD1294" s="39"/>
      <c r="IVE1294" s="39"/>
      <c r="IVF1294" s="39"/>
      <c r="IVG1294" s="39"/>
      <c r="IVH1294" s="39"/>
      <c r="IVI1294" s="39"/>
      <c r="IVJ1294" s="39"/>
      <c r="IVK1294" s="39"/>
      <c r="IVL1294" s="39"/>
      <c r="IVM1294" s="39"/>
      <c r="IVN1294" s="39"/>
      <c r="IVO1294" s="39"/>
      <c r="IVP1294" s="39"/>
      <c r="IVQ1294" s="39"/>
      <c r="IVR1294" s="39"/>
      <c r="IVS1294" s="39"/>
      <c r="IVT1294" s="39"/>
      <c r="IVU1294" s="39"/>
      <c r="IVV1294" s="39"/>
      <c r="IVW1294" s="39"/>
      <c r="IVX1294" s="39"/>
      <c r="IVY1294" s="39"/>
      <c r="IVZ1294" s="39"/>
      <c r="IWA1294" s="39"/>
      <c r="IWB1294" s="39"/>
      <c r="IWC1294" s="39"/>
      <c r="IWD1294" s="39"/>
      <c r="IWE1294" s="39"/>
      <c r="IWF1294" s="39"/>
      <c r="IWG1294" s="39"/>
      <c r="IWH1294" s="39"/>
      <c r="IWI1294" s="39"/>
      <c r="IWJ1294" s="39"/>
      <c r="IWK1294" s="39"/>
      <c r="IWL1294" s="39"/>
      <c r="IWM1294" s="39"/>
      <c r="IWN1294" s="39"/>
      <c r="IWO1294" s="39"/>
      <c r="IWP1294" s="39"/>
      <c r="IWQ1294" s="39"/>
      <c r="IWR1294" s="39"/>
      <c r="IWS1294" s="39"/>
      <c r="IWT1294" s="39"/>
      <c r="IWU1294" s="39"/>
      <c r="IWV1294" s="39"/>
      <c r="IWW1294" s="39"/>
      <c r="IWX1294" s="39"/>
      <c r="IWY1294" s="39"/>
      <c r="IWZ1294" s="39"/>
      <c r="IXA1294" s="39"/>
      <c r="IXB1294" s="39"/>
      <c r="IXC1294" s="39"/>
      <c r="IXD1294" s="39"/>
      <c r="IXE1294" s="39"/>
      <c r="IXF1294" s="39"/>
      <c r="IXG1294" s="39"/>
      <c r="IXH1294" s="39"/>
      <c r="IXI1294" s="39"/>
      <c r="IXJ1294" s="39"/>
      <c r="IXK1294" s="39"/>
      <c r="IXL1294" s="39"/>
      <c r="IXM1294" s="39"/>
      <c r="IXN1294" s="39"/>
      <c r="IXO1294" s="39"/>
      <c r="IXP1294" s="39"/>
      <c r="IXQ1294" s="39"/>
      <c r="IXR1294" s="39"/>
      <c r="IXS1294" s="39"/>
      <c r="IXT1294" s="39"/>
      <c r="IXU1294" s="39"/>
      <c r="IXV1294" s="39"/>
      <c r="IXW1294" s="39"/>
      <c r="IXX1294" s="39"/>
      <c r="IXY1294" s="39"/>
      <c r="IXZ1294" s="39"/>
      <c r="IYA1294" s="39"/>
      <c r="IYB1294" s="39"/>
      <c r="IYC1294" s="39"/>
      <c r="IYD1294" s="39"/>
      <c r="IYE1294" s="39"/>
      <c r="IYF1294" s="39"/>
      <c r="IYG1294" s="39"/>
      <c r="IYH1294" s="39"/>
      <c r="IYI1294" s="39"/>
      <c r="IYJ1294" s="39"/>
      <c r="IYK1294" s="39"/>
      <c r="IYL1294" s="39"/>
      <c r="IYM1294" s="39"/>
      <c r="IYN1294" s="39"/>
      <c r="IYO1294" s="39"/>
      <c r="IYP1294" s="39"/>
      <c r="IYQ1294" s="39"/>
      <c r="IYR1294" s="39"/>
      <c r="IYS1294" s="39"/>
      <c r="IYT1294" s="39"/>
      <c r="IYU1294" s="39"/>
      <c r="IYV1294" s="39"/>
      <c r="IYW1294" s="39"/>
      <c r="IYX1294" s="39"/>
      <c r="IYY1294" s="39"/>
      <c r="IYZ1294" s="39"/>
      <c r="IZA1294" s="39"/>
      <c r="IZB1294" s="39"/>
      <c r="IZC1294" s="39"/>
      <c r="IZD1294" s="39"/>
      <c r="IZE1294" s="39"/>
      <c r="IZF1294" s="39"/>
      <c r="IZG1294" s="39"/>
      <c r="IZH1294" s="39"/>
      <c r="IZI1294" s="39"/>
      <c r="IZJ1294" s="39"/>
      <c r="IZK1294" s="39"/>
      <c r="IZL1294" s="39"/>
      <c r="IZM1294" s="39"/>
      <c r="IZN1294" s="39"/>
      <c r="IZO1294" s="39"/>
      <c r="IZP1294" s="39"/>
      <c r="IZQ1294" s="39"/>
      <c r="IZR1294" s="39"/>
      <c r="IZS1294" s="39"/>
      <c r="IZT1294" s="39"/>
      <c r="IZU1294" s="39"/>
      <c r="IZV1294" s="39"/>
      <c r="IZW1294" s="39"/>
      <c r="IZX1294" s="39"/>
      <c r="IZY1294" s="39"/>
      <c r="IZZ1294" s="39"/>
      <c r="JAA1294" s="39"/>
      <c r="JAB1294" s="39"/>
      <c r="JAC1294" s="39"/>
      <c r="JAD1294" s="39"/>
      <c r="JAE1294" s="39"/>
      <c r="JAF1294" s="39"/>
      <c r="JAG1294" s="39"/>
      <c r="JAH1294" s="39"/>
      <c r="JAI1294" s="39"/>
      <c r="JAJ1294" s="39"/>
      <c r="JAK1294" s="39"/>
      <c r="JAL1294" s="39"/>
      <c r="JAM1294" s="39"/>
      <c r="JAN1294" s="39"/>
      <c r="JAO1294" s="39"/>
      <c r="JAP1294" s="39"/>
      <c r="JAQ1294" s="39"/>
      <c r="JAR1294" s="39"/>
      <c r="JAS1294" s="39"/>
      <c r="JAT1294" s="39"/>
      <c r="JAU1294" s="39"/>
      <c r="JAV1294" s="39"/>
      <c r="JAW1294" s="39"/>
      <c r="JAX1294" s="39"/>
      <c r="JAY1294" s="39"/>
      <c r="JAZ1294" s="39"/>
      <c r="JBA1294" s="39"/>
      <c r="JBB1294" s="39"/>
      <c r="JBC1294" s="39"/>
      <c r="JBD1294" s="39"/>
      <c r="JBE1294" s="39"/>
      <c r="JBF1294" s="39"/>
      <c r="JBG1294" s="39"/>
      <c r="JBH1294" s="39"/>
      <c r="JBI1294" s="39"/>
      <c r="JBJ1294" s="39"/>
      <c r="JBK1294" s="39"/>
      <c r="JBL1294" s="39"/>
      <c r="JBM1294" s="39"/>
      <c r="JBN1294" s="39"/>
      <c r="JBO1294" s="39"/>
      <c r="JBP1294" s="39"/>
      <c r="JBQ1294" s="39"/>
      <c r="JBR1294" s="39"/>
      <c r="JBS1294" s="39"/>
      <c r="JBT1294" s="39"/>
      <c r="JBU1294" s="39"/>
      <c r="JBV1294" s="39"/>
      <c r="JBW1294" s="39"/>
      <c r="JBX1294" s="39"/>
      <c r="JBY1294" s="39"/>
      <c r="JBZ1294" s="39"/>
      <c r="JCA1294" s="39"/>
      <c r="JCB1294" s="39"/>
      <c r="JCC1294" s="39"/>
      <c r="JCD1294" s="39"/>
      <c r="JCE1294" s="39"/>
      <c r="JCF1294" s="39"/>
      <c r="JCG1294" s="39"/>
      <c r="JCH1294" s="39"/>
      <c r="JCI1294" s="39"/>
      <c r="JCJ1294" s="39"/>
      <c r="JCK1294" s="39"/>
      <c r="JCL1294" s="39"/>
      <c r="JCM1294" s="39"/>
      <c r="JCN1294" s="39"/>
      <c r="JCO1294" s="39"/>
      <c r="JCP1294" s="39"/>
      <c r="JCQ1294" s="39"/>
      <c r="JCR1294" s="39"/>
      <c r="JCS1294" s="39"/>
      <c r="JCT1294" s="39"/>
      <c r="JCU1294" s="39"/>
      <c r="JCV1294" s="39"/>
      <c r="JCW1294" s="39"/>
      <c r="JCX1294" s="39"/>
      <c r="JCY1294" s="39"/>
      <c r="JCZ1294" s="39"/>
      <c r="JDA1294" s="39"/>
      <c r="JDB1294" s="39"/>
      <c r="JDC1294" s="39"/>
      <c r="JDD1294" s="39"/>
      <c r="JDE1294" s="39"/>
      <c r="JDF1294" s="39"/>
      <c r="JDG1294" s="39"/>
      <c r="JDH1294" s="39"/>
      <c r="JDI1294" s="39"/>
      <c r="JDJ1294" s="39"/>
      <c r="JDK1294" s="39"/>
      <c r="JDL1294" s="39"/>
      <c r="JDM1294" s="39"/>
      <c r="JDN1294" s="39"/>
      <c r="JDO1294" s="39"/>
      <c r="JDP1294" s="39"/>
      <c r="JDQ1294" s="39"/>
      <c r="JDR1294" s="39"/>
      <c r="JDS1294" s="39"/>
      <c r="JDT1294" s="39"/>
      <c r="JDU1294" s="39"/>
      <c r="JDV1294" s="39"/>
      <c r="JDW1294" s="39"/>
      <c r="JDX1294" s="39"/>
      <c r="JDY1294" s="39"/>
      <c r="JDZ1294" s="39"/>
      <c r="JEA1294" s="39"/>
      <c r="JEB1294" s="39"/>
      <c r="JEC1294" s="39"/>
      <c r="JED1294" s="39"/>
      <c r="JEE1294" s="39"/>
      <c r="JEF1294" s="39"/>
      <c r="JEG1294" s="39"/>
      <c r="JEH1294" s="39"/>
      <c r="JEI1294" s="39"/>
      <c r="JEJ1294" s="39"/>
      <c r="JEK1294" s="39"/>
      <c r="JEL1294" s="39"/>
      <c r="JEM1294" s="39"/>
      <c r="JEN1294" s="39"/>
      <c r="JEO1294" s="39"/>
      <c r="JEP1294" s="39"/>
      <c r="JEQ1294" s="39"/>
      <c r="JER1294" s="39"/>
      <c r="JES1294" s="39"/>
      <c r="JET1294" s="39"/>
      <c r="JEU1294" s="39"/>
      <c r="JEV1294" s="39"/>
      <c r="JEW1294" s="39"/>
      <c r="JEX1294" s="39"/>
      <c r="JEY1294" s="39"/>
      <c r="JEZ1294" s="39"/>
      <c r="JFA1294" s="39"/>
      <c r="JFB1294" s="39"/>
      <c r="JFC1294" s="39"/>
      <c r="JFD1294" s="39"/>
      <c r="JFE1294" s="39"/>
      <c r="JFF1294" s="39"/>
      <c r="JFG1294" s="39"/>
      <c r="JFH1294" s="39"/>
      <c r="JFI1294" s="39"/>
      <c r="JFJ1294" s="39"/>
      <c r="JFK1294" s="39"/>
      <c r="JFL1294" s="39"/>
      <c r="JFM1294" s="39"/>
      <c r="JFN1294" s="39"/>
      <c r="JFO1294" s="39"/>
      <c r="JFP1294" s="39"/>
      <c r="JFQ1294" s="39"/>
      <c r="JFR1294" s="39"/>
      <c r="JFS1294" s="39"/>
      <c r="JFT1294" s="39"/>
      <c r="JFU1294" s="39"/>
      <c r="JFV1294" s="39"/>
      <c r="JFW1294" s="39"/>
      <c r="JFX1294" s="39"/>
      <c r="JFY1294" s="39"/>
      <c r="JFZ1294" s="39"/>
      <c r="JGA1294" s="39"/>
      <c r="JGB1294" s="39"/>
      <c r="JGC1294" s="39"/>
      <c r="JGD1294" s="39"/>
      <c r="JGE1294" s="39"/>
      <c r="JGF1294" s="39"/>
      <c r="JGG1294" s="39"/>
      <c r="JGH1294" s="39"/>
      <c r="JGI1294" s="39"/>
      <c r="JGJ1294" s="39"/>
      <c r="JGK1294" s="39"/>
      <c r="JGL1294" s="39"/>
      <c r="JGM1294" s="39"/>
      <c r="JGN1294" s="39"/>
      <c r="JGO1294" s="39"/>
      <c r="JGP1294" s="39"/>
      <c r="JGQ1294" s="39"/>
      <c r="JGR1294" s="39"/>
      <c r="JGS1294" s="39"/>
      <c r="JGT1294" s="39"/>
      <c r="JGU1294" s="39"/>
      <c r="JGV1294" s="39"/>
      <c r="JGW1294" s="39"/>
      <c r="JGX1294" s="39"/>
      <c r="JGY1294" s="39"/>
      <c r="JGZ1294" s="39"/>
      <c r="JHA1294" s="39"/>
      <c r="JHB1294" s="39"/>
      <c r="JHC1294" s="39"/>
      <c r="JHD1294" s="39"/>
      <c r="JHE1294" s="39"/>
      <c r="JHF1294" s="39"/>
      <c r="JHG1294" s="39"/>
      <c r="JHH1294" s="39"/>
      <c r="JHI1294" s="39"/>
      <c r="JHJ1294" s="39"/>
      <c r="JHK1294" s="39"/>
      <c r="JHL1294" s="39"/>
      <c r="JHM1294" s="39"/>
      <c r="JHN1294" s="39"/>
      <c r="JHO1294" s="39"/>
      <c r="JHP1294" s="39"/>
      <c r="JHQ1294" s="39"/>
      <c r="JHR1294" s="39"/>
      <c r="JHS1294" s="39"/>
      <c r="JHT1294" s="39"/>
      <c r="JHU1294" s="39"/>
      <c r="JHV1294" s="39"/>
      <c r="JHW1294" s="39"/>
      <c r="JHX1294" s="39"/>
      <c r="JHY1294" s="39"/>
      <c r="JHZ1294" s="39"/>
      <c r="JIA1294" s="39"/>
      <c r="JIB1294" s="39"/>
      <c r="JIC1294" s="39"/>
      <c r="JID1294" s="39"/>
      <c r="JIE1294" s="39"/>
      <c r="JIF1294" s="39"/>
      <c r="JIG1294" s="39"/>
      <c r="JIH1294" s="39"/>
      <c r="JII1294" s="39"/>
      <c r="JIJ1294" s="39"/>
      <c r="JIK1294" s="39"/>
      <c r="JIL1294" s="39"/>
      <c r="JIM1294" s="39"/>
      <c r="JIN1294" s="39"/>
      <c r="JIO1294" s="39"/>
      <c r="JIP1294" s="39"/>
      <c r="JIQ1294" s="39"/>
      <c r="JIR1294" s="39"/>
      <c r="JIS1294" s="39"/>
      <c r="JIT1294" s="39"/>
      <c r="JIU1294" s="39"/>
      <c r="JIV1294" s="39"/>
      <c r="JIW1294" s="39"/>
      <c r="JIX1294" s="39"/>
      <c r="JIY1294" s="39"/>
      <c r="JIZ1294" s="39"/>
      <c r="JJA1294" s="39"/>
      <c r="JJB1294" s="39"/>
      <c r="JJC1294" s="39"/>
      <c r="JJD1294" s="39"/>
      <c r="JJE1294" s="39"/>
      <c r="JJF1294" s="39"/>
      <c r="JJG1294" s="39"/>
      <c r="JJH1294" s="39"/>
      <c r="JJI1294" s="39"/>
      <c r="JJJ1294" s="39"/>
      <c r="JJK1294" s="39"/>
      <c r="JJL1294" s="39"/>
      <c r="JJM1294" s="39"/>
      <c r="JJN1294" s="39"/>
      <c r="JJO1294" s="39"/>
      <c r="JJP1294" s="39"/>
      <c r="JJQ1294" s="39"/>
      <c r="JJR1294" s="39"/>
      <c r="JJS1294" s="39"/>
      <c r="JJT1294" s="39"/>
      <c r="JJU1294" s="39"/>
      <c r="JJV1294" s="39"/>
      <c r="JJW1294" s="39"/>
      <c r="JJX1294" s="39"/>
      <c r="JJY1294" s="39"/>
      <c r="JJZ1294" s="39"/>
      <c r="JKA1294" s="39"/>
      <c r="JKB1294" s="39"/>
      <c r="JKC1294" s="39"/>
      <c r="JKD1294" s="39"/>
      <c r="JKE1294" s="39"/>
      <c r="JKF1294" s="39"/>
      <c r="JKG1294" s="39"/>
      <c r="JKH1294" s="39"/>
      <c r="JKI1294" s="39"/>
      <c r="JKJ1294" s="39"/>
      <c r="JKK1294" s="39"/>
      <c r="JKL1294" s="39"/>
      <c r="JKM1294" s="39"/>
      <c r="JKN1294" s="39"/>
      <c r="JKO1294" s="39"/>
      <c r="JKP1294" s="39"/>
      <c r="JKQ1294" s="39"/>
      <c r="JKR1294" s="39"/>
      <c r="JKS1294" s="39"/>
      <c r="JKT1294" s="39"/>
      <c r="JKU1294" s="39"/>
      <c r="JKV1294" s="39"/>
      <c r="JKW1294" s="39"/>
      <c r="JKX1294" s="39"/>
      <c r="JKY1294" s="39"/>
      <c r="JKZ1294" s="39"/>
      <c r="JLA1294" s="39"/>
      <c r="JLB1294" s="39"/>
      <c r="JLC1294" s="39"/>
      <c r="JLD1294" s="39"/>
      <c r="JLE1294" s="39"/>
      <c r="JLF1294" s="39"/>
      <c r="JLG1294" s="39"/>
      <c r="JLH1294" s="39"/>
      <c r="JLI1294" s="39"/>
      <c r="JLJ1294" s="39"/>
      <c r="JLK1294" s="39"/>
      <c r="JLL1294" s="39"/>
      <c r="JLM1294" s="39"/>
      <c r="JLN1294" s="39"/>
      <c r="JLO1294" s="39"/>
      <c r="JLP1294" s="39"/>
      <c r="JLQ1294" s="39"/>
      <c r="JLR1294" s="39"/>
      <c r="JLS1294" s="39"/>
      <c r="JLT1294" s="39"/>
      <c r="JLU1294" s="39"/>
      <c r="JLV1294" s="39"/>
      <c r="JLW1294" s="39"/>
      <c r="JLX1294" s="39"/>
      <c r="JLY1294" s="39"/>
      <c r="JLZ1294" s="39"/>
      <c r="JMA1294" s="39"/>
      <c r="JMB1294" s="39"/>
      <c r="JMC1294" s="39"/>
      <c r="JMD1294" s="39"/>
      <c r="JME1294" s="39"/>
      <c r="JMF1294" s="39"/>
      <c r="JMG1294" s="39"/>
      <c r="JMH1294" s="39"/>
      <c r="JMI1294" s="39"/>
      <c r="JMJ1294" s="39"/>
      <c r="JMK1294" s="39"/>
      <c r="JML1294" s="39"/>
      <c r="JMM1294" s="39"/>
      <c r="JMN1294" s="39"/>
      <c r="JMO1294" s="39"/>
      <c r="JMP1294" s="39"/>
      <c r="JMQ1294" s="39"/>
      <c r="JMR1294" s="39"/>
      <c r="JMS1294" s="39"/>
      <c r="JMT1294" s="39"/>
      <c r="JMU1294" s="39"/>
      <c r="JMV1294" s="39"/>
      <c r="JMW1294" s="39"/>
      <c r="JMX1294" s="39"/>
      <c r="JMY1294" s="39"/>
      <c r="JMZ1294" s="39"/>
      <c r="JNA1294" s="39"/>
      <c r="JNB1294" s="39"/>
      <c r="JNC1294" s="39"/>
      <c r="JND1294" s="39"/>
      <c r="JNE1294" s="39"/>
      <c r="JNF1294" s="39"/>
      <c r="JNG1294" s="39"/>
      <c r="JNH1294" s="39"/>
      <c r="JNI1294" s="39"/>
      <c r="JNJ1294" s="39"/>
      <c r="JNK1294" s="39"/>
      <c r="JNL1294" s="39"/>
      <c r="JNM1294" s="39"/>
      <c r="JNN1294" s="39"/>
      <c r="JNO1294" s="39"/>
      <c r="JNP1294" s="39"/>
      <c r="JNQ1294" s="39"/>
      <c r="JNR1294" s="39"/>
      <c r="JNS1294" s="39"/>
      <c r="JNT1294" s="39"/>
      <c r="JNU1294" s="39"/>
      <c r="JNV1294" s="39"/>
      <c r="JNW1294" s="39"/>
      <c r="JNX1294" s="39"/>
      <c r="JNY1294" s="39"/>
      <c r="JNZ1294" s="39"/>
      <c r="JOA1294" s="39"/>
      <c r="JOB1294" s="39"/>
      <c r="JOC1294" s="39"/>
      <c r="JOD1294" s="39"/>
      <c r="JOE1294" s="39"/>
      <c r="JOF1294" s="39"/>
      <c r="JOG1294" s="39"/>
      <c r="JOH1294" s="39"/>
      <c r="JOI1294" s="39"/>
      <c r="JOJ1294" s="39"/>
      <c r="JOK1294" s="39"/>
      <c r="JOL1294" s="39"/>
      <c r="JOM1294" s="39"/>
      <c r="JON1294" s="39"/>
      <c r="JOO1294" s="39"/>
      <c r="JOP1294" s="39"/>
      <c r="JOQ1294" s="39"/>
      <c r="JOR1294" s="39"/>
      <c r="JOS1294" s="39"/>
      <c r="JOT1294" s="39"/>
      <c r="JOU1294" s="39"/>
      <c r="JOV1294" s="39"/>
      <c r="JOW1294" s="39"/>
      <c r="JOX1294" s="39"/>
      <c r="JOY1294" s="39"/>
      <c r="JOZ1294" s="39"/>
      <c r="JPA1294" s="39"/>
      <c r="JPB1294" s="39"/>
      <c r="JPC1294" s="39"/>
      <c r="JPD1294" s="39"/>
      <c r="JPE1294" s="39"/>
      <c r="JPF1294" s="39"/>
      <c r="JPG1294" s="39"/>
      <c r="JPH1294" s="39"/>
      <c r="JPI1294" s="39"/>
      <c r="JPJ1294" s="39"/>
      <c r="JPK1294" s="39"/>
      <c r="JPL1294" s="39"/>
      <c r="JPM1294" s="39"/>
      <c r="JPN1294" s="39"/>
      <c r="JPO1294" s="39"/>
      <c r="JPP1294" s="39"/>
      <c r="JPQ1294" s="39"/>
      <c r="JPR1294" s="39"/>
      <c r="JPS1294" s="39"/>
      <c r="JPT1294" s="39"/>
      <c r="JPU1294" s="39"/>
      <c r="JPV1294" s="39"/>
      <c r="JPW1294" s="39"/>
      <c r="JPX1294" s="39"/>
      <c r="JPY1294" s="39"/>
      <c r="JPZ1294" s="39"/>
      <c r="JQA1294" s="39"/>
      <c r="JQB1294" s="39"/>
      <c r="JQC1294" s="39"/>
      <c r="JQD1294" s="39"/>
      <c r="JQE1294" s="39"/>
      <c r="JQF1294" s="39"/>
      <c r="JQG1294" s="39"/>
      <c r="JQH1294" s="39"/>
      <c r="JQI1294" s="39"/>
      <c r="JQJ1294" s="39"/>
      <c r="JQK1294" s="39"/>
      <c r="JQL1294" s="39"/>
      <c r="JQM1294" s="39"/>
      <c r="JQN1294" s="39"/>
      <c r="JQO1294" s="39"/>
      <c r="JQP1294" s="39"/>
      <c r="JQQ1294" s="39"/>
      <c r="JQR1294" s="39"/>
      <c r="JQS1294" s="39"/>
      <c r="JQT1294" s="39"/>
      <c r="JQU1294" s="39"/>
      <c r="JQV1294" s="39"/>
      <c r="JQW1294" s="39"/>
      <c r="JQX1294" s="39"/>
      <c r="JQY1294" s="39"/>
      <c r="JQZ1294" s="39"/>
      <c r="JRA1294" s="39"/>
      <c r="JRB1294" s="39"/>
      <c r="JRC1294" s="39"/>
      <c r="JRD1294" s="39"/>
      <c r="JRE1294" s="39"/>
      <c r="JRF1294" s="39"/>
      <c r="JRG1294" s="39"/>
      <c r="JRH1294" s="39"/>
      <c r="JRI1294" s="39"/>
      <c r="JRJ1294" s="39"/>
      <c r="JRK1294" s="39"/>
      <c r="JRL1294" s="39"/>
      <c r="JRM1294" s="39"/>
      <c r="JRN1294" s="39"/>
      <c r="JRO1294" s="39"/>
      <c r="JRP1294" s="39"/>
      <c r="JRQ1294" s="39"/>
      <c r="JRR1294" s="39"/>
      <c r="JRS1294" s="39"/>
      <c r="JRT1294" s="39"/>
      <c r="JRU1294" s="39"/>
      <c r="JRV1294" s="39"/>
      <c r="JRW1294" s="39"/>
      <c r="JRX1294" s="39"/>
      <c r="JRY1294" s="39"/>
      <c r="JRZ1294" s="39"/>
      <c r="JSA1294" s="39"/>
      <c r="JSB1294" s="39"/>
      <c r="JSC1294" s="39"/>
      <c r="JSD1294" s="39"/>
      <c r="JSE1294" s="39"/>
      <c r="JSF1294" s="39"/>
      <c r="JSG1294" s="39"/>
      <c r="JSH1294" s="39"/>
      <c r="JSI1294" s="39"/>
      <c r="JSJ1294" s="39"/>
      <c r="JSK1294" s="39"/>
      <c r="JSL1294" s="39"/>
      <c r="JSM1294" s="39"/>
      <c r="JSN1294" s="39"/>
      <c r="JSO1294" s="39"/>
      <c r="JSP1294" s="39"/>
      <c r="JSQ1294" s="39"/>
      <c r="JSR1294" s="39"/>
      <c r="JSS1294" s="39"/>
      <c r="JST1294" s="39"/>
      <c r="JSU1294" s="39"/>
      <c r="JSV1294" s="39"/>
      <c r="JSW1294" s="39"/>
      <c r="JSX1294" s="39"/>
      <c r="JSY1294" s="39"/>
      <c r="JSZ1294" s="39"/>
      <c r="JTA1294" s="39"/>
      <c r="JTB1294" s="39"/>
      <c r="JTC1294" s="39"/>
      <c r="JTD1294" s="39"/>
      <c r="JTE1294" s="39"/>
      <c r="JTF1294" s="39"/>
      <c r="JTG1294" s="39"/>
      <c r="JTH1294" s="39"/>
      <c r="JTI1294" s="39"/>
      <c r="JTJ1294" s="39"/>
      <c r="JTK1294" s="39"/>
      <c r="JTL1294" s="39"/>
      <c r="JTM1294" s="39"/>
      <c r="JTN1294" s="39"/>
      <c r="JTO1294" s="39"/>
      <c r="JTP1294" s="39"/>
      <c r="JTQ1294" s="39"/>
      <c r="JTR1294" s="39"/>
      <c r="JTS1294" s="39"/>
      <c r="JTT1294" s="39"/>
      <c r="JTU1294" s="39"/>
      <c r="JTV1294" s="39"/>
      <c r="JTW1294" s="39"/>
      <c r="JTX1294" s="39"/>
      <c r="JTY1294" s="39"/>
      <c r="JTZ1294" s="39"/>
      <c r="JUA1294" s="39"/>
      <c r="JUB1294" s="39"/>
      <c r="JUC1294" s="39"/>
      <c r="JUD1294" s="39"/>
      <c r="JUE1294" s="39"/>
      <c r="JUF1294" s="39"/>
      <c r="JUG1294" s="39"/>
      <c r="JUH1294" s="39"/>
      <c r="JUI1294" s="39"/>
      <c r="JUJ1294" s="39"/>
      <c r="JUK1294" s="39"/>
      <c r="JUL1294" s="39"/>
      <c r="JUM1294" s="39"/>
      <c r="JUN1294" s="39"/>
      <c r="JUO1294" s="39"/>
      <c r="JUP1294" s="39"/>
      <c r="JUQ1294" s="39"/>
      <c r="JUR1294" s="39"/>
      <c r="JUS1294" s="39"/>
      <c r="JUT1294" s="39"/>
      <c r="JUU1294" s="39"/>
      <c r="JUV1294" s="39"/>
      <c r="JUW1294" s="39"/>
      <c r="JUX1294" s="39"/>
      <c r="JUY1294" s="39"/>
      <c r="JUZ1294" s="39"/>
      <c r="JVA1294" s="39"/>
      <c r="JVB1294" s="39"/>
      <c r="JVC1294" s="39"/>
      <c r="JVD1294" s="39"/>
      <c r="JVE1294" s="39"/>
      <c r="JVF1294" s="39"/>
      <c r="JVG1294" s="39"/>
      <c r="JVH1294" s="39"/>
      <c r="JVI1294" s="39"/>
      <c r="JVJ1294" s="39"/>
      <c r="JVK1294" s="39"/>
      <c r="JVL1294" s="39"/>
      <c r="JVM1294" s="39"/>
      <c r="JVN1294" s="39"/>
      <c r="JVO1294" s="39"/>
      <c r="JVP1294" s="39"/>
      <c r="JVQ1294" s="39"/>
      <c r="JVR1294" s="39"/>
      <c r="JVS1294" s="39"/>
      <c r="JVT1294" s="39"/>
      <c r="JVU1294" s="39"/>
      <c r="JVV1294" s="39"/>
      <c r="JVW1294" s="39"/>
      <c r="JVX1294" s="39"/>
      <c r="JVY1294" s="39"/>
      <c r="JVZ1294" s="39"/>
      <c r="JWA1294" s="39"/>
      <c r="JWB1294" s="39"/>
      <c r="JWC1294" s="39"/>
      <c r="JWD1294" s="39"/>
      <c r="JWE1294" s="39"/>
      <c r="JWF1294" s="39"/>
      <c r="JWG1294" s="39"/>
      <c r="JWH1294" s="39"/>
      <c r="JWI1294" s="39"/>
      <c r="JWJ1294" s="39"/>
      <c r="JWK1294" s="39"/>
      <c r="JWL1294" s="39"/>
      <c r="JWM1294" s="39"/>
      <c r="JWN1294" s="39"/>
      <c r="JWO1294" s="39"/>
      <c r="JWP1294" s="39"/>
      <c r="JWQ1294" s="39"/>
      <c r="JWR1294" s="39"/>
      <c r="JWS1294" s="39"/>
      <c r="JWT1294" s="39"/>
      <c r="JWU1294" s="39"/>
      <c r="JWV1294" s="39"/>
      <c r="JWW1294" s="39"/>
      <c r="JWX1294" s="39"/>
      <c r="JWY1294" s="39"/>
      <c r="JWZ1294" s="39"/>
      <c r="JXA1294" s="39"/>
      <c r="JXB1294" s="39"/>
      <c r="JXC1294" s="39"/>
      <c r="JXD1294" s="39"/>
      <c r="JXE1294" s="39"/>
      <c r="JXF1294" s="39"/>
      <c r="JXG1294" s="39"/>
      <c r="JXH1294" s="39"/>
      <c r="JXI1294" s="39"/>
      <c r="JXJ1294" s="39"/>
      <c r="JXK1294" s="39"/>
      <c r="JXL1294" s="39"/>
      <c r="JXM1294" s="39"/>
      <c r="JXN1294" s="39"/>
      <c r="JXO1294" s="39"/>
      <c r="JXP1294" s="39"/>
      <c r="JXQ1294" s="39"/>
      <c r="JXR1294" s="39"/>
      <c r="JXS1294" s="39"/>
      <c r="JXT1294" s="39"/>
      <c r="JXU1294" s="39"/>
      <c r="JXV1294" s="39"/>
      <c r="JXW1294" s="39"/>
      <c r="JXX1294" s="39"/>
      <c r="JXY1294" s="39"/>
      <c r="JXZ1294" s="39"/>
      <c r="JYA1294" s="39"/>
      <c r="JYB1294" s="39"/>
      <c r="JYC1294" s="39"/>
      <c r="JYD1294" s="39"/>
      <c r="JYE1294" s="39"/>
      <c r="JYF1294" s="39"/>
      <c r="JYG1294" s="39"/>
      <c r="JYH1294" s="39"/>
      <c r="JYI1294" s="39"/>
      <c r="JYJ1294" s="39"/>
      <c r="JYK1294" s="39"/>
      <c r="JYL1294" s="39"/>
      <c r="JYM1294" s="39"/>
      <c r="JYN1294" s="39"/>
      <c r="JYO1294" s="39"/>
      <c r="JYP1294" s="39"/>
      <c r="JYQ1294" s="39"/>
      <c r="JYR1294" s="39"/>
      <c r="JYS1294" s="39"/>
      <c r="JYT1294" s="39"/>
      <c r="JYU1294" s="39"/>
      <c r="JYV1294" s="39"/>
      <c r="JYW1294" s="39"/>
      <c r="JYX1294" s="39"/>
      <c r="JYY1294" s="39"/>
      <c r="JYZ1294" s="39"/>
      <c r="JZA1294" s="39"/>
      <c r="JZB1294" s="39"/>
      <c r="JZC1294" s="39"/>
      <c r="JZD1294" s="39"/>
      <c r="JZE1294" s="39"/>
      <c r="JZF1294" s="39"/>
      <c r="JZG1294" s="39"/>
      <c r="JZH1294" s="39"/>
      <c r="JZI1294" s="39"/>
      <c r="JZJ1294" s="39"/>
      <c r="JZK1294" s="39"/>
      <c r="JZL1294" s="39"/>
      <c r="JZM1294" s="39"/>
      <c r="JZN1294" s="39"/>
      <c r="JZO1294" s="39"/>
      <c r="JZP1294" s="39"/>
      <c r="JZQ1294" s="39"/>
      <c r="JZR1294" s="39"/>
      <c r="JZS1294" s="39"/>
      <c r="JZT1294" s="39"/>
      <c r="JZU1294" s="39"/>
      <c r="JZV1294" s="39"/>
      <c r="JZW1294" s="39"/>
      <c r="JZX1294" s="39"/>
      <c r="JZY1294" s="39"/>
      <c r="JZZ1294" s="39"/>
      <c r="KAA1294" s="39"/>
      <c r="KAB1294" s="39"/>
      <c r="KAC1294" s="39"/>
      <c r="KAD1294" s="39"/>
      <c r="KAE1294" s="39"/>
      <c r="KAF1294" s="39"/>
      <c r="KAG1294" s="39"/>
      <c r="KAH1294" s="39"/>
      <c r="KAI1294" s="39"/>
      <c r="KAJ1294" s="39"/>
      <c r="KAK1294" s="39"/>
      <c r="KAL1294" s="39"/>
      <c r="KAM1294" s="39"/>
      <c r="KAN1294" s="39"/>
      <c r="KAO1294" s="39"/>
      <c r="KAP1294" s="39"/>
      <c r="KAQ1294" s="39"/>
      <c r="KAR1294" s="39"/>
      <c r="KAS1294" s="39"/>
      <c r="KAT1294" s="39"/>
      <c r="KAU1294" s="39"/>
      <c r="KAV1294" s="39"/>
      <c r="KAW1294" s="39"/>
      <c r="KAX1294" s="39"/>
      <c r="KAY1294" s="39"/>
      <c r="KAZ1294" s="39"/>
      <c r="KBA1294" s="39"/>
      <c r="KBB1294" s="39"/>
      <c r="KBC1294" s="39"/>
      <c r="KBD1294" s="39"/>
      <c r="KBE1294" s="39"/>
      <c r="KBF1294" s="39"/>
      <c r="KBG1294" s="39"/>
      <c r="KBH1294" s="39"/>
      <c r="KBI1294" s="39"/>
      <c r="KBJ1294" s="39"/>
      <c r="KBK1294" s="39"/>
      <c r="KBL1294" s="39"/>
      <c r="KBM1294" s="39"/>
      <c r="KBN1294" s="39"/>
      <c r="KBO1294" s="39"/>
      <c r="KBP1294" s="39"/>
      <c r="KBQ1294" s="39"/>
      <c r="KBR1294" s="39"/>
      <c r="KBS1294" s="39"/>
      <c r="KBT1294" s="39"/>
      <c r="KBU1294" s="39"/>
      <c r="KBV1294" s="39"/>
      <c r="KBW1294" s="39"/>
      <c r="KBX1294" s="39"/>
      <c r="KBY1294" s="39"/>
      <c r="KBZ1294" s="39"/>
      <c r="KCA1294" s="39"/>
      <c r="KCB1294" s="39"/>
      <c r="KCC1294" s="39"/>
      <c r="KCD1294" s="39"/>
      <c r="KCE1294" s="39"/>
      <c r="KCF1294" s="39"/>
      <c r="KCG1294" s="39"/>
      <c r="KCH1294" s="39"/>
      <c r="KCI1294" s="39"/>
      <c r="KCJ1294" s="39"/>
      <c r="KCK1294" s="39"/>
      <c r="KCL1294" s="39"/>
      <c r="KCM1294" s="39"/>
      <c r="KCN1294" s="39"/>
      <c r="KCO1294" s="39"/>
      <c r="KCP1294" s="39"/>
      <c r="KCQ1294" s="39"/>
      <c r="KCR1294" s="39"/>
      <c r="KCS1294" s="39"/>
      <c r="KCT1294" s="39"/>
      <c r="KCU1294" s="39"/>
      <c r="KCV1294" s="39"/>
      <c r="KCW1294" s="39"/>
      <c r="KCX1294" s="39"/>
      <c r="KCY1294" s="39"/>
      <c r="KCZ1294" s="39"/>
      <c r="KDA1294" s="39"/>
      <c r="KDB1294" s="39"/>
      <c r="KDC1294" s="39"/>
      <c r="KDD1294" s="39"/>
      <c r="KDE1294" s="39"/>
      <c r="KDF1294" s="39"/>
      <c r="KDG1294" s="39"/>
      <c r="KDH1294" s="39"/>
      <c r="KDI1294" s="39"/>
      <c r="KDJ1294" s="39"/>
      <c r="KDK1294" s="39"/>
      <c r="KDL1294" s="39"/>
      <c r="KDM1294" s="39"/>
      <c r="KDN1294" s="39"/>
      <c r="KDO1294" s="39"/>
      <c r="KDP1294" s="39"/>
      <c r="KDQ1294" s="39"/>
      <c r="KDR1294" s="39"/>
      <c r="KDS1294" s="39"/>
      <c r="KDT1294" s="39"/>
      <c r="KDU1294" s="39"/>
      <c r="KDV1294" s="39"/>
      <c r="KDW1294" s="39"/>
      <c r="KDX1294" s="39"/>
      <c r="KDY1294" s="39"/>
      <c r="KDZ1294" s="39"/>
      <c r="KEA1294" s="39"/>
      <c r="KEB1294" s="39"/>
      <c r="KEC1294" s="39"/>
      <c r="KED1294" s="39"/>
      <c r="KEE1294" s="39"/>
      <c r="KEF1294" s="39"/>
      <c r="KEG1294" s="39"/>
      <c r="KEH1294" s="39"/>
      <c r="KEI1294" s="39"/>
      <c r="KEJ1294" s="39"/>
      <c r="KEK1294" s="39"/>
      <c r="KEL1294" s="39"/>
      <c r="KEM1294" s="39"/>
      <c r="KEN1294" s="39"/>
      <c r="KEO1294" s="39"/>
      <c r="KEP1294" s="39"/>
      <c r="KEQ1294" s="39"/>
      <c r="KER1294" s="39"/>
      <c r="KES1294" s="39"/>
      <c r="KET1294" s="39"/>
      <c r="KEU1294" s="39"/>
      <c r="KEV1294" s="39"/>
      <c r="KEW1294" s="39"/>
      <c r="KEX1294" s="39"/>
      <c r="KEY1294" s="39"/>
      <c r="KEZ1294" s="39"/>
      <c r="KFA1294" s="39"/>
      <c r="KFB1294" s="39"/>
      <c r="KFC1294" s="39"/>
      <c r="KFD1294" s="39"/>
      <c r="KFE1294" s="39"/>
      <c r="KFF1294" s="39"/>
      <c r="KFG1294" s="39"/>
      <c r="KFH1294" s="39"/>
      <c r="KFI1294" s="39"/>
      <c r="KFJ1294" s="39"/>
      <c r="KFK1294" s="39"/>
      <c r="KFL1294" s="39"/>
      <c r="KFM1294" s="39"/>
      <c r="KFN1294" s="39"/>
      <c r="KFO1294" s="39"/>
      <c r="KFP1294" s="39"/>
      <c r="KFQ1294" s="39"/>
      <c r="KFR1294" s="39"/>
      <c r="KFS1294" s="39"/>
      <c r="KFT1294" s="39"/>
      <c r="KFU1294" s="39"/>
      <c r="KFV1294" s="39"/>
      <c r="KFW1294" s="39"/>
      <c r="KFX1294" s="39"/>
      <c r="KFY1294" s="39"/>
      <c r="KFZ1294" s="39"/>
      <c r="KGA1294" s="39"/>
      <c r="KGB1294" s="39"/>
      <c r="KGC1294" s="39"/>
      <c r="KGD1294" s="39"/>
      <c r="KGE1294" s="39"/>
      <c r="KGF1294" s="39"/>
      <c r="KGG1294" s="39"/>
      <c r="KGH1294" s="39"/>
      <c r="KGI1294" s="39"/>
      <c r="KGJ1294" s="39"/>
      <c r="KGK1294" s="39"/>
      <c r="KGL1294" s="39"/>
      <c r="KGM1294" s="39"/>
      <c r="KGN1294" s="39"/>
      <c r="KGO1294" s="39"/>
      <c r="KGP1294" s="39"/>
      <c r="KGQ1294" s="39"/>
      <c r="KGR1294" s="39"/>
      <c r="KGS1294" s="39"/>
      <c r="KGT1294" s="39"/>
      <c r="KGU1294" s="39"/>
      <c r="KGV1294" s="39"/>
      <c r="KGW1294" s="39"/>
      <c r="KGX1294" s="39"/>
      <c r="KGY1294" s="39"/>
      <c r="KGZ1294" s="39"/>
      <c r="KHA1294" s="39"/>
      <c r="KHB1294" s="39"/>
      <c r="KHC1294" s="39"/>
      <c r="KHD1294" s="39"/>
      <c r="KHE1294" s="39"/>
      <c r="KHF1294" s="39"/>
      <c r="KHG1294" s="39"/>
      <c r="KHH1294" s="39"/>
      <c r="KHI1294" s="39"/>
      <c r="KHJ1294" s="39"/>
      <c r="KHK1294" s="39"/>
      <c r="KHL1294" s="39"/>
      <c r="KHM1294" s="39"/>
      <c r="KHN1294" s="39"/>
      <c r="KHO1294" s="39"/>
      <c r="KHP1294" s="39"/>
      <c r="KHQ1294" s="39"/>
      <c r="KHR1294" s="39"/>
      <c r="KHS1294" s="39"/>
      <c r="KHT1294" s="39"/>
      <c r="KHU1294" s="39"/>
      <c r="KHV1294" s="39"/>
      <c r="KHW1294" s="39"/>
      <c r="KHX1294" s="39"/>
      <c r="KHY1294" s="39"/>
      <c r="KHZ1294" s="39"/>
      <c r="KIA1294" s="39"/>
      <c r="KIB1294" s="39"/>
      <c r="KIC1294" s="39"/>
      <c r="KID1294" s="39"/>
      <c r="KIE1294" s="39"/>
      <c r="KIF1294" s="39"/>
      <c r="KIG1294" s="39"/>
      <c r="KIH1294" s="39"/>
      <c r="KII1294" s="39"/>
      <c r="KIJ1294" s="39"/>
      <c r="KIK1294" s="39"/>
      <c r="KIL1294" s="39"/>
      <c r="KIM1294" s="39"/>
      <c r="KIN1294" s="39"/>
      <c r="KIO1294" s="39"/>
      <c r="KIP1294" s="39"/>
      <c r="KIQ1294" s="39"/>
      <c r="KIR1294" s="39"/>
      <c r="KIS1294" s="39"/>
      <c r="KIT1294" s="39"/>
      <c r="KIU1294" s="39"/>
      <c r="KIV1294" s="39"/>
      <c r="KIW1294" s="39"/>
      <c r="KIX1294" s="39"/>
      <c r="KIY1294" s="39"/>
      <c r="KIZ1294" s="39"/>
      <c r="KJA1294" s="39"/>
      <c r="KJB1294" s="39"/>
      <c r="KJC1294" s="39"/>
      <c r="KJD1294" s="39"/>
      <c r="KJE1294" s="39"/>
      <c r="KJF1294" s="39"/>
      <c r="KJG1294" s="39"/>
      <c r="KJH1294" s="39"/>
      <c r="KJI1294" s="39"/>
      <c r="KJJ1294" s="39"/>
      <c r="KJK1294" s="39"/>
      <c r="KJL1294" s="39"/>
      <c r="KJM1294" s="39"/>
      <c r="KJN1294" s="39"/>
      <c r="KJO1294" s="39"/>
      <c r="KJP1294" s="39"/>
      <c r="KJQ1294" s="39"/>
      <c r="KJR1294" s="39"/>
      <c r="KJS1294" s="39"/>
      <c r="KJT1294" s="39"/>
      <c r="KJU1294" s="39"/>
      <c r="KJV1294" s="39"/>
      <c r="KJW1294" s="39"/>
      <c r="KJX1294" s="39"/>
      <c r="KJY1294" s="39"/>
      <c r="KJZ1294" s="39"/>
      <c r="KKA1294" s="39"/>
      <c r="KKB1294" s="39"/>
      <c r="KKC1294" s="39"/>
      <c r="KKD1294" s="39"/>
      <c r="KKE1294" s="39"/>
      <c r="KKF1294" s="39"/>
      <c r="KKG1294" s="39"/>
      <c r="KKH1294" s="39"/>
      <c r="KKI1294" s="39"/>
      <c r="KKJ1294" s="39"/>
      <c r="KKK1294" s="39"/>
      <c r="KKL1294" s="39"/>
      <c r="KKM1294" s="39"/>
      <c r="KKN1294" s="39"/>
      <c r="KKO1294" s="39"/>
      <c r="KKP1294" s="39"/>
      <c r="KKQ1294" s="39"/>
      <c r="KKR1294" s="39"/>
      <c r="KKS1294" s="39"/>
      <c r="KKT1294" s="39"/>
      <c r="KKU1294" s="39"/>
      <c r="KKV1294" s="39"/>
      <c r="KKW1294" s="39"/>
      <c r="KKX1294" s="39"/>
      <c r="KKY1294" s="39"/>
      <c r="KKZ1294" s="39"/>
      <c r="KLA1294" s="39"/>
      <c r="KLB1294" s="39"/>
      <c r="KLC1294" s="39"/>
      <c r="KLD1294" s="39"/>
      <c r="KLE1294" s="39"/>
      <c r="KLF1294" s="39"/>
      <c r="KLG1294" s="39"/>
      <c r="KLH1294" s="39"/>
      <c r="KLI1294" s="39"/>
      <c r="KLJ1294" s="39"/>
      <c r="KLK1294" s="39"/>
      <c r="KLL1294" s="39"/>
      <c r="KLM1294" s="39"/>
      <c r="KLN1294" s="39"/>
      <c r="KLO1294" s="39"/>
      <c r="KLP1294" s="39"/>
      <c r="KLQ1294" s="39"/>
      <c r="KLR1294" s="39"/>
      <c r="KLS1294" s="39"/>
      <c r="KLT1294" s="39"/>
      <c r="KLU1294" s="39"/>
      <c r="KLV1294" s="39"/>
      <c r="KLW1294" s="39"/>
      <c r="KLX1294" s="39"/>
      <c r="KLY1294" s="39"/>
      <c r="KLZ1294" s="39"/>
      <c r="KMA1294" s="39"/>
      <c r="KMB1294" s="39"/>
      <c r="KMC1294" s="39"/>
      <c r="KMD1294" s="39"/>
      <c r="KME1294" s="39"/>
      <c r="KMF1294" s="39"/>
      <c r="KMG1294" s="39"/>
      <c r="KMH1294" s="39"/>
      <c r="KMI1294" s="39"/>
      <c r="KMJ1294" s="39"/>
      <c r="KMK1294" s="39"/>
      <c r="KML1294" s="39"/>
      <c r="KMM1294" s="39"/>
      <c r="KMN1294" s="39"/>
      <c r="KMO1294" s="39"/>
      <c r="KMP1294" s="39"/>
      <c r="KMQ1294" s="39"/>
      <c r="KMR1294" s="39"/>
      <c r="KMS1294" s="39"/>
      <c r="KMT1294" s="39"/>
      <c r="KMU1294" s="39"/>
      <c r="KMV1294" s="39"/>
      <c r="KMW1294" s="39"/>
      <c r="KMX1294" s="39"/>
      <c r="KMY1294" s="39"/>
      <c r="KMZ1294" s="39"/>
      <c r="KNA1294" s="39"/>
      <c r="KNB1294" s="39"/>
      <c r="KNC1294" s="39"/>
      <c r="KND1294" s="39"/>
      <c r="KNE1294" s="39"/>
      <c r="KNF1294" s="39"/>
      <c r="KNG1294" s="39"/>
      <c r="KNH1294" s="39"/>
      <c r="KNI1294" s="39"/>
      <c r="KNJ1294" s="39"/>
      <c r="KNK1294" s="39"/>
      <c r="KNL1294" s="39"/>
      <c r="KNM1294" s="39"/>
      <c r="KNN1294" s="39"/>
      <c r="KNO1294" s="39"/>
      <c r="KNP1294" s="39"/>
      <c r="KNQ1294" s="39"/>
      <c r="KNR1294" s="39"/>
      <c r="KNS1294" s="39"/>
      <c r="KNT1294" s="39"/>
      <c r="KNU1294" s="39"/>
      <c r="KNV1294" s="39"/>
      <c r="KNW1294" s="39"/>
      <c r="KNX1294" s="39"/>
      <c r="KNY1294" s="39"/>
      <c r="KNZ1294" s="39"/>
      <c r="KOA1294" s="39"/>
      <c r="KOB1294" s="39"/>
      <c r="KOC1294" s="39"/>
      <c r="KOD1294" s="39"/>
      <c r="KOE1294" s="39"/>
      <c r="KOF1294" s="39"/>
      <c r="KOG1294" s="39"/>
      <c r="KOH1294" s="39"/>
      <c r="KOI1294" s="39"/>
      <c r="KOJ1294" s="39"/>
      <c r="KOK1294" s="39"/>
      <c r="KOL1294" s="39"/>
      <c r="KOM1294" s="39"/>
      <c r="KON1294" s="39"/>
      <c r="KOO1294" s="39"/>
      <c r="KOP1294" s="39"/>
      <c r="KOQ1294" s="39"/>
      <c r="KOR1294" s="39"/>
      <c r="KOS1294" s="39"/>
      <c r="KOT1294" s="39"/>
      <c r="KOU1294" s="39"/>
      <c r="KOV1294" s="39"/>
      <c r="KOW1294" s="39"/>
      <c r="KOX1294" s="39"/>
      <c r="KOY1294" s="39"/>
      <c r="KOZ1294" s="39"/>
      <c r="KPA1294" s="39"/>
      <c r="KPB1294" s="39"/>
      <c r="KPC1294" s="39"/>
      <c r="KPD1294" s="39"/>
      <c r="KPE1294" s="39"/>
      <c r="KPF1294" s="39"/>
      <c r="KPG1294" s="39"/>
      <c r="KPH1294" s="39"/>
      <c r="KPI1294" s="39"/>
      <c r="KPJ1294" s="39"/>
      <c r="KPK1294" s="39"/>
      <c r="KPL1294" s="39"/>
      <c r="KPM1294" s="39"/>
      <c r="KPN1294" s="39"/>
      <c r="KPO1294" s="39"/>
      <c r="KPP1294" s="39"/>
      <c r="KPQ1294" s="39"/>
      <c r="KPR1294" s="39"/>
      <c r="KPS1294" s="39"/>
      <c r="KPT1294" s="39"/>
      <c r="KPU1294" s="39"/>
      <c r="KPV1294" s="39"/>
      <c r="KPW1294" s="39"/>
      <c r="KPX1294" s="39"/>
      <c r="KPY1294" s="39"/>
      <c r="KPZ1294" s="39"/>
      <c r="KQA1294" s="39"/>
      <c r="KQB1294" s="39"/>
      <c r="KQC1294" s="39"/>
      <c r="KQD1294" s="39"/>
      <c r="KQE1294" s="39"/>
      <c r="KQF1294" s="39"/>
      <c r="KQG1294" s="39"/>
      <c r="KQH1294" s="39"/>
      <c r="KQI1294" s="39"/>
      <c r="KQJ1294" s="39"/>
      <c r="KQK1294" s="39"/>
      <c r="KQL1294" s="39"/>
      <c r="KQM1294" s="39"/>
      <c r="KQN1294" s="39"/>
      <c r="KQO1294" s="39"/>
      <c r="KQP1294" s="39"/>
      <c r="KQQ1294" s="39"/>
      <c r="KQR1294" s="39"/>
      <c r="KQS1294" s="39"/>
      <c r="KQT1294" s="39"/>
      <c r="KQU1294" s="39"/>
      <c r="KQV1294" s="39"/>
      <c r="KQW1294" s="39"/>
      <c r="KQX1294" s="39"/>
      <c r="KQY1294" s="39"/>
      <c r="KQZ1294" s="39"/>
      <c r="KRA1294" s="39"/>
      <c r="KRB1294" s="39"/>
      <c r="KRC1294" s="39"/>
      <c r="KRD1294" s="39"/>
      <c r="KRE1294" s="39"/>
      <c r="KRF1294" s="39"/>
      <c r="KRG1294" s="39"/>
      <c r="KRH1294" s="39"/>
      <c r="KRI1294" s="39"/>
      <c r="KRJ1294" s="39"/>
      <c r="KRK1294" s="39"/>
      <c r="KRL1294" s="39"/>
      <c r="KRM1294" s="39"/>
      <c r="KRN1294" s="39"/>
      <c r="KRO1294" s="39"/>
      <c r="KRP1294" s="39"/>
      <c r="KRQ1294" s="39"/>
      <c r="KRR1294" s="39"/>
      <c r="KRS1294" s="39"/>
      <c r="KRT1294" s="39"/>
      <c r="KRU1294" s="39"/>
      <c r="KRV1294" s="39"/>
      <c r="KRW1294" s="39"/>
      <c r="KRX1294" s="39"/>
      <c r="KRY1294" s="39"/>
      <c r="KRZ1294" s="39"/>
      <c r="KSA1294" s="39"/>
      <c r="KSB1294" s="39"/>
      <c r="KSC1294" s="39"/>
      <c r="KSD1294" s="39"/>
      <c r="KSE1294" s="39"/>
      <c r="KSF1294" s="39"/>
      <c r="KSG1294" s="39"/>
      <c r="KSH1294" s="39"/>
      <c r="KSI1294" s="39"/>
      <c r="KSJ1294" s="39"/>
      <c r="KSK1294" s="39"/>
      <c r="KSL1294" s="39"/>
      <c r="KSM1294" s="39"/>
      <c r="KSN1294" s="39"/>
      <c r="KSO1294" s="39"/>
      <c r="KSP1294" s="39"/>
      <c r="KSQ1294" s="39"/>
      <c r="KSR1294" s="39"/>
      <c r="KSS1294" s="39"/>
      <c r="KST1294" s="39"/>
      <c r="KSU1294" s="39"/>
      <c r="KSV1294" s="39"/>
      <c r="KSW1294" s="39"/>
      <c r="KSX1294" s="39"/>
      <c r="KSY1294" s="39"/>
      <c r="KSZ1294" s="39"/>
      <c r="KTA1294" s="39"/>
      <c r="KTB1294" s="39"/>
      <c r="KTC1294" s="39"/>
      <c r="KTD1294" s="39"/>
      <c r="KTE1294" s="39"/>
      <c r="KTF1294" s="39"/>
      <c r="KTG1294" s="39"/>
      <c r="KTH1294" s="39"/>
      <c r="KTI1294" s="39"/>
      <c r="KTJ1294" s="39"/>
      <c r="KTK1294" s="39"/>
      <c r="KTL1294" s="39"/>
      <c r="KTM1294" s="39"/>
      <c r="KTN1294" s="39"/>
      <c r="KTO1294" s="39"/>
      <c r="KTP1294" s="39"/>
      <c r="KTQ1294" s="39"/>
      <c r="KTR1294" s="39"/>
      <c r="KTS1294" s="39"/>
      <c r="KTT1294" s="39"/>
      <c r="KTU1294" s="39"/>
      <c r="KTV1294" s="39"/>
      <c r="KTW1294" s="39"/>
      <c r="KTX1294" s="39"/>
      <c r="KTY1294" s="39"/>
      <c r="KTZ1294" s="39"/>
      <c r="KUA1294" s="39"/>
      <c r="KUB1294" s="39"/>
      <c r="KUC1294" s="39"/>
      <c r="KUD1294" s="39"/>
      <c r="KUE1294" s="39"/>
      <c r="KUF1294" s="39"/>
      <c r="KUG1294" s="39"/>
      <c r="KUH1294" s="39"/>
      <c r="KUI1294" s="39"/>
      <c r="KUJ1294" s="39"/>
      <c r="KUK1294" s="39"/>
      <c r="KUL1294" s="39"/>
      <c r="KUM1294" s="39"/>
      <c r="KUN1294" s="39"/>
      <c r="KUO1294" s="39"/>
      <c r="KUP1294" s="39"/>
      <c r="KUQ1294" s="39"/>
      <c r="KUR1294" s="39"/>
      <c r="KUS1294" s="39"/>
      <c r="KUT1294" s="39"/>
      <c r="KUU1294" s="39"/>
      <c r="KUV1294" s="39"/>
      <c r="KUW1294" s="39"/>
      <c r="KUX1294" s="39"/>
      <c r="KUY1294" s="39"/>
      <c r="KUZ1294" s="39"/>
      <c r="KVA1294" s="39"/>
      <c r="KVB1294" s="39"/>
      <c r="KVC1294" s="39"/>
      <c r="KVD1294" s="39"/>
      <c r="KVE1294" s="39"/>
      <c r="KVF1294" s="39"/>
      <c r="KVG1294" s="39"/>
      <c r="KVH1294" s="39"/>
      <c r="KVI1294" s="39"/>
      <c r="KVJ1294" s="39"/>
      <c r="KVK1294" s="39"/>
      <c r="KVL1294" s="39"/>
      <c r="KVM1294" s="39"/>
      <c r="KVN1294" s="39"/>
      <c r="KVO1294" s="39"/>
      <c r="KVP1294" s="39"/>
      <c r="KVQ1294" s="39"/>
      <c r="KVR1294" s="39"/>
      <c r="KVS1294" s="39"/>
      <c r="KVT1294" s="39"/>
      <c r="KVU1294" s="39"/>
      <c r="KVV1294" s="39"/>
      <c r="KVW1294" s="39"/>
      <c r="KVX1294" s="39"/>
      <c r="KVY1294" s="39"/>
      <c r="KVZ1294" s="39"/>
      <c r="KWA1294" s="39"/>
      <c r="KWB1294" s="39"/>
      <c r="KWC1294" s="39"/>
      <c r="KWD1294" s="39"/>
      <c r="KWE1294" s="39"/>
      <c r="KWF1294" s="39"/>
      <c r="KWG1294" s="39"/>
      <c r="KWH1294" s="39"/>
      <c r="KWI1294" s="39"/>
      <c r="KWJ1294" s="39"/>
      <c r="KWK1294" s="39"/>
      <c r="KWL1294" s="39"/>
      <c r="KWM1294" s="39"/>
      <c r="KWN1294" s="39"/>
      <c r="KWO1294" s="39"/>
      <c r="KWP1294" s="39"/>
      <c r="KWQ1294" s="39"/>
      <c r="KWR1294" s="39"/>
      <c r="KWS1294" s="39"/>
      <c r="KWT1294" s="39"/>
      <c r="KWU1294" s="39"/>
      <c r="KWV1294" s="39"/>
      <c r="KWW1294" s="39"/>
      <c r="KWX1294" s="39"/>
      <c r="KWY1294" s="39"/>
      <c r="KWZ1294" s="39"/>
      <c r="KXA1294" s="39"/>
      <c r="KXB1294" s="39"/>
      <c r="KXC1294" s="39"/>
      <c r="KXD1294" s="39"/>
      <c r="KXE1294" s="39"/>
      <c r="KXF1294" s="39"/>
      <c r="KXG1294" s="39"/>
      <c r="KXH1294" s="39"/>
      <c r="KXI1294" s="39"/>
      <c r="KXJ1294" s="39"/>
      <c r="KXK1294" s="39"/>
      <c r="KXL1294" s="39"/>
      <c r="KXM1294" s="39"/>
      <c r="KXN1294" s="39"/>
      <c r="KXO1294" s="39"/>
      <c r="KXP1294" s="39"/>
      <c r="KXQ1294" s="39"/>
      <c r="KXR1294" s="39"/>
      <c r="KXS1294" s="39"/>
      <c r="KXT1294" s="39"/>
      <c r="KXU1294" s="39"/>
      <c r="KXV1294" s="39"/>
      <c r="KXW1294" s="39"/>
      <c r="KXX1294" s="39"/>
      <c r="KXY1294" s="39"/>
      <c r="KXZ1294" s="39"/>
      <c r="KYA1294" s="39"/>
      <c r="KYB1294" s="39"/>
      <c r="KYC1294" s="39"/>
      <c r="KYD1294" s="39"/>
      <c r="KYE1294" s="39"/>
      <c r="KYF1294" s="39"/>
      <c r="KYG1294" s="39"/>
      <c r="KYH1294" s="39"/>
      <c r="KYI1294" s="39"/>
      <c r="KYJ1294" s="39"/>
      <c r="KYK1294" s="39"/>
      <c r="KYL1294" s="39"/>
      <c r="KYM1294" s="39"/>
      <c r="KYN1294" s="39"/>
      <c r="KYO1294" s="39"/>
      <c r="KYP1294" s="39"/>
      <c r="KYQ1294" s="39"/>
      <c r="KYR1294" s="39"/>
      <c r="KYS1294" s="39"/>
      <c r="KYT1294" s="39"/>
      <c r="KYU1294" s="39"/>
      <c r="KYV1294" s="39"/>
      <c r="KYW1294" s="39"/>
      <c r="KYX1294" s="39"/>
      <c r="KYY1294" s="39"/>
      <c r="KYZ1294" s="39"/>
      <c r="KZA1294" s="39"/>
      <c r="KZB1294" s="39"/>
      <c r="KZC1294" s="39"/>
      <c r="KZD1294" s="39"/>
      <c r="KZE1294" s="39"/>
      <c r="KZF1294" s="39"/>
      <c r="KZG1294" s="39"/>
      <c r="KZH1294" s="39"/>
      <c r="KZI1294" s="39"/>
      <c r="KZJ1294" s="39"/>
      <c r="KZK1294" s="39"/>
      <c r="KZL1294" s="39"/>
      <c r="KZM1294" s="39"/>
      <c r="KZN1294" s="39"/>
      <c r="KZO1294" s="39"/>
      <c r="KZP1294" s="39"/>
      <c r="KZQ1294" s="39"/>
      <c r="KZR1294" s="39"/>
      <c r="KZS1294" s="39"/>
      <c r="KZT1294" s="39"/>
      <c r="KZU1294" s="39"/>
      <c r="KZV1294" s="39"/>
      <c r="KZW1294" s="39"/>
      <c r="KZX1294" s="39"/>
      <c r="KZY1294" s="39"/>
      <c r="KZZ1294" s="39"/>
      <c r="LAA1294" s="39"/>
      <c r="LAB1294" s="39"/>
      <c r="LAC1294" s="39"/>
      <c r="LAD1294" s="39"/>
      <c r="LAE1294" s="39"/>
      <c r="LAF1294" s="39"/>
      <c r="LAG1294" s="39"/>
      <c r="LAH1294" s="39"/>
      <c r="LAI1294" s="39"/>
      <c r="LAJ1294" s="39"/>
      <c r="LAK1294" s="39"/>
      <c r="LAL1294" s="39"/>
      <c r="LAM1294" s="39"/>
      <c r="LAN1294" s="39"/>
      <c r="LAO1294" s="39"/>
      <c r="LAP1294" s="39"/>
      <c r="LAQ1294" s="39"/>
      <c r="LAR1294" s="39"/>
      <c r="LAS1294" s="39"/>
      <c r="LAT1294" s="39"/>
      <c r="LAU1294" s="39"/>
      <c r="LAV1294" s="39"/>
      <c r="LAW1294" s="39"/>
      <c r="LAX1294" s="39"/>
      <c r="LAY1294" s="39"/>
      <c r="LAZ1294" s="39"/>
      <c r="LBA1294" s="39"/>
      <c r="LBB1294" s="39"/>
      <c r="LBC1294" s="39"/>
      <c r="LBD1294" s="39"/>
      <c r="LBE1294" s="39"/>
      <c r="LBF1294" s="39"/>
      <c r="LBG1294" s="39"/>
      <c r="LBH1294" s="39"/>
      <c r="LBI1294" s="39"/>
      <c r="LBJ1294" s="39"/>
      <c r="LBK1294" s="39"/>
      <c r="LBL1294" s="39"/>
      <c r="LBM1294" s="39"/>
      <c r="LBN1294" s="39"/>
      <c r="LBO1294" s="39"/>
      <c r="LBP1294" s="39"/>
      <c r="LBQ1294" s="39"/>
      <c r="LBR1294" s="39"/>
      <c r="LBS1294" s="39"/>
      <c r="LBT1294" s="39"/>
      <c r="LBU1294" s="39"/>
      <c r="LBV1294" s="39"/>
      <c r="LBW1294" s="39"/>
      <c r="LBX1294" s="39"/>
      <c r="LBY1294" s="39"/>
      <c r="LBZ1294" s="39"/>
      <c r="LCA1294" s="39"/>
      <c r="LCB1294" s="39"/>
      <c r="LCC1294" s="39"/>
      <c r="LCD1294" s="39"/>
      <c r="LCE1294" s="39"/>
      <c r="LCF1294" s="39"/>
      <c r="LCG1294" s="39"/>
      <c r="LCH1294" s="39"/>
      <c r="LCI1294" s="39"/>
      <c r="LCJ1294" s="39"/>
      <c r="LCK1294" s="39"/>
      <c r="LCL1294" s="39"/>
      <c r="LCM1294" s="39"/>
      <c r="LCN1294" s="39"/>
      <c r="LCO1294" s="39"/>
      <c r="LCP1294" s="39"/>
      <c r="LCQ1294" s="39"/>
      <c r="LCR1294" s="39"/>
      <c r="LCS1294" s="39"/>
      <c r="LCT1294" s="39"/>
      <c r="LCU1294" s="39"/>
      <c r="LCV1294" s="39"/>
      <c r="LCW1294" s="39"/>
      <c r="LCX1294" s="39"/>
      <c r="LCY1294" s="39"/>
      <c r="LCZ1294" s="39"/>
      <c r="LDA1294" s="39"/>
      <c r="LDB1294" s="39"/>
      <c r="LDC1294" s="39"/>
      <c r="LDD1294" s="39"/>
      <c r="LDE1294" s="39"/>
      <c r="LDF1294" s="39"/>
      <c r="LDG1294" s="39"/>
      <c r="LDH1294" s="39"/>
      <c r="LDI1294" s="39"/>
      <c r="LDJ1294" s="39"/>
      <c r="LDK1294" s="39"/>
      <c r="LDL1294" s="39"/>
      <c r="LDM1294" s="39"/>
      <c r="LDN1294" s="39"/>
      <c r="LDO1294" s="39"/>
      <c r="LDP1294" s="39"/>
      <c r="LDQ1294" s="39"/>
      <c r="LDR1294" s="39"/>
      <c r="LDS1294" s="39"/>
      <c r="LDT1294" s="39"/>
      <c r="LDU1294" s="39"/>
      <c r="LDV1294" s="39"/>
      <c r="LDW1294" s="39"/>
      <c r="LDX1294" s="39"/>
      <c r="LDY1294" s="39"/>
      <c r="LDZ1294" s="39"/>
      <c r="LEA1294" s="39"/>
      <c r="LEB1294" s="39"/>
      <c r="LEC1294" s="39"/>
      <c r="LED1294" s="39"/>
      <c r="LEE1294" s="39"/>
      <c r="LEF1294" s="39"/>
      <c r="LEG1294" s="39"/>
      <c r="LEH1294" s="39"/>
      <c r="LEI1294" s="39"/>
      <c r="LEJ1294" s="39"/>
      <c r="LEK1294" s="39"/>
      <c r="LEL1294" s="39"/>
      <c r="LEM1294" s="39"/>
      <c r="LEN1294" s="39"/>
      <c r="LEO1294" s="39"/>
      <c r="LEP1294" s="39"/>
      <c r="LEQ1294" s="39"/>
      <c r="LER1294" s="39"/>
      <c r="LES1294" s="39"/>
      <c r="LET1294" s="39"/>
      <c r="LEU1294" s="39"/>
      <c r="LEV1294" s="39"/>
      <c r="LEW1294" s="39"/>
      <c r="LEX1294" s="39"/>
      <c r="LEY1294" s="39"/>
      <c r="LEZ1294" s="39"/>
      <c r="LFA1294" s="39"/>
      <c r="LFB1294" s="39"/>
      <c r="LFC1294" s="39"/>
      <c r="LFD1294" s="39"/>
      <c r="LFE1294" s="39"/>
      <c r="LFF1294" s="39"/>
      <c r="LFG1294" s="39"/>
      <c r="LFH1294" s="39"/>
      <c r="LFI1294" s="39"/>
      <c r="LFJ1294" s="39"/>
      <c r="LFK1294" s="39"/>
      <c r="LFL1294" s="39"/>
      <c r="LFM1294" s="39"/>
      <c r="LFN1294" s="39"/>
      <c r="LFO1294" s="39"/>
      <c r="LFP1294" s="39"/>
      <c r="LFQ1294" s="39"/>
      <c r="LFR1294" s="39"/>
      <c r="LFS1294" s="39"/>
      <c r="LFT1294" s="39"/>
      <c r="LFU1294" s="39"/>
      <c r="LFV1294" s="39"/>
      <c r="LFW1294" s="39"/>
      <c r="LFX1294" s="39"/>
      <c r="LFY1294" s="39"/>
      <c r="LFZ1294" s="39"/>
      <c r="LGA1294" s="39"/>
      <c r="LGB1294" s="39"/>
      <c r="LGC1294" s="39"/>
      <c r="LGD1294" s="39"/>
      <c r="LGE1294" s="39"/>
      <c r="LGF1294" s="39"/>
      <c r="LGG1294" s="39"/>
      <c r="LGH1294" s="39"/>
      <c r="LGI1294" s="39"/>
      <c r="LGJ1294" s="39"/>
      <c r="LGK1294" s="39"/>
      <c r="LGL1294" s="39"/>
      <c r="LGM1294" s="39"/>
      <c r="LGN1294" s="39"/>
      <c r="LGO1294" s="39"/>
      <c r="LGP1294" s="39"/>
      <c r="LGQ1294" s="39"/>
      <c r="LGR1294" s="39"/>
      <c r="LGS1294" s="39"/>
      <c r="LGT1294" s="39"/>
      <c r="LGU1294" s="39"/>
      <c r="LGV1294" s="39"/>
      <c r="LGW1294" s="39"/>
      <c r="LGX1294" s="39"/>
      <c r="LGY1294" s="39"/>
      <c r="LGZ1294" s="39"/>
      <c r="LHA1294" s="39"/>
      <c r="LHB1294" s="39"/>
      <c r="LHC1294" s="39"/>
      <c r="LHD1294" s="39"/>
      <c r="LHE1294" s="39"/>
      <c r="LHF1294" s="39"/>
      <c r="LHG1294" s="39"/>
      <c r="LHH1294" s="39"/>
      <c r="LHI1294" s="39"/>
      <c r="LHJ1294" s="39"/>
      <c r="LHK1294" s="39"/>
      <c r="LHL1294" s="39"/>
      <c r="LHM1294" s="39"/>
      <c r="LHN1294" s="39"/>
      <c r="LHO1294" s="39"/>
      <c r="LHP1294" s="39"/>
      <c r="LHQ1294" s="39"/>
      <c r="LHR1294" s="39"/>
      <c r="LHS1294" s="39"/>
      <c r="LHT1294" s="39"/>
      <c r="LHU1294" s="39"/>
      <c r="LHV1294" s="39"/>
      <c r="LHW1294" s="39"/>
      <c r="LHX1294" s="39"/>
      <c r="LHY1294" s="39"/>
      <c r="LHZ1294" s="39"/>
      <c r="LIA1294" s="39"/>
      <c r="LIB1294" s="39"/>
      <c r="LIC1294" s="39"/>
      <c r="LID1294" s="39"/>
      <c r="LIE1294" s="39"/>
      <c r="LIF1294" s="39"/>
      <c r="LIG1294" s="39"/>
      <c r="LIH1294" s="39"/>
      <c r="LII1294" s="39"/>
      <c r="LIJ1294" s="39"/>
      <c r="LIK1294" s="39"/>
      <c r="LIL1294" s="39"/>
      <c r="LIM1294" s="39"/>
      <c r="LIN1294" s="39"/>
      <c r="LIO1294" s="39"/>
      <c r="LIP1294" s="39"/>
      <c r="LIQ1294" s="39"/>
      <c r="LIR1294" s="39"/>
      <c r="LIS1294" s="39"/>
      <c r="LIT1294" s="39"/>
      <c r="LIU1294" s="39"/>
      <c r="LIV1294" s="39"/>
      <c r="LIW1294" s="39"/>
      <c r="LIX1294" s="39"/>
      <c r="LIY1294" s="39"/>
      <c r="LIZ1294" s="39"/>
      <c r="LJA1294" s="39"/>
      <c r="LJB1294" s="39"/>
      <c r="LJC1294" s="39"/>
      <c r="LJD1294" s="39"/>
      <c r="LJE1294" s="39"/>
      <c r="LJF1294" s="39"/>
      <c r="LJG1294" s="39"/>
      <c r="LJH1294" s="39"/>
      <c r="LJI1294" s="39"/>
      <c r="LJJ1294" s="39"/>
      <c r="LJK1294" s="39"/>
      <c r="LJL1294" s="39"/>
      <c r="LJM1294" s="39"/>
      <c r="LJN1294" s="39"/>
      <c r="LJO1294" s="39"/>
      <c r="LJP1294" s="39"/>
      <c r="LJQ1294" s="39"/>
      <c r="LJR1294" s="39"/>
      <c r="LJS1294" s="39"/>
      <c r="LJT1294" s="39"/>
      <c r="LJU1294" s="39"/>
      <c r="LJV1294" s="39"/>
      <c r="LJW1294" s="39"/>
      <c r="LJX1294" s="39"/>
      <c r="LJY1294" s="39"/>
      <c r="LJZ1294" s="39"/>
      <c r="LKA1294" s="39"/>
      <c r="LKB1294" s="39"/>
      <c r="LKC1294" s="39"/>
      <c r="LKD1294" s="39"/>
      <c r="LKE1294" s="39"/>
      <c r="LKF1294" s="39"/>
      <c r="LKG1294" s="39"/>
      <c r="LKH1294" s="39"/>
      <c r="LKI1294" s="39"/>
      <c r="LKJ1294" s="39"/>
      <c r="LKK1294" s="39"/>
      <c r="LKL1294" s="39"/>
      <c r="LKM1294" s="39"/>
      <c r="LKN1294" s="39"/>
      <c r="LKO1294" s="39"/>
      <c r="LKP1294" s="39"/>
      <c r="LKQ1294" s="39"/>
      <c r="LKR1294" s="39"/>
      <c r="LKS1294" s="39"/>
      <c r="LKT1294" s="39"/>
      <c r="LKU1294" s="39"/>
      <c r="LKV1294" s="39"/>
      <c r="LKW1294" s="39"/>
      <c r="LKX1294" s="39"/>
      <c r="LKY1294" s="39"/>
      <c r="LKZ1294" s="39"/>
      <c r="LLA1294" s="39"/>
      <c r="LLB1294" s="39"/>
      <c r="LLC1294" s="39"/>
      <c r="LLD1294" s="39"/>
      <c r="LLE1294" s="39"/>
      <c r="LLF1294" s="39"/>
      <c r="LLG1294" s="39"/>
      <c r="LLH1294" s="39"/>
      <c r="LLI1294" s="39"/>
      <c r="LLJ1294" s="39"/>
      <c r="LLK1294" s="39"/>
      <c r="LLL1294" s="39"/>
      <c r="LLM1294" s="39"/>
      <c r="LLN1294" s="39"/>
      <c r="LLO1294" s="39"/>
      <c r="LLP1294" s="39"/>
      <c r="LLQ1294" s="39"/>
      <c r="LLR1294" s="39"/>
      <c r="LLS1294" s="39"/>
      <c r="LLT1294" s="39"/>
      <c r="LLU1294" s="39"/>
      <c r="LLV1294" s="39"/>
      <c r="LLW1294" s="39"/>
      <c r="LLX1294" s="39"/>
      <c r="LLY1294" s="39"/>
      <c r="LLZ1294" s="39"/>
      <c r="LMA1294" s="39"/>
      <c r="LMB1294" s="39"/>
      <c r="LMC1294" s="39"/>
      <c r="LMD1294" s="39"/>
      <c r="LME1294" s="39"/>
      <c r="LMF1294" s="39"/>
      <c r="LMG1294" s="39"/>
      <c r="LMH1294" s="39"/>
      <c r="LMI1294" s="39"/>
      <c r="LMJ1294" s="39"/>
      <c r="LMK1294" s="39"/>
      <c r="LML1294" s="39"/>
      <c r="LMM1294" s="39"/>
      <c r="LMN1294" s="39"/>
      <c r="LMO1294" s="39"/>
      <c r="LMP1294" s="39"/>
      <c r="LMQ1294" s="39"/>
      <c r="LMR1294" s="39"/>
      <c r="LMS1294" s="39"/>
      <c r="LMT1294" s="39"/>
      <c r="LMU1294" s="39"/>
      <c r="LMV1294" s="39"/>
      <c r="LMW1294" s="39"/>
      <c r="LMX1294" s="39"/>
      <c r="LMY1294" s="39"/>
      <c r="LMZ1294" s="39"/>
      <c r="LNA1294" s="39"/>
      <c r="LNB1294" s="39"/>
      <c r="LNC1294" s="39"/>
      <c r="LND1294" s="39"/>
      <c r="LNE1294" s="39"/>
      <c r="LNF1294" s="39"/>
      <c r="LNG1294" s="39"/>
      <c r="LNH1294" s="39"/>
      <c r="LNI1294" s="39"/>
      <c r="LNJ1294" s="39"/>
      <c r="LNK1294" s="39"/>
      <c r="LNL1294" s="39"/>
      <c r="LNM1294" s="39"/>
      <c r="LNN1294" s="39"/>
      <c r="LNO1294" s="39"/>
      <c r="LNP1294" s="39"/>
      <c r="LNQ1294" s="39"/>
      <c r="LNR1294" s="39"/>
      <c r="LNS1294" s="39"/>
      <c r="LNT1294" s="39"/>
      <c r="LNU1294" s="39"/>
      <c r="LNV1294" s="39"/>
      <c r="LNW1294" s="39"/>
      <c r="LNX1294" s="39"/>
      <c r="LNY1294" s="39"/>
      <c r="LNZ1294" s="39"/>
      <c r="LOA1294" s="39"/>
      <c r="LOB1294" s="39"/>
      <c r="LOC1294" s="39"/>
      <c r="LOD1294" s="39"/>
      <c r="LOE1294" s="39"/>
      <c r="LOF1294" s="39"/>
      <c r="LOG1294" s="39"/>
      <c r="LOH1294" s="39"/>
      <c r="LOI1294" s="39"/>
      <c r="LOJ1294" s="39"/>
      <c r="LOK1294" s="39"/>
      <c r="LOL1294" s="39"/>
      <c r="LOM1294" s="39"/>
      <c r="LON1294" s="39"/>
      <c r="LOO1294" s="39"/>
      <c r="LOP1294" s="39"/>
      <c r="LOQ1294" s="39"/>
      <c r="LOR1294" s="39"/>
      <c r="LOS1294" s="39"/>
      <c r="LOT1294" s="39"/>
      <c r="LOU1294" s="39"/>
      <c r="LOV1294" s="39"/>
      <c r="LOW1294" s="39"/>
      <c r="LOX1294" s="39"/>
      <c r="LOY1294" s="39"/>
      <c r="LOZ1294" s="39"/>
      <c r="LPA1294" s="39"/>
      <c r="LPB1294" s="39"/>
      <c r="LPC1294" s="39"/>
      <c r="LPD1294" s="39"/>
      <c r="LPE1294" s="39"/>
      <c r="LPF1294" s="39"/>
      <c r="LPG1294" s="39"/>
      <c r="LPH1294" s="39"/>
      <c r="LPI1294" s="39"/>
      <c r="LPJ1294" s="39"/>
      <c r="LPK1294" s="39"/>
      <c r="LPL1294" s="39"/>
      <c r="LPM1294" s="39"/>
      <c r="LPN1294" s="39"/>
      <c r="LPO1294" s="39"/>
      <c r="LPP1294" s="39"/>
      <c r="LPQ1294" s="39"/>
      <c r="LPR1294" s="39"/>
      <c r="LPS1294" s="39"/>
      <c r="LPT1294" s="39"/>
      <c r="LPU1294" s="39"/>
      <c r="LPV1294" s="39"/>
      <c r="LPW1294" s="39"/>
      <c r="LPX1294" s="39"/>
      <c r="LPY1294" s="39"/>
      <c r="LPZ1294" s="39"/>
      <c r="LQA1294" s="39"/>
      <c r="LQB1294" s="39"/>
      <c r="LQC1294" s="39"/>
      <c r="LQD1294" s="39"/>
      <c r="LQE1294" s="39"/>
      <c r="LQF1294" s="39"/>
      <c r="LQG1294" s="39"/>
      <c r="LQH1294" s="39"/>
      <c r="LQI1294" s="39"/>
      <c r="LQJ1294" s="39"/>
      <c r="LQK1294" s="39"/>
      <c r="LQL1294" s="39"/>
      <c r="LQM1294" s="39"/>
      <c r="LQN1294" s="39"/>
      <c r="LQO1294" s="39"/>
      <c r="LQP1294" s="39"/>
      <c r="LQQ1294" s="39"/>
      <c r="LQR1294" s="39"/>
      <c r="LQS1294" s="39"/>
      <c r="LQT1294" s="39"/>
      <c r="LQU1294" s="39"/>
      <c r="LQV1294" s="39"/>
      <c r="LQW1294" s="39"/>
      <c r="LQX1294" s="39"/>
      <c r="LQY1294" s="39"/>
      <c r="LQZ1294" s="39"/>
      <c r="LRA1294" s="39"/>
      <c r="LRB1294" s="39"/>
      <c r="LRC1294" s="39"/>
      <c r="LRD1294" s="39"/>
      <c r="LRE1294" s="39"/>
      <c r="LRF1294" s="39"/>
      <c r="LRG1294" s="39"/>
      <c r="LRH1294" s="39"/>
      <c r="LRI1294" s="39"/>
      <c r="LRJ1294" s="39"/>
      <c r="LRK1294" s="39"/>
      <c r="LRL1294" s="39"/>
      <c r="LRM1294" s="39"/>
      <c r="LRN1294" s="39"/>
      <c r="LRO1294" s="39"/>
      <c r="LRP1294" s="39"/>
      <c r="LRQ1294" s="39"/>
      <c r="LRR1294" s="39"/>
      <c r="LRS1294" s="39"/>
      <c r="LRT1294" s="39"/>
      <c r="LRU1294" s="39"/>
      <c r="LRV1294" s="39"/>
      <c r="LRW1294" s="39"/>
      <c r="LRX1294" s="39"/>
      <c r="LRY1294" s="39"/>
      <c r="LRZ1294" s="39"/>
      <c r="LSA1294" s="39"/>
      <c r="LSB1294" s="39"/>
      <c r="LSC1294" s="39"/>
      <c r="LSD1294" s="39"/>
      <c r="LSE1294" s="39"/>
      <c r="LSF1294" s="39"/>
      <c r="LSG1294" s="39"/>
      <c r="LSH1294" s="39"/>
      <c r="LSI1294" s="39"/>
      <c r="LSJ1294" s="39"/>
      <c r="LSK1294" s="39"/>
      <c r="LSL1294" s="39"/>
      <c r="LSM1294" s="39"/>
      <c r="LSN1294" s="39"/>
      <c r="LSO1294" s="39"/>
      <c r="LSP1294" s="39"/>
      <c r="LSQ1294" s="39"/>
      <c r="LSR1294" s="39"/>
      <c r="LSS1294" s="39"/>
      <c r="LST1294" s="39"/>
      <c r="LSU1294" s="39"/>
      <c r="LSV1294" s="39"/>
      <c r="LSW1294" s="39"/>
      <c r="LSX1294" s="39"/>
      <c r="LSY1294" s="39"/>
      <c r="LSZ1294" s="39"/>
      <c r="LTA1294" s="39"/>
      <c r="LTB1294" s="39"/>
      <c r="LTC1294" s="39"/>
      <c r="LTD1294" s="39"/>
      <c r="LTE1294" s="39"/>
      <c r="LTF1294" s="39"/>
      <c r="LTG1294" s="39"/>
      <c r="LTH1294" s="39"/>
      <c r="LTI1294" s="39"/>
      <c r="LTJ1294" s="39"/>
      <c r="LTK1294" s="39"/>
      <c r="LTL1294" s="39"/>
      <c r="LTM1294" s="39"/>
      <c r="LTN1294" s="39"/>
      <c r="LTO1294" s="39"/>
      <c r="LTP1294" s="39"/>
      <c r="LTQ1294" s="39"/>
      <c r="LTR1294" s="39"/>
      <c r="LTS1294" s="39"/>
      <c r="LTT1294" s="39"/>
      <c r="LTU1294" s="39"/>
      <c r="LTV1294" s="39"/>
      <c r="LTW1294" s="39"/>
      <c r="LTX1294" s="39"/>
      <c r="LTY1294" s="39"/>
      <c r="LTZ1294" s="39"/>
      <c r="LUA1294" s="39"/>
      <c r="LUB1294" s="39"/>
      <c r="LUC1294" s="39"/>
      <c r="LUD1294" s="39"/>
      <c r="LUE1294" s="39"/>
      <c r="LUF1294" s="39"/>
      <c r="LUG1294" s="39"/>
      <c r="LUH1294" s="39"/>
      <c r="LUI1294" s="39"/>
      <c r="LUJ1294" s="39"/>
      <c r="LUK1294" s="39"/>
      <c r="LUL1294" s="39"/>
      <c r="LUM1294" s="39"/>
      <c r="LUN1294" s="39"/>
      <c r="LUO1294" s="39"/>
      <c r="LUP1294" s="39"/>
      <c r="LUQ1294" s="39"/>
      <c r="LUR1294" s="39"/>
      <c r="LUS1294" s="39"/>
      <c r="LUT1294" s="39"/>
      <c r="LUU1294" s="39"/>
      <c r="LUV1294" s="39"/>
      <c r="LUW1294" s="39"/>
      <c r="LUX1294" s="39"/>
      <c r="LUY1294" s="39"/>
      <c r="LUZ1294" s="39"/>
      <c r="LVA1294" s="39"/>
      <c r="LVB1294" s="39"/>
      <c r="LVC1294" s="39"/>
      <c r="LVD1294" s="39"/>
      <c r="LVE1294" s="39"/>
      <c r="LVF1294" s="39"/>
      <c r="LVG1294" s="39"/>
      <c r="LVH1294" s="39"/>
      <c r="LVI1294" s="39"/>
      <c r="LVJ1294" s="39"/>
      <c r="LVK1294" s="39"/>
      <c r="LVL1294" s="39"/>
      <c r="LVM1294" s="39"/>
      <c r="LVN1294" s="39"/>
      <c r="LVO1294" s="39"/>
      <c r="LVP1294" s="39"/>
      <c r="LVQ1294" s="39"/>
      <c r="LVR1294" s="39"/>
      <c r="LVS1294" s="39"/>
      <c r="LVT1294" s="39"/>
      <c r="LVU1294" s="39"/>
      <c r="LVV1294" s="39"/>
      <c r="LVW1294" s="39"/>
      <c r="LVX1294" s="39"/>
      <c r="LVY1294" s="39"/>
      <c r="LVZ1294" s="39"/>
      <c r="LWA1294" s="39"/>
      <c r="LWB1294" s="39"/>
      <c r="LWC1294" s="39"/>
      <c r="LWD1294" s="39"/>
      <c r="LWE1294" s="39"/>
      <c r="LWF1294" s="39"/>
      <c r="LWG1294" s="39"/>
      <c r="LWH1294" s="39"/>
      <c r="LWI1294" s="39"/>
      <c r="LWJ1294" s="39"/>
      <c r="LWK1294" s="39"/>
      <c r="LWL1294" s="39"/>
      <c r="LWM1294" s="39"/>
      <c r="LWN1294" s="39"/>
      <c r="LWO1294" s="39"/>
      <c r="LWP1294" s="39"/>
      <c r="LWQ1294" s="39"/>
      <c r="LWR1294" s="39"/>
      <c r="LWS1294" s="39"/>
      <c r="LWT1294" s="39"/>
      <c r="LWU1294" s="39"/>
      <c r="LWV1294" s="39"/>
      <c r="LWW1294" s="39"/>
      <c r="LWX1294" s="39"/>
      <c r="LWY1294" s="39"/>
      <c r="LWZ1294" s="39"/>
      <c r="LXA1294" s="39"/>
      <c r="LXB1294" s="39"/>
      <c r="LXC1294" s="39"/>
      <c r="LXD1294" s="39"/>
      <c r="LXE1294" s="39"/>
      <c r="LXF1294" s="39"/>
      <c r="LXG1294" s="39"/>
      <c r="LXH1294" s="39"/>
      <c r="LXI1294" s="39"/>
      <c r="LXJ1294" s="39"/>
      <c r="LXK1294" s="39"/>
      <c r="LXL1294" s="39"/>
      <c r="LXM1294" s="39"/>
      <c r="LXN1294" s="39"/>
      <c r="LXO1294" s="39"/>
      <c r="LXP1294" s="39"/>
      <c r="LXQ1294" s="39"/>
      <c r="LXR1294" s="39"/>
      <c r="LXS1294" s="39"/>
      <c r="LXT1294" s="39"/>
      <c r="LXU1294" s="39"/>
      <c r="LXV1294" s="39"/>
      <c r="LXW1294" s="39"/>
      <c r="LXX1294" s="39"/>
      <c r="LXY1294" s="39"/>
      <c r="LXZ1294" s="39"/>
      <c r="LYA1294" s="39"/>
      <c r="LYB1294" s="39"/>
      <c r="LYC1294" s="39"/>
      <c r="LYD1294" s="39"/>
      <c r="LYE1294" s="39"/>
      <c r="LYF1294" s="39"/>
      <c r="LYG1294" s="39"/>
      <c r="LYH1294" s="39"/>
      <c r="LYI1294" s="39"/>
      <c r="LYJ1294" s="39"/>
      <c r="LYK1294" s="39"/>
      <c r="LYL1294" s="39"/>
      <c r="LYM1294" s="39"/>
      <c r="LYN1294" s="39"/>
      <c r="LYO1294" s="39"/>
      <c r="LYP1294" s="39"/>
      <c r="LYQ1294" s="39"/>
      <c r="LYR1294" s="39"/>
      <c r="LYS1294" s="39"/>
      <c r="LYT1294" s="39"/>
      <c r="LYU1294" s="39"/>
      <c r="LYV1294" s="39"/>
      <c r="LYW1294" s="39"/>
      <c r="LYX1294" s="39"/>
      <c r="LYY1294" s="39"/>
      <c r="LYZ1294" s="39"/>
      <c r="LZA1294" s="39"/>
      <c r="LZB1294" s="39"/>
      <c r="LZC1294" s="39"/>
      <c r="LZD1294" s="39"/>
      <c r="LZE1294" s="39"/>
      <c r="LZF1294" s="39"/>
      <c r="LZG1294" s="39"/>
      <c r="LZH1294" s="39"/>
      <c r="LZI1294" s="39"/>
      <c r="LZJ1294" s="39"/>
      <c r="LZK1294" s="39"/>
      <c r="LZL1294" s="39"/>
      <c r="LZM1294" s="39"/>
      <c r="LZN1294" s="39"/>
      <c r="LZO1294" s="39"/>
      <c r="LZP1294" s="39"/>
      <c r="LZQ1294" s="39"/>
      <c r="LZR1294" s="39"/>
      <c r="LZS1294" s="39"/>
      <c r="LZT1294" s="39"/>
      <c r="LZU1294" s="39"/>
      <c r="LZV1294" s="39"/>
      <c r="LZW1294" s="39"/>
      <c r="LZX1294" s="39"/>
      <c r="LZY1294" s="39"/>
      <c r="LZZ1294" s="39"/>
      <c r="MAA1294" s="39"/>
      <c r="MAB1294" s="39"/>
      <c r="MAC1294" s="39"/>
      <c r="MAD1294" s="39"/>
      <c r="MAE1294" s="39"/>
      <c r="MAF1294" s="39"/>
      <c r="MAG1294" s="39"/>
      <c r="MAH1294" s="39"/>
      <c r="MAI1294" s="39"/>
      <c r="MAJ1294" s="39"/>
      <c r="MAK1294" s="39"/>
      <c r="MAL1294" s="39"/>
      <c r="MAM1294" s="39"/>
      <c r="MAN1294" s="39"/>
      <c r="MAO1294" s="39"/>
      <c r="MAP1294" s="39"/>
      <c r="MAQ1294" s="39"/>
      <c r="MAR1294" s="39"/>
      <c r="MAS1294" s="39"/>
      <c r="MAT1294" s="39"/>
      <c r="MAU1294" s="39"/>
      <c r="MAV1294" s="39"/>
      <c r="MAW1294" s="39"/>
      <c r="MAX1294" s="39"/>
      <c r="MAY1294" s="39"/>
      <c r="MAZ1294" s="39"/>
      <c r="MBA1294" s="39"/>
      <c r="MBB1294" s="39"/>
      <c r="MBC1294" s="39"/>
      <c r="MBD1294" s="39"/>
      <c r="MBE1294" s="39"/>
      <c r="MBF1294" s="39"/>
      <c r="MBG1294" s="39"/>
      <c r="MBH1294" s="39"/>
      <c r="MBI1294" s="39"/>
      <c r="MBJ1294" s="39"/>
      <c r="MBK1294" s="39"/>
      <c r="MBL1294" s="39"/>
      <c r="MBM1294" s="39"/>
      <c r="MBN1294" s="39"/>
      <c r="MBO1294" s="39"/>
      <c r="MBP1294" s="39"/>
      <c r="MBQ1294" s="39"/>
      <c r="MBR1294" s="39"/>
      <c r="MBS1294" s="39"/>
      <c r="MBT1294" s="39"/>
      <c r="MBU1294" s="39"/>
      <c r="MBV1294" s="39"/>
      <c r="MBW1294" s="39"/>
      <c r="MBX1294" s="39"/>
      <c r="MBY1294" s="39"/>
      <c r="MBZ1294" s="39"/>
      <c r="MCA1294" s="39"/>
      <c r="MCB1294" s="39"/>
      <c r="MCC1294" s="39"/>
      <c r="MCD1294" s="39"/>
      <c r="MCE1294" s="39"/>
      <c r="MCF1294" s="39"/>
      <c r="MCG1294" s="39"/>
      <c r="MCH1294" s="39"/>
      <c r="MCI1294" s="39"/>
      <c r="MCJ1294" s="39"/>
      <c r="MCK1294" s="39"/>
      <c r="MCL1294" s="39"/>
      <c r="MCM1294" s="39"/>
      <c r="MCN1294" s="39"/>
      <c r="MCO1294" s="39"/>
      <c r="MCP1294" s="39"/>
      <c r="MCQ1294" s="39"/>
      <c r="MCR1294" s="39"/>
      <c r="MCS1294" s="39"/>
      <c r="MCT1294" s="39"/>
      <c r="MCU1294" s="39"/>
      <c r="MCV1294" s="39"/>
      <c r="MCW1294" s="39"/>
      <c r="MCX1294" s="39"/>
      <c r="MCY1294" s="39"/>
      <c r="MCZ1294" s="39"/>
      <c r="MDA1294" s="39"/>
      <c r="MDB1294" s="39"/>
      <c r="MDC1294" s="39"/>
      <c r="MDD1294" s="39"/>
      <c r="MDE1294" s="39"/>
      <c r="MDF1294" s="39"/>
      <c r="MDG1294" s="39"/>
      <c r="MDH1294" s="39"/>
      <c r="MDI1294" s="39"/>
      <c r="MDJ1294" s="39"/>
      <c r="MDK1294" s="39"/>
      <c r="MDL1294" s="39"/>
      <c r="MDM1294" s="39"/>
      <c r="MDN1294" s="39"/>
      <c r="MDO1294" s="39"/>
      <c r="MDP1294" s="39"/>
      <c r="MDQ1294" s="39"/>
      <c r="MDR1294" s="39"/>
      <c r="MDS1294" s="39"/>
      <c r="MDT1294" s="39"/>
      <c r="MDU1294" s="39"/>
      <c r="MDV1294" s="39"/>
      <c r="MDW1294" s="39"/>
      <c r="MDX1294" s="39"/>
      <c r="MDY1294" s="39"/>
      <c r="MDZ1294" s="39"/>
      <c r="MEA1294" s="39"/>
      <c r="MEB1294" s="39"/>
      <c r="MEC1294" s="39"/>
      <c r="MED1294" s="39"/>
      <c r="MEE1294" s="39"/>
      <c r="MEF1294" s="39"/>
      <c r="MEG1294" s="39"/>
      <c r="MEH1294" s="39"/>
      <c r="MEI1294" s="39"/>
      <c r="MEJ1294" s="39"/>
      <c r="MEK1294" s="39"/>
      <c r="MEL1294" s="39"/>
      <c r="MEM1294" s="39"/>
      <c r="MEN1294" s="39"/>
      <c r="MEO1294" s="39"/>
      <c r="MEP1294" s="39"/>
      <c r="MEQ1294" s="39"/>
      <c r="MER1294" s="39"/>
      <c r="MES1294" s="39"/>
      <c r="MET1294" s="39"/>
      <c r="MEU1294" s="39"/>
      <c r="MEV1294" s="39"/>
      <c r="MEW1294" s="39"/>
      <c r="MEX1294" s="39"/>
      <c r="MEY1294" s="39"/>
      <c r="MEZ1294" s="39"/>
      <c r="MFA1294" s="39"/>
      <c r="MFB1294" s="39"/>
      <c r="MFC1294" s="39"/>
      <c r="MFD1294" s="39"/>
      <c r="MFE1294" s="39"/>
      <c r="MFF1294" s="39"/>
      <c r="MFG1294" s="39"/>
      <c r="MFH1294" s="39"/>
      <c r="MFI1294" s="39"/>
      <c r="MFJ1294" s="39"/>
      <c r="MFK1294" s="39"/>
      <c r="MFL1294" s="39"/>
      <c r="MFM1294" s="39"/>
      <c r="MFN1294" s="39"/>
      <c r="MFO1294" s="39"/>
      <c r="MFP1294" s="39"/>
      <c r="MFQ1294" s="39"/>
      <c r="MFR1294" s="39"/>
      <c r="MFS1294" s="39"/>
      <c r="MFT1294" s="39"/>
      <c r="MFU1294" s="39"/>
      <c r="MFV1294" s="39"/>
      <c r="MFW1294" s="39"/>
      <c r="MFX1294" s="39"/>
      <c r="MFY1294" s="39"/>
      <c r="MFZ1294" s="39"/>
      <c r="MGA1294" s="39"/>
      <c r="MGB1294" s="39"/>
      <c r="MGC1294" s="39"/>
      <c r="MGD1294" s="39"/>
      <c r="MGE1294" s="39"/>
      <c r="MGF1294" s="39"/>
      <c r="MGG1294" s="39"/>
      <c r="MGH1294" s="39"/>
      <c r="MGI1294" s="39"/>
      <c r="MGJ1294" s="39"/>
      <c r="MGK1294" s="39"/>
      <c r="MGL1294" s="39"/>
      <c r="MGM1294" s="39"/>
      <c r="MGN1294" s="39"/>
      <c r="MGO1294" s="39"/>
      <c r="MGP1294" s="39"/>
      <c r="MGQ1294" s="39"/>
      <c r="MGR1294" s="39"/>
      <c r="MGS1294" s="39"/>
      <c r="MGT1294" s="39"/>
      <c r="MGU1294" s="39"/>
      <c r="MGV1294" s="39"/>
      <c r="MGW1294" s="39"/>
      <c r="MGX1294" s="39"/>
      <c r="MGY1294" s="39"/>
      <c r="MGZ1294" s="39"/>
      <c r="MHA1294" s="39"/>
      <c r="MHB1294" s="39"/>
      <c r="MHC1294" s="39"/>
      <c r="MHD1294" s="39"/>
      <c r="MHE1294" s="39"/>
      <c r="MHF1294" s="39"/>
      <c r="MHG1294" s="39"/>
      <c r="MHH1294" s="39"/>
      <c r="MHI1294" s="39"/>
      <c r="MHJ1294" s="39"/>
      <c r="MHK1294" s="39"/>
      <c r="MHL1294" s="39"/>
      <c r="MHM1294" s="39"/>
      <c r="MHN1294" s="39"/>
      <c r="MHO1294" s="39"/>
      <c r="MHP1294" s="39"/>
      <c r="MHQ1294" s="39"/>
      <c r="MHR1294" s="39"/>
      <c r="MHS1294" s="39"/>
      <c r="MHT1294" s="39"/>
      <c r="MHU1294" s="39"/>
      <c r="MHV1294" s="39"/>
      <c r="MHW1294" s="39"/>
      <c r="MHX1294" s="39"/>
      <c r="MHY1294" s="39"/>
      <c r="MHZ1294" s="39"/>
      <c r="MIA1294" s="39"/>
      <c r="MIB1294" s="39"/>
      <c r="MIC1294" s="39"/>
      <c r="MID1294" s="39"/>
      <c r="MIE1294" s="39"/>
      <c r="MIF1294" s="39"/>
      <c r="MIG1294" s="39"/>
      <c r="MIH1294" s="39"/>
      <c r="MII1294" s="39"/>
      <c r="MIJ1294" s="39"/>
      <c r="MIK1294" s="39"/>
      <c r="MIL1294" s="39"/>
      <c r="MIM1294" s="39"/>
      <c r="MIN1294" s="39"/>
      <c r="MIO1294" s="39"/>
      <c r="MIP1294" s="39"/>
      <c r="MIQ1294" s="39"/>
      <c r="MIR1294" s="39"/>
      <c r="MIS1294" s="39"/>
      <c r="MIT1294" s="39"/>
      <c r="MIU1294" s="39"/>
      <c r="MIV1294" s="39"/>
      <c r="MIW1294" s="39"/>
      <c r="MIX1294" s="39"/>
      <c r="MIY1294" s="39"/>
      <c r="MIZ1294" s="39"/>
      <c r="MJA1294" s="39"/>
      <c r="MJB1294" s="39"/>
      <c r="MJC1294" s="39"/>
      <c r="MJD1294" s="39"/>
      <c r="MJE1294" s="39"/>
      <c r="MJF1294" s="39"/>
      <c r="MJG1294" s="39"/>
      <c r="MJH1294" s="39"/>
      <c r="MJI1294" s="39"/>
      <c r="MJJ1294" s="39"/>
      <c r="MJK1294" s="39"/>
      <c r="MJL1294" s="39"/>
      <c r="MJM1294" s="39"/>
      <c r="MJN1294" s="39"/>
      <c r="MJO1294" s="39"/>
      <c r="MJP1294" s="39"/>
      <c r="MJQ1294" s="39"/>
      <c r="MJR1294" s="39"/>
      <c r="MJS1294" s="39"/>
      <c r="MJT1294" s="39"/>
      <c r="MJU1294" s="39"/>
      <c r="MJV1294" s="39"/>
      <c r="MJW1294" s="39"/>
      <c r="MJX1294" s="39"/>
      <c r="MJY1294" s="39"/>
      <c r="MJZ1294" s="39"/>
      <c r="MKA1294" s="39"/>
      <c r="MKB1294" s="39"/>
      <c r="MKC1294" s="39"/>
      <c r="MKD1294" s="39"/>
      <c r="MKE1294" s="39"/>
      <c r="MKF1294" s="39"/>
      <c r="MKG1294" s="39"/>
      <c r="MKH1294" s="39"/>
      <c r="MKI1294" s="39"/>
      <c r="MKJ1294" s="39"/>
      <c r="MKK1294" s="39"/>
      <c r="MKL1294" s="39"/>
      <c r="MKM1294" s="39"/>
      <c r="MKN1294" s="39"/>
      <c r="MKO1294" s="39"/>
      <c r="MKP1294" s="39"/>
      <c r="MKQ1294" s="39"/>
      <c r="MKR1294" s="39"/>
      <c r="MKS1294" s="39"/>
      <c r="MKT1294" s="39"/>
      <c r="MKU1294" s="39"/>
      <c r="MKV1294" s="39"/>
      <c r="MKW1294" s="39"/>
      <c r="MKX1294" s="39"/>
      <c r="MKY1294" s="39"/>
      <c r="MKZ1294" s="39"/>
      <c r="MLA1294" s="39"/>
      <c r="MLB1294" s="39"/>
      <c r="MLC1294" s="39"/>
      <c r="MLD1294" s="39"/>
      <c r="MLE1294" s="39"/>
      <c r="MLF1294" s="39"/>
      <c r="MLG1294" s="39"/>
      <c r="MLH1294" s="39"/>
      <c r="MLI1294" s="39"/>
      <c r="MLJ1294" s="39"/>
      <c r="MLK1294" s="39"/>
      <c r="MLL1294" s="39"/>
      <c r="MLM1294" s="39"/>
      <c r="MLN1294" s="39"/>
      <c r="MLO1294" s="39"/>
      <c r="MLP1294" s="39"/>
      <c r="MLQ1294" s="39"/>
      <c r="MLR1294" s="39"/>
      <c r="MLS1294" s="39"/>
      <c r="MLT1294" s="39"/>
      <c r="MLU1294" s="39"/>
      <c r="MLV1294" s="39"/>
      <c r="MLW1294" s="39"/>
      <c r="MLX1294" s="39"/>
      <c r="MLY1294" s="39"/>
      <c r="MLZ1294" s="39"/>
      <c r="MMA1294" s="39"/>
      <c r="MMB1294" s="39"/>
      <c r="MMC1294" s="39"/>
      <c r="MMD1294" s="39"/>
      <c r="MME1294" s="39"/>
      <c r="MMF1294" s="39"/>
      <c r="MMG1294" s="39"/>
      <c r="MMH1294" s="39"/>
      <c r="MMI1294" s="39"/>
      <c r="MMJ1294" s="39"/>
      <c r="MMK1294" s="39"/>
      <c r="MML1294" s="39"/>
      <c r="MMM1294" s="39"/>
      <c r="MMN1294" s="39"/>
      <c r="MMO1294" s="39"/>
      <c r="MMP1294" s="39"/>
      <c r="MMQ1294" s="39"/>
      <c r="MMR1294" s="39"/>
      <c r="MMS1294" s="39"/>
      <c r="MMT1294" s="39"/>
      <c r="MMU1294" s="39"/>
      <c r="MMV1294" s="39"/>
      <c r="MMW1294" s="39"/>
      <c r="MMX1294" s="39"/>
      <c r="MMY1294" s="39"/>
      <c r="MMZ1294" s="39"/>
      <c r="MNA1294" s="39"/>
      <c r="MNB1294" s="39"/>
      <c r="MNC1294" s="39"/>
      <c r="MND1294" s="39"/>
      <c r="MNE1294" s="39"/>
      <c r="MNF1294" s="39"/>
      <c r="MNG1294" s="39"/>
      <c r="MNH1294" s="39"/>
      <c r="MNI1294" s="39"/>
      <c r="MNJ1294" s="39"/>
      <c r="MNK1294" s="39"/>
      <c r="MNL1294" s="39"/>
      <c r="MNM1294" s="39"/>
      <c r="MNN1294" s="39"/>
      <c r="MNO1294" s="39"/>
      <c r="MNP1294" s="39"/>
      <c r="MNQ1294" s="39"/>
      <c r="MNR1294" s="39"/>
      <c r="MNS1294" s="39"/>
      <c r="MNT1294" s="39"/>
      <c r="MNU1294" s="39"/>
      <c r="MNV1294" s="39"/>
      <c r="MNW1294" s="39"/>
      <c r="MNX1294" s="39"/>
      <c r="MNY1294" s="39"/>
      <c r="MNZ1294" s="39"/>
      <c r="MOA1294" s="39"/>
      <c r="MOB1294" s="39"/>
      <c r="MOC1294" s="39"/>
      <c r="MOD1294" s="39"/>
      <c r="MOE1294" s="39"/>
      <c r="MOF1294" s="39"/>
      <c r="MOG1294" s="39"/>
      <c r="MOH1294" s="39"/>
      <c r="MOI1294" s="39"/>
      <c r="MOJ1294" s="39"/>
      <c r="MOK1294" s="39"/>
      <c r="MOL1294" s="39"/>
      <c r="MOM1294" s="39"/>
      <c r="MON1294" s="39"/>
      <c r="MOO1294" s="39"/>
      <c r="MOP1294" s="39"/>
      <c r="MOQ1294" s="39"/>
      <c r="MOR1294" s="39"/>
      <c r="MOS1294" s="39"/>
      <c r="MOT1294" s="39"/>
      <c r="MOU1294" s="39"/>
      <c r="MOV1294" s="39"/>
      <c r="MOW1294" s="39"/>
      <c r="MOX1294" s="39"/>
      <c r="MOY1294" s="39"/>
      <c r="MOZ1294" s="39"/>
      <c r="MPA1294" s="39"/>
      <c r="MPB1294" s="39"/>
      <c r="MPC1294" s="39"/>
      <c r="MPD1294" s="39"/>
      <c r="MPE1294" s="39"/>
      <c r="MPF1294" s="39"/>
      <c r="MPG1294" s="39"/>
      <c r="MPH1294" s="39"/>
      <c r="MPI1294" s="39"/>
      <c r="MPJ1294" s="39"/>
      <c r="MPK1294" s="39"/>
      <c r="MPL1294" s="39"/>
      <c r="MPM1294" s="39"/>
      <c r="MPN1294" s="39"/>
      <c r="MPO1294" s="39"/>
      <c r="MPP1294" s="39"/>
      <c r="MPQ1294" s="39"/>
      <c r="MPR1294" s="39"/>
      <c r="MPS1294" s="39"/>
      <c r="MPT1294" s="39"/>
      <c r="MPU1294" s="39"/>
      <c r="MPV1294" s="39"/>
      <c r="MPW1294" s="39"/>
      <c r="MPX1294" s="39"/>
      <c r="MPY1294" s="39"/>
      <c r="MPZ1294" s="39"/>
      <c r="MQA1294" s="39"/>
      <c r="MQB1294" s="39"/>
      <c r="MQC1294" s="39"/>
      <c r="MQD1294" s="39"/>
      <c r="MQE1294" s="39"/>
      <c r="MQF1294" s="39"/>
      <c r="MQG1294" s="39"/>
      <c r="MQH1294" s="39"/>
      <c r="MQI1294" s="39"/>
      <c r="MQJ1294" s="39"/>
      <c r="MQK1294" s="39"/>
      <c r="MQL1294" s="39"/>
      <c r="MQM1294" s="39"/>
      <c r="MQN1294" s="39"/>
      <c r="MQO1294" s="39"/>
      <c r="MQP1294" s="39"/>
      <c r="MQQ1294" s="39"/>
      <c r="MQR1294" s="39"/>
      <c r="MQS1294" s="39"/>
      <c r="MQT1294" s="39"/>
      <c r="MQU1294" s="39"/>
      <c r="MQV1294" s="39"/>
      <c r="MQW1294" s="39"/>
      <c r="MQX1294" s="39"/>
      <c r="MQY1294" s="39"/>
      <c r="MQZ1294" s="39"/>
      <c r="MRA1294" s="39"/>
      <c r="MRB1294" s="39"/>
      <c r="MRC1294" s="39"/>
      <c r="MRD1294" s="39"/>
      <c r="MRE1294" s="39"/>
      <c r="MRF1294" s="39"/>
      <c r="MRG1294" s="39"/>
      <c r="MRH1294" s="39"/>
      <c r="MRI1294" s="39"/>
      <c r="MRJ1294" s="39"/>
      <c r="MRK1294" s="39"/>
      <c r="MRL1294" s="39"/>
      <c r="MRM1294" s="39"/>
      <c r="MRN1294" s="39"/>
      <c r="MRO1294" s="39"/>
      <c r="MRP1294" s="39"/>
      <c r="MRQ1294" s="39"/>
      <c r="MRR1294" s="39"/>
      <c r="MRS1294" s="39"/>
      <c r="MRT1294" s="39"/>
      <c r="MRU1294" s="39"/>
      <c r="MRV1294" s="39"/>
      <c r="MRW1294" s="39"/>
      <c r="MRX1294" s="39"/>
      <c r="MRY1294" s="39"/>
      <c r="MRZ1294" s="39"/>
      <c r="MSA1294" s="39"/>
      <c r="MSB1294" s="39"/>
      <c r="MSC1294" s="39"/>
      <c r="MSD1294" s="39"/>
      <c r="MSE1294" s="39"/>
      <c r="MSF1294" s="39"/>
      <c r="MSG1294" s="39"/>
      <c r="MSH1294" s="39"/>
      <c r="MSI1294" s="39"/>
      <c r="MSJ1294" s="39"/>
      <c r="MSK1294" s="39"/>
      <c r="MSL1294" s="39"/>
      <c r="MSM1294" s="39"/>
      <c r="MSN1294" s="39"/>
      <c r="MSO1294" s="39"/>
      <c r="MSP1294" s="39"/>
      <c r="MSQ1294" s="39"/>
      <c r="MSR1294" s="39"/>
      <c r="MSS1294" s="39"/>
      <c r="MST1294" s="39"/>
      <c r="MSU1294" s="39"/>
      <c r="MSV1294" s="39"/>
      <c r="MSW1294" s="39"/>
      <c r="MSX1294" s="39"/>
      <c r="MSY1294" s="39"/>
      <c r="MSZ1294" s="39"/>
      <c r="MTA1294" s="39"/>
      <c r="MTB1294" s="39"/>
      <c r="MTC1294" s="39"/>
      <c r="MTD1294" s="39"/>
      <c r="MTE1294" s="39"/>
      <c r="MTF1294" s="39"/>
      <c r="MTG1294" s="39"/>
      <c r="MTH1294" s="39"/>
      <c r="MTI1294" s="39"/>
      <c r="MTJ1294" s="39"/>
      <c r="MTK1294" s="39"/>
      <c r="MTL1294" s="39"/>
      <c r="MTM1294" s="39"/>
      <c r="MTN1294" s="39"/>
      <c r="MTO1294" s="39"/>
      <c r="MTP1294" s="39"/>
      <c r="MTQ1294" s="39"/>
      <c r="MTR1294" s="39"/>
      <c r="MTS1294" s="39"/>
      <c r="MTT1294" s="39"/>
      <c r="MTU1294" s="39"/>
      <c r="MTV1294" s="39"/>
      <c r="MTW1294" s="39"/>
      <c r="MTX1294" s="39"/>
      <c r="MTY1294" s="39"/>
      <c r="MTZ1294" s="39"/>
      <c r="MUA1294" s="39"/>
      <c r="MUB1294" s="39"/>
      <c r="MUC1294" s="39"/>
      <c r="MUD1294" s="39"/>
      <c r="MUE1294" s="39"/>
      <c r="MUF1294" s="39"/>
      <c r="MUG1294" s="39"/>
      <c r="MUH1294" s="39"/>
      <c r="MUI1294" s="39"/>
      <c r="MUJ1294" s="39"/>
      <c r="MUK1294" s="39"/>
      <c r="MUL1294" s="39"/>
      <c r="MUM1294" s="39"/>
      <c r="MUN1294" s="39"/>
      <c r="MUO1294" s="39"/>
      <c r="MUP1294" s="39"/>
      <c r="MUQ1294" s="39"/>
      <c r="MUR1294" s="39"/>
      <c r="MUS1294" s="39"/>
      <c r="MUT1294" s="39"/>
      <c r="MUU1294" s="39"/>
      <c r="MUV1294" s="39"/>
      <c r="MUW1294" s="39"/>
      <c r="MUX1294" s="39"/>
      <c r="MUY1294" s="39"/>
      <c r="MUZ1294" s="39"/>
      <c r="MVA1294" s="39"/>
      <c r="MVB1294" s="39"/>
      <c r="MVC1294" s="39"/>
      <c r="MVD1294" s="39"/>
      <c r="MVE1294" s="39"/>
      <c r="MVF1294" s="39"/>
      <c r="MVG1294" s="39"/>
      <c r="MVH1294" s="39"/>
      <c r="MVI1294" s="39"/>
      <c r="MVJ1294" s="39"/>
      <c r="MVK1294" s="39"/>
      <c r="MVL1294" s="39"/>
      <c r="MVM1294" s="39"/>
      <c r="MVN1294" s="39"/>
      <c r="MVO1294" s="39"/>
      <c r="MVP1294" s="39"/>
      <c r="MVQ1294" s="39"/>
      <c r="MVR1294" s="39"/>
      <c r="MVS1294" s="39"/>
      <c r="MVT1294" s="39"/>
      <c r="MVU1294" s="39"/>
      <c r="MVV1294" s="39"/>
      <c r="MVW1294" s="39"/>
      <c r="MVX1294" s="39"/>
      <c r="MVY1294" s="39"/>
      <c r="MVZ1294" s="39"/>
      <c r="MWA1294" s="39"/>
      <c r="MWB1294" s="39"/>
      <c r="MWC1294" s="39"/>
      <c r="MWD1294" s="39"/>
      <c r="MWE1294" s="39"/>
      <c r="MWF1294" s="39"/>
      <c r="MWG1294" s="39"/>
      <c r="MWH1294" s="39"/>
      <c r="MWI1294" s="39"/>
      <c r="MWJ1294" s="39"/>
      <c r="MWK1294" s="39"/>
      <c r="MWL1294" s="39"/>
      <c r="MWM1294" s="39"/>
      <c r="MWN1294" s="39"/>
      <c r="MWO1294" s="39"/>
      <c r="MWP1294" s="39"/>
      <c r="MWQ1294" s="39"/>
      <c r="MWR1294" s="39"/>
      <c r="MWS1294" s="39"/>
      <c r="MWT1294" s="39"/>
      <c r="MWU1294" s="39"/>
      <c r="MWV1294" s="39"/>
      <c r="MWW1294" s="39"/>
      <c r="MWX1294" s="39"/>
      <c r="MWY1294" s="39"/>
      <c r="MWZ1294" s="39"/>
      <c r="MXA1294" s="39"/>
      <c r="MXB1294" s="39"/>
      <c r="MXC1294" s="39"/>
      <c r="MXD1294" s="39"/>
      <c r="MXE1294" s="39"/>
      <c r="MXF1294" s="39"/>
      <c r="MXG1294" s="39"/>
      <c r="MXH1294" s="39"/>
      <c r="MXI1294" s="39"/>
      <c r="MXJ1294" s="39"/>
      <c r="MXK1294" s="39"/>
      <c r="MXL1294" s="39"/>
      <c r="MXM1294" s="39"/>
      <c r="MXN1294" s="39"/>
      <c r="MXO1294" s="39"/>
      <c r="MXP1294" s="39"/>
      <c r="MXQ1294" s="39"/>
      <c r="MXR1294" s="39"/>
      <c r="MXS1294" s="39"/>
      <c r="MXT1294" s="39"/>
      <c r="MXU1294" s="39"/>
      <c r="MXV1294" s="39"/>
      <c r="MXW1294" s="39"/>
      <c r="MXX1294" s="39"/>
      <c r="MXY1294" s="39"/>
      <c r="MXZ1294" s="39"/>
      <c r="MYA1294" s="39"/>
      <c r="MYB1294" s="39"/>
      <c r="MYC1294" s="39"/>
      <c r="MYD1294" s="39"/>
      <c r="MYE1294" s="39"/>
      <c r="MYF1294" s="39"/>
      <c r="MYG1294" s="39"/>
      <c r="MYH1294" s="39"/>
      <c r="MYI1294" s="39"/>
      <c r="MYJ1294" s="39"/>
      <c r="MYK1294" s="39"/>
      <c r="MYL1294" s="39"/>
      <c r="MYM1294" s="39"/>
      <c r="MYN1294" s="39"/>
      <c r="MYO1294" s="39"/>
      <c r="MYP1294" s="39"/>
      <c r="MYQ1294" s="39"/>
      <c r="MYR1294" s="39"/>
      <c r="MYS1294" s="39"/>
      <c r="MYT1294" s="39"/>
      <c r="MYU1294" s="39"/>
      <c r="MYV1294" s="39"/>
      <c r="MYW1294" s="39"/>
      <c r="MYX1294" s="39"/>
      <c r="MYY1294" s="39"/>
      <c r="MYZ1294" s="39"/>
      <c r="MZA1294" s="39"/>
      <c r="MZB1294" s="39"/>
      <c r="MZC1294" s="39"/>
      <c r="MZD1294" s="39"/>
      <c r="MZE1294" s="39"/>
      <c r="MZF1294" s="39"/>
      <c r="MZG1294" s="39"/>
      <c r="MZH1294" s="39"/>
      <c r="MZI1294" s="39"/>
      <c r="MZJ1294" s="39"/>
      <c r="MZK1294" s="39"/>
      <c r="MZL1294" s="39"/>
      <c r="MZM1294" s="39"/>
      <c r="MZN1294" s="39"/>
      <c r="MZO1294" s="39"/>
      <c r="MZP1294" s="39"/>
      <c r="MZQ1294" s="39"/>
      <c r="MZR1294" s="39"/>
      <c r="MZS1294" s="39"/>
      <c r="MZT1294" s="39"/>
      <c r="MZU1294" s="39"/>
      <c r="MZV1294" s="39"/>
      <c r="MZW1294" s="39"/>
      <c r="MZX1294" s="39"/>
      <c r="MZY1294" s="39"/>
      <c r="MZZ1294" s="39"/>
      <c r="NAA1294" s="39"/>
      <c r="NAB1294" s="39"/>
      <c r="NAC1294" s="39"/>
      <c r="NAD1294" s="39"/>
      <c r="NAE1294" s="39"/>
      <c r="NAF1294" s="39"/>
      <c r="NAG1294" s="39"/>
      <c r="NAH1294" s="39"/>
      <c r="NAI1294" s="39"/>
      <c r="NAJ1294" s="39"/>
      <c r="NAK1294" s="39"/>
      <c r="NAL1294" s="39"/>
      <c r="NAM1294" s="39"/>
      <c r="NAN1294" s="39"/>
      <c r="NAO1294" s="39"/>
      <c r="NAP1294" s="39"/>
      <c r="NAQ1294" s="39"/>
      <c r="NAR1294" s="39"/>
      <c r="NAS1294" s="39"/>
      <c r="NAT1294" s="39"/>
      <c r="NAU1294" s="39"/>
      <c r="NAV1294" s="39"/>
      <c r="NAW1294" s="39"/>
      <c r="NAX1294" s="39"/>
      <c r="NAY1294" s="39"/>
      <c r="NAZ1294" s="39"/>
      <c r="NBA1294" s="39"/>
      <c r="NBB1294" s="39"/>
      <c r="NBC1294" s="39"/>
      <c r="NBD1294" s="39"/>
      <c r="NBE1294" s="39"/>
      <c r="NBF1294" s="39"/>
      <c r="NBG1294" s="39"/>
      <c r="NBH1294" s="39"/>
      <c r="NBI1294" s="39"/>
      <c r="NBJ1294" s="39"/>
      <c r="NBK1294" s="39"/>
      <c r="NBL1294" s="39"/>
      <c r="NBM1294" s="39"/>
      <c r="NBN1294" s="39"/>
      <c r="NBO1294" s="39"/>
      <c r="NBP1294" s="39"/>
      <c r="NBQ1294" s="39"/>
      <c r="NBR1294" s="39"/>
      <c r="NBS1294" s="39"/>
      <c r="NBT1294" s="39"/>
      <c r="NBU1294" s="39"/>
      <c r="NBV1294" s="39"/>
      <c r="NBW1294" s="39"/>
      <c r="NBX1294" s="39"/>
      <c r="NBY1294" s="39"/>
      <c r="NBZ1294" s="39"/>
      <c r="NCA1294" s="39"/>
      <c r="NCB1294" s="39"/>
      <c r="NCC1294" s="39"/>
      <c r="NCD1294" s="39"/>
      <c r="NCE1294" s="39"/>
      <c r="NCF1294" s="39"/>
      <c r="NCG1294" s="39"/>
      <c r="NCH1294" s="39"/>
      <c r="NCI1294" s="39"/>
      <c r="NCJ1294" s="39"/>
      <c r="NCK1294" s="39"/>
      <c r="NCL1294" s="39"/>
      <c r="NCM1294" s="39"/>
      <c r="NCN1294" s="39"/>
      <c r="NCO1294" s="39"/>
      <c r="NCP1294" s="39"/>
      <c r="NCQ1294" s="39"/>
      <c r="NCR1294" s="39"/>
      <c r="NCS1294" s="39"/>
      <c r="NCT1294" s="39"/>
      <c r="NCU1294" s="39"/>
      <c r="NCV1294" s="39"/>
      <c r="NCW1294" s="39"/>
      <c r="NCX1294" s="39"/>
      <c r="NCY1294" s="39"/>
      <c r="NCZ1294" s="39"/>
      <c r="NDA1294" s="39"/>
      <c r="NDB1294" s="39"/>
      <c r="NDC1294" s="39"/>
      <c r="NDD1294" s="39"/>
      <c r="NDE1294" s="39"/>
      <c r="NDF1294" s="39"/>
      <c r="NDG1294" s="39"/>
      <c r="NDH1294" s="39"/>
      <c r="NDI1294" s="39"/>
      <c r="NDJ1294" s="39"/>
      <c r="NDK1294" s="39"/>
      <c r="NDL1294" s="39"/>
      <c r="NDM1294" s="39"/>
      <c r="NDN1294" s="39"/>
      <c r="NDO1294" s="39"/>
      <c r="NDP1294" s="39"/>
      <c r="NDQ1294" s="39"/>
      <c r="NDR1294" s="39"/>
      <c r="NDS1294" s="39"/>
      <c r="NDT1294" s="39"/>
      <c r="NDU1294" s="39"/>
      <c r="NDV1294" s="39"/>
      <c r="NDW1294" s="39"/>
      <c r="NDX1294" s="39"/>
      <c r="NDY1294" s="39"/>
      <c r="NDZ1294" s="39"/>
      <c r="NEA1294" s="39"/>
      <c r="NEB1294" s="39"/>
      <c r="NEC1294" s="39"/>
      <c r="NED1294" s="39"/>
      <c r="NEE1294" s="39"/>
      <c r="NEF1294" s="39"/>
      <c r="NEG1294" s="39"/>
      <c r="NEH1294" s="39"/>
      <c r="NEI1294" s="39"/>
      <c r="NEJ1294" s="39"/>
      <c r="NEK1294" s="39"/>
      <c r="NEL1294" s="39"/>
      <c r="NEM1294" s="39"/>
      <c r="NEN1294" s="39"/>
      <c r="NEO1294" s="39"/>
      <c r="NEP1294" s="39"/>
      <c r="NEQ1294" s="39"/>
      <c r="NER1294" s="39"/>
      <c r="NES1294" s="39"/>
      <c r="NET1294" s="39"/>
      <c r="NEU1294" s="39"/>
      <c r="NEV1294" s="39"/>
      <c r="NEW1294" s="39"/>
      <c r="NEX1294" s="39"/>
      <c r="NEY1294" s="39"/>
      <c r="NEZ1294" s="39"/>
      <c r="NFA1294" s="39"/>
      <c r="NFB1294" s="39"/>
      <c r="NFC1294" s="39"/>
      <c r="NFD1294" s="39"/>
      <c r="NFE1294" s="39"/>
      <c r="NFF1294" s="39"/>
      <c r="NFG1294" s="39"/>
      <c r="NFH1294" s="39"/>
      <c r="NFI1294" s="39"/>
      <c r="NFJ1294" s="39"/>
      <c r="NFK1294" s="39"/>
      <c r="NFL1294" s="39"/>
      <c r="NFM1294" s="39"/>
      <c r="NFN1294" s="39"/>
      <c r="NFO1294" s="39"/>
      <c r="NFP1294" s="39"/>
      <c r="NFQ1294" s="39"/>
      <c r="NFR1294" s="39"/>
      <c r="NFS1294" s="39"/>
      <c r="NFT1294" s="39"/>
      <c r="NFU1294" s="39"/>
      <c r="NFV1294" s="39"/>
      <c r="NFW1294" s="39"/>
      <c r="NFX1294" s="39"/>
      <c r="NFY1294" s="39"/>
      <c r="NFZ1294" s="39"/>
      <c r="NGA1294" s="39"/>
      <c r="NGB1294" s="39"/>
      <c r="NGC1294" s="39"/>
      <c r="NGD1294" s="39"/>
      <c r="NGE1294" s="39"/>
      <c r="NGF1294" s="39"/>
      <c r="NGG1294" s="39"/>
      <c r="NGH1294" s="39"/>
      <c r="NGI1294" s="39"/>
      <c r="NGJ1294" s="39"/>
      <c r="NGK1294" s="39"/>
      <c r="NGL1294" s="39"/>
      <c r="NGM1294" s="39"/>
      <c r="NGN1294" s="39"/>
      <c r="NGO1294" s="39"/>
      <c r="NGP1294" s="39"/>
      <c r="NGQ1294" s="39"/>
      <c r="NGR1294" s="39"/>
      <c r="NGS1294" s="39"/>
      <c r="NGT1294" s="39"/>
      <c r="NGU1294" s="39"/>
      <c r="NGV1294" s="39"/>
      <c r="NGW1294" s="39"/>
      <c r="NGX1294" s="39"/>
      <c r="NGY1294" s="39"/>
      <c r="NGZ1294" s="39"/>
      <c r="NHA1294" s="39"/>
      <c r="NHB1294" s="39"/>
      <c r="NHC1294" s="39"/>
      <c r="NHD1294" s="39"/>
      <c r="NHE1294" s="39"/>
      <c r="NHF1294" s="39"/>
      <c r="NHG1294" s="39"/>
      <c r="NHH1294" s="39"/>
      <c r="NHI1294" s="39"/>
      <c r="NHJ1294" s="39"/>
      <c r="NHK1294" s="39"/>
      <c r="NHL1294" s="39"/>
      <c r="NHM1294" s="39"/>
      <c r="NHN1294" s="39"/>
      <c r="NHO1294" s="39"/>
      <c r="NHP1294" s="39"/>
      <c r="NHQ1294" s="39"/>
      <c r="NHR1294" s="39"/>
      <c r="NHS1294" s="39"/>
      <c r="NHT1294" s="39"/>
      <c r="NHU1294" s="39"/>
      <c r="NHV1294" s="39"/>
      <c r="NHW1294" s="39"/>
      <c r="NHX1294" s="39"/>
      <c r="NHY1294" s="39"/>
      <c r="NHZ1294" s="39"/>
      <c r="NIA1294" s="39"/>
      <c r="NIB1294" s="39"/>
      <c r="NIC1294" s="39"/>
      <c r="NID1294" s="39"/>
      <c r="NIE1294" s="39"/>
      <c r="NIF1294" s="39"/>
      <c r="NIG1294" s="39"/>
      <c r="NIH1294" s="39"/>
      <c r="NII1294" s="39"/>
      <c r="NIJ1294" s="39"/>
      <c r="NIK1294" s="39"/>
      <c r="NIL1294" s="39"/>
      <c r="NIM1294" s="39"/>
      <c r="NIN1294" s="39"/>
      <c r="NIO1294" s="39"/>
      <c r="NIP1294" s="39"/>
      <c r="NIQ1294" s="39"/>
      <c r="NIR1294" s="39"/>
      <c r="NIS1294" s="39"/>
      <c r="NIT1294" s="39"/>
      <c r="NIU1294" s="39"/>
      <c r="NIV1294" s="39"/>
      <c r="NIW1294" s="39"/>
      <c r="NIX1294" s="39"/>
      <c r="NIY1294" s="39"/>
      <c r="NIZ1294" s="39"/>
      <c r="NJA1294" s="39"/>
      <c r="NJB1294" s="39"/>
      <c r="NJC1294" s="39"/>
      <c r="NJD1294" s="39"/>
      <c r="NJE1294" s="39"/>
      <c r="NJF1294" s="39"/>
      <c r="NJG1294" s="39"/>
      <c r="NJH1294" s="39"/>
      <c r="NJI1294" s="39"/>
      <c r="NJJ1294" s="39"/>
      <c r="NJK1294" s="39"/>
      <c r="NJL1294" s="39"/>
      <c r="NJM1294" s="39"/>
      <c r="NJN1294" s="39"/>
      <c r="NJO1294" s="39"/>
      <c r="NJP1294" s="39"/>
      <c r="NJQ1294" s="39"/>
      <c r="NJR1294" s="39"/>
      <c r="NJS1294" s="39"/>
      <c r="NJT1294" s="39"/>
      <c r="NJU1294" s="39"/>
      <c r="NJV1294" s="39"/>
      <c r="NJW1294" s="39"/>
      <c r="NJX1294" s="39"/>
      <c r="NJY1294" s="39"/>
      <c r="NJZ1294" s="39"/>
      <c r="NKA1294" s="39"/>
      <c r="NKB1294" s="39"/>
      <c r="NKC1294" s="39"/>
      <c r="NKD1294" s="39"/>
      <c r="NKE1294" s="39"/>
      <c r="NKF1294" s="39"/>
      <c r="NKG1294" s="39"/>
      <c r="NKH1294" s="39"/>
      <c r="NKI1294" s="39"/>
      <c r="NKJ1294" s="39"/>
      <c r="NKK1294" s="39"/>
      <c r="NKL1294" s="39"/>
      <c r="NKM1294" s="39"/>
      <c r="NKN1294" s="39"/>
      <c r="NKO1294" s="39"/>
      <c r="NKP1294" s="39"/>
      <c r="NKQ1294" s="39"/>
      <c r="NKR1294" s="39"/>
      <c r="NKS1294" s="39"/>
      <c r="NKT1294" s="39"/>
      <c r="NKU1294" s="39"/>
      <c r="NKV1294" s="39"/>
      <c r="NKW1294" s="39"/>
      <c r="NKX1294" s="39"/>
      <c r="NKY1294" s="39"/>
      <c r="NKZ1294" s="39"/>
      <c r="NLA1294" s="39"/>
      <c r="NLB1294" s="39"/>
      <c r="NLC1294" s="39"/>
      <c r="NLD1294" s="39"/>
      <c r="NLE1294" s="39"/>
      <c r="NLF1294" s="39"/>
      <c r="NLG1294" s="39"/>
      <c r="NLH1294" s="39"/>
      <c r="NLI1294" s="39"/>
      <c r="NLJ1294" s="39"/>
      <c r="NLK1294" s="39"/>
      <c r="NLL1294" s="39"/>
      <c r="NLM1294" s="39"/>
      <c r="NLN1294" s="39"/>
      <c r="NLO1294" s="39"/>
      <c r="NLP1294" s="39"/>
      <c r="NLQ1294" s="39"/>
      <c r="NLR1294" s="39"/>
      <c r="NLS1294" s="39"/>
      <c r="NLT1294" s="39"/>
      <c r="NLU1294" s="39"/>
      <c r="NLV1294" s="39"/>
      <c r="NLW1294" s="39"/>
      <c r="NLX1294" s="39"/>
      <c r="NLY1294" s="39"/>
      <c r="NLZ1294" s="39"/>
      <c r="NMA1294" s="39"/>
      <c r="NMB1294" s="39"/>
      <c r="NMC1294" s="39"/>
      <c r="NMD1294" s="39"/>
      <c r="NME1294" s="39"/>
      <c r="NMF1294" s="39"/>
      <c r="NMG1294" s="39"/>
      <c r="NMH1294" s="39"/>
      <c r="NMI1294" s="39"/>
      <c r="NMJ1294" s="39"/>
      <c r="NMK1294" s="39"/>
      <c r="NML1294" s="39"/>
      <c r="NMM1294" s="39"/>
      <c r="NMN1294" s="39"/>
      <c r="NMO1294" s="39"/>
      <c r="NMP1294" s="39"/>
      <c r="NMQ1294" s="39"/>
      <c r="NMR1294" s="39"/>
      <c r="NMS1294" s="39"/>
      <c r="NMT1294" s="39"/>
      <c r="NMU1294" s="39"/>
      <c r="NMV1294" s="39"/>
      <c r="NMW1294" s="39"/>
      <c r="NMX1294" s="39"/>
      <c r="NMY1294" s="39"/>
      <c r="NMZ1294" s="39"/>
      <c r="NNA1294" s="39"/>
      <c r="NNB1294" s="39"/>
      <c r="NNC1294" s="39"/>
      <c r="NND1294" s="39"/>
      <c r="NNE1294" s="39"/>
      <c r="NNF1294" s="39"/>
      <c r="NNG1294" s="39"/>
      <c r="NNH1294" s="39"/>
      <c r="NNI1294" s="39"/>
      <c r="NNJ1294" s="39"/>
      <c r="NNK1294" s="39"/>
      <c r="NNL1294" s="39"/>
      <c r="NNM1294" s="39"/>
      <c r="NNN1294" s="39"/>
      <c r="NNO1294" s="39"/>
      <c r="NNP1294" s="39"/>
      <c r="NNQ1294" s="39"/>
      <c r="NNR1294" s="39"/>
      <c r="NNS1294" s="39"/>
      <c r="NNT1294" s="39"/>
      <c r="NNU1294" s="39"/>
      <c r="NNV1294" s="39"/>
      <c r="NNW1294" s="39"/>
      <c r="NNX1294" s="39"/>
      <c r="NNY1294" s="39"/>
      <c r="NNZ1294" s="39"/>
      <c r="NOA1294" s="39"/>
      <c r="NOB1294" s="39"/>
      <c r="NOC1294" s="39"/>
      <c r="NOD1294" s="39"/>
      <c r="NOE1294" s="39"/>
      <c r="NOF1294" s="39"/>
      <c r="NOG1294" s="39"/>
      <c r="NOH1294" s="39"/>
      <c r="NOI1294" s="39"/>
      <c r="NOJ1294" s="39"/>
      <c r="NOK1294" s="39"/>
      <c r="NOL1294" s="39"/>
      <c r="NOM1294" s="39"/>
      <c r="NON1294" s="39"/>
      <c r="NOO1294" s="39"/>
      <c r="NOP1294" s="39"/>
      <c r="NOQ1294" s="39"/>
      <c r="NOR1294" s="39"/>
      <c r="NOS1294" s="39"/>
      <c r="NOT1294" s="39"/>
      <c r="NOU1294" s="39"/>
      <c r="NOV1294" s="39"/>
      <c r="NOW1294" s="39"/>
      <c r="NOX1294" s="39"/>
      <c r="NOY1294" s="39"/>
      <c r="NOZ1294" s="39"/>
      <c r="NPA1294" s="39"/>
      <c r="NPB1294" s="39"/>
      <c r="NPC1294" s="39"/>
      <c r="NPD1294" s="39"/>
      <c r="NPE1294" s="39"/>
      <c r="NPF1294" s="39"/>
      <c r="NPG1294" s="39"/>
      <c r="NPH1294" s="39"/>
      <c r="NPI1294" s="39"/>
      <c r="NPJ1294" s="39"/>
      <c r="NPK1294" s="39"/>
      <c r="NPL1294" s="39"/>
      <c r="NPM1294" s="39"/>
      <c r="NPN1294" s="39"/>
      <c r="NPO1294" s="39"/>
      <c r="NPP1294" s="39"/>
      <c r="NPQ1294" s="39"/>
      <c r="NPR1294" s="39"/>
      <c r="NPS1294" s="39"/>
      <c r="NPT1294" s="39"/>
      <c r="NPU1294" s="39"/>
      <c r="NPV1294" s="39"/>
      <c r="NPW1294" s="39"/>
      <c r="NPX1294" s="39"/>
      <c r="NPY1294" s="39"/>
      <c r="NPZ1294" s="39"/>
      <c r="NQA1294" s="39"/>
      <c r="NQB1294" s="39"/>
      <c r="NQC1294" s="39"/>
      <c r="NQD1294" s="39"/>
      <c r="NQE1294" s="39"/>
      <c r="NQF1294" s="39"/>
      <c r="NQG1294" s="39"/>
      <c r="NQH1294" s="39"/>
      <c r="NQI1294" s="39"/>
      <c r="NQJ1294" s="39"/>
      <c r="NQK1294" s="39"/>
      <c r="NQL1294" s="39"/>
      <c r="NQM1294" s="39"/>
      <c r="NQN1294" s="39"/>
      <c r="NQO1294" s="39"/>
      <c r="NQP1294" s="39"/>
      <c r="NQQ1294" s="39"/>
      <c r="NQR1294" s="39"/>
      <c r="NQS1294" s="39"/>
      <c r="NQT1294" s="39"/>
      <c r="NQU1294" s="39"/>
      <c r="NQV1294" s="39"/>
      <c r="NQW1294" s="39"/>
      <c r="NQX1294" s="39"/>
      <c r="NQY1294" s="39"/>
      <c r="NQZ1294" s="39"/>
      <c r="NRA1294" s="39"/>
      <c r="NRB1294" s="39"/>
      <c r="NRC1294" s="39"/>
      <c r="NRD1294" s="39"/>
      <c r="NRE1294" s="39"/>
      <c r="NRF1294" s="39"/>
      <c r="NRG1294" s="39"/>
      <c r="NRH1294" s="39"/>
      <c r="NRI1294" s="39"/>
      <c r="NRJ1294" s="39"/>
      <c r="NRK1294" s="39"/>
      <c r="NRL1294" s="39"/>
      <c r="NRM1294" s="39"/>
      <c r="NRN1294" s="39"/>
      <c r="NRO1294" s="39"/>
      <c r="NRP1294" s="39"/>
      <c r="NRQ1294" s="39"/>
      <c r="NRR1294" s="39"/>
      <c r="NRS1294" s="39"/>
      <c r="NRT1294" s="39"/>
      <c r="NRU1294" s="39"/>
      <c r="NRV1294" s="39"/>
      <c r="NRW1294" s="39"/>
      <c r="NRX1294" s="39"/>
      <c r="NRY1294" s="39"/>
      <c r="NRZ1294" s="39"/>
      <c r="NSA1294" s="39"/>
      <c r="NSB1294" s="39"/>
      <c r="NSC1294" s="39"/>
      <c r="NSD1294" s="39"/>
      <c r="NSE1294" s="39"/>
      <c r="NSF1294" s="39"/>
      <c r="NSG1294" s="39"/>
      <c r="NSH1294" s="39"/>
      <c r="NSI1294" s="39"/>
      <c r="NSJ1294" s="39"/>
      <c r="NSK1294" s="39"/>
      <c r="NSL1294" s="39"/>
      <c r="NSM1294" s="39"/>
      <c r="NSN1294" s="39"/>
      <c r="NSO1294" s="39"/>
      <c r="NSP1294" s="39"/>
      <c r="NSQ1294" s="39"/>
      <c r="NSR1294" s="39"/>
      <c r="NSS1294" s="39"/>
      <c r="NST1294" s="39"/>
      <c r="NSU1294" s="39"/>
      <c r="NSV1294" s="39"/>
      <c r="NSW1294" s="39"/>
      <c r="NSX1294" s="39"/>
      <c r="NSY1294" s="39"/>
      <c r="NSZ1294" s="39"/>
      <c r="NTA1294" s="39"/>
      <c r="NTB1294" s="39"/>
      <c r="NTC1294" s="39"/>
      <c r="NTD1294" s="39"/>
      <c r="NTE1294" s="39"/>
      <c r="NTF1294" s="39"/>
      <c r="NTG1294" s="39"/>
      <c r="NTH1294" s="39"/>
      <c r="NTI1294" s="39"/>
      <c r="NTJ1294" s="39"/>
      <c r="NTK1294" s="39"/>
      <c r="NTL1294" s="39"/>
      <c r="NTM1294" s="39"/>
      <c r="NTN1294" s="39"/>
      <c r="NTO1294" s="39"/>
      <c r="NTP1294" s="39"/>
      <c r="NTQ1294" s="39"/>
      <c r="NTR1294" s="39"/>
      <c r="NTS1294" s="39"/>
      <c r="NTT1294" s="39"/>
      <c r="NTU1294" s="39"/>
      <c r="NTV1294" s="39"/>
      <c r="NTW1294" s="39"/>
      <c r="NTX1294" s="39"/>
      <c r="NTY1294" s="39"/>
      <c r="NTZ1294" s="39"/>
      <c r="NUA1294" s="39"/>
      <c r="NUB1294" s="39"/>
      <c r="NUC1294" s="39"/>
      <c r="NUD1294" s="39"/>
      <c r="NUE1294" s="39"/>
      <c r="NUF1294" s="39"/>
      <c r="NUG1294" s="39"/>
      <c r="NUH1294" s="39"/>
      <c r="NUI1294" s="39"/>
      <c r="NUJ1294" s="39"/>
      <c r="NUK1294" s="39"/>
      <c r="NUL1294" s="39"/>
      <c r="NUM1294" s="39"/>
      <c r="NUN1294" s="39"/>
      <c r="NUO1294" s="39"/>
      <c r="NUP1294" s="39"/>
      <c r="NUQ1294" s="39"/>
      <c r="NUR1294" s="39"/>
      <c r="NUS1294" s="39"/>
      <c r="NUT1294" s="39"/>
      <c r="NUU1294" s="39"/>
      <c r="NUV1294" s="39"/>
      <c r="NUW1294" s="39"/>
      <c r="NUX1294" s="39"/>
      <c r="NUY1294" s="39"/>
      <c r="NUZ1294" s="39"/>
      <c r="NVA1294" s="39"/>
      <c r="NVB1294" s="39"/>
      <c r="NVC1294" s="39"/>
      <c r="NVD1294" s="39"/>
      <c r="NVE1294" s="39"/>
      <c r="NVF1294" s="39"/>
      <c r="NVG1294" s="39"/>
      <c r="NVH1294" s="39"/>
      <c r="NVI1294" s="39"/>
      <c r="NVJ1294" s="39"/>
      <c r="NVK1294" s="39"/>
      <c r="NVL1294" s="39"/>
      <c r="NVM1294" s="39"/>
      <c r="NVN1294" s="39"/>
      <c r="NVO1294" s="39"/>
      <c r="NVP1294" s="39"/>
      <c r="NVQ1294" s="39"/>
      <c r="NVR1294" s="39"/>
      <c r="NVS1294" s="39"/>
      <c r="NVT1294" s="39"/>
      <c r="NVU1294" s="39"/>
      <c r="NVV1294" s="39"/>
      <c r="NVW1294" s="39"/>
      <c r="NVX1294" s="39"/>
      <c r="NVY1294" s="39"/>
      <c r="NVZ1294" s="39"/>
      <c r="NWA1294" s="39"/>
      <c r="NWB1294" s="39"/>
      <c r="NWC1294" s="39"/>
      <c r="NWD1294" s="39"/>
      <c r="NWE1294" s="39"/>
      <c r="NWF1294" s="39"/>
      <c r="NWG1294" s="39"/>
      <c r="NWH1294" s="39"/>
      <c r="NWI1294" s="39"/>
      <c r="NWJ1294" s="39"/>
      <c r="NWK1294" s="39"/>
      <c r="NWL1294" s="39"/>
      <c r="NWM1294" s="39"/>
      <c r="NWN1294" s="39"/>
      <c r="NWO1294" s="39"/>
      <c r="NWP1294" s="39"/>
      <c r="NWQ1294" s="39"/>
      <c r="NWR1294" s="39"/>
      <c r="NWS1294" s="39"/>
      <c r="NWT1294" s="39"/>
      <c r="NWU1294" s="39"/>
      <c r="NWV1294" s="39"/>
      <c r="NWW1294" s="39"/>
      <c r="NWX1294" s="39"/>
      <c r="NWY1294" s="39"/>
      <c r="NWZ1294" s="39"/>
      <c r="NXA1294" s="39"/>
      <c r="NXB1294" s="39"/>
      <c r="NXC1294" s="39"/>
      <c r="NXD1294" s="39"/>
      <c r="NXE1294" s="39"/>
      <c r="NXF1294" s="39"/>
      <c r="NXG1294" s="39"/>
      <c r="NXH1294" s="39"/>
      <c r="NXI1294" s="39"/>
      <c r="NXJ1294" s="39"/>
      <c r="NXK1294" s="39"/>
      <c r="NXL1294" s="39"/>
      <c r="NXM1294" s="39"/>
      <c r="NXN1294" s="39"/>
      <c r="NXO1294" s="39"/>
      <c r="NXP1294" s="39"/>
      <c r="NXQ1294" s="39"/>
      <c r="NXR1294" s="39"/>
      <c r="NXS1294" s="39"/>
      <c r="NXT1294" s="39"/>
      <c r="NXU1294" s="39"/>
      <c r="NXV1294" s="39"/>
      <c r="NXW1294" s="39"/>
      <c r="NXX1294" s="39"/>
      <c r="NXY1294" s="39"/>
      <c r="NXZ1294" s="39"/>
      <c r="NYA1294" s="39"/>
      <c r="NYB1294" s="39"/>
      <c r="NYC1294" s="39"/>
      <c r="NYD1294" s="39"/>
      <c r="NYE1294" s="39"/>
      <c r="NYF1294" s="39"/>
      <c r="NYG1294" s="39"/>
      <c r="NYH1294" s="39"/>
      <c r="NYI1294" s="39"/>
      <c r="NYJ1294" s="39"/>
      <c r="NYK1294" s="39"/>
      <c r="NYL1294" s="39"/>
      <c r="NYM1294" s="39"/>
      <c r="NYN1294" s="39"/>
      <c r="NYO1294" s="39"/>
      <c r="NYP1294" s="39"/>
      <c r="NYQ1294" s="39"/>
      <c r="NYR1294" s="39"/>
      <c r="NYS1294" s="39"/>
      <c r="NYT1294" s="39"/>
      <c r="NYU1294" s="39"/>
      <c r="NYV1294" s="39"/>
      <c r="NYW1294" s="39"/>
      <c r="NYX1294" s="39"/>
      <c r="NYY1294" s="39"/>
      <c r="NYZ1294" s="39"/>
      <c r="NZA1294" s="39"/>
      <c r="NZB1294" s="39"/>
      <c r="NZC1294" s="39"/>
      <c r="NZD1294" s="39"/>
      <c r="NZE1294" s="39"/>
      <c r="NZF1294" s="39"/>
      <c r="NZG1294" s="39"/>
      <c r="NZH1294" s="39"/>
      <c r="NZI1294" s="39"/>
      <c r="NZJ1294" s="39"/>
      <c r="NZK1294" s="39"/>
      <c r="NZL1294" s="39"/>
      <c r="NZM1294" s="39"/>
      <c r="NZN1294" s="39"/>
      <c r="NZO1294" s="39"/>
      <c r="NZP1294" s="39"/>
      <c r="NZQ1294" s="39"/>
      <c r="NZR1294" s="39"/>
      <c r="NZS1294" s="39"/>
      <c r="NZT1294" s="39"/>
      <c r="NZU1294" s="39"/>
      <c r="NZV1294" s="39"/>
      <c r="NZW1294" s="39"/>
      <c r="NZX1294" s="39"/>
      <c r="NZY1294" s="39"/>
      <c r="NZZ1294" s="39"/>
      <c r="OAA1294" s="39"/>
      <c r="OAB1294" s="39"/>
      <c r="OAC1294" s="39"/>
      <c r="OAD1294" s="39"/>
      <c r="OAE1294" s="39"/>
      <c r="OAF1294" s="39"/>
      <c r="OAG1294" s="39"/>
      <c r="OAH1294" s="39"/>
      <c r="OAI1294" s="39"/>
      <c r="OAJ1294" s="39"/>
      <c r="OAK1294" s="39"/>
      <c r="OAL1294" s="39"/>
      <c r="OAM1294" s="39"/>
      <c r="OAN1294" s="39"/>
      <c r="OAO1294" s="39"/>
      <c r="OAP1294" s="39"/>
      <c r="OAQ1294" s="39"/>
      <c r="OAR1294" s="39"/>
      <c r="OAS1294" s="39"/>
      <c r="OAT1294" s="39"/>
      <c r="OAU1294" s="39"/>
      <c r="OAV1294" s="39"/>
      <c r="OAW1294" s="39"/>
      <c r="OAX1294" s="39"/>
      <c r="OAY1294" s="39"/>
      <c r="OAZ1294" s="39"/>
      <c r="OBA1294" s="39"/>
      <c r="OBB1294" s="39"/>
      <c r="OBC1294" s="39"/>
      <c r="OBD1294" s="39"/>
      <c r="OBE1294" s="39"/>
      <c r="OBF1294" s="39"/>
      <c r="OBG1294" s="39"/>
      <c r="OBH1294" s="39"/>
      <c r="OBI1294" s="39"/>
      <c r="OBJ1294" s="39"/>
      <c r="OBK1294" s="39"/>
      <c r="OBL1294" s="39"/>
      <c r="OBM1294" s="39"/>
      <c r="OBN1294" s="39"/>
      <c r="OBO1294" s="39"/>
      <c r="OBP1294" s="39"/>
      <c r="OBQ1294" s="39"/>
      <c r="OBR1294" s="39"/>
      <c r="OBS1294" s="39"/>
      <c r="OBT1294" s="39"/>
      <c r="OBU1294" s="39"/>
      <c r="OBV1294" s="39"/>
      <c r="OBW1294" s="39"/>
      <c r="OBX1294" s="39"/>
      <c r="OBY1294" s="39"/>
      <c r="OBZ1294" s="39"/>
      <c r="OCA1294" s="39"/>
      <c r="OCB1294" s="39"/>
      <c r="OCC1294" s="39"/>
      <c r="OCD1294" s="39"/>
      <c r="OCE1294" s="39"/>
      <c r="OCF1294" s="39"/>
      <c r="OCG1294" s="39"/>
      <c r="OCH1294" s="39"/>
      <c r="OCI1294" s="39"/>
      <c r="OCJ1294" s="39"/>
      <c r="OCK1294" s="39"/>
      <c r="OCL1294" s="39"/>
      <c r="OCM1294" s="39"/>
      <c r="OCN1294" s="39"/>
      <c r="OCO1294" s="39"/>
      <c r="OCP1294" s="39"/>
      <c r="OCQ1294" s="39"/>
      <c r="OCR1294" s="39"/>
      <c r="OCS1294" s="39"/>
      <c r="OCT1294" s="39"/>
      <c r="OCU1294" s="39"/>
      <c r="OCV1294" s="39"/>
      <c r="OCW1294" s="39"/>
      <c r="OCX1294" s="39"/>
      <c r="OCY1294" s="39"/>
      <c r="OCZ1294" s="39"/>
      <c r="ODA1294" s="39"/>
      <c r="ODB1294" s="39"/>
      <c r="ODC1294" s="39"/>
      <c r="ODD1294" s="39"/>
      <c r="ODE1294" s="39"/>
      <c r="ODF1294" s="39"/>
      <c r="ODG1294" s="39"/>
      <c r="ODH1294" s="39"/>
      <c r="ODI1294" s="39"/>
      <c r="ODJ1294" s="39"/>
      <c r="ODK1294" s="39"/>
      <c r="ODL1294" s="39"/>
      <c r="ODM1294" s="39"/>
      <c r="ODN1294" s="39"/>
      <c r="ODO1294" s="39"/>
      <c r="ODP1294" s="39"/>
      <c r="ODQ1294" s="39"/>
      <c r="ODR1294" s="39"/>
      <c r="ODS1294" s="39"/>
      <c r="ODT1294" s="39"/>
      <c r="ODU1294" s="39"/>
      <c r="ODV1294" s="39"/>
      <c r="ODW1294" s="39"/>
      <c r="ODX1294" s="39"/>
      <c r="ODY1294" s="39"/>
      <c r="ODZ1294" s="39"/>
      <c r="OEA1294" s="39"/>
      <c r="OEB1294" s="39"/>
      <c r="OEC1294" s="39"/>
      <c r="OED1294" s="39"/>
      <c r="OEE1294" s="39"/>
      <c r="OEF1294" s="39"/>
      <c r="OEG1294" s="39"/>
      <c r="OEH1294" s="39"/>
      <c r="OEI1294" s="39"/>
      <c r="OEJ1294" s="39"/>
      <c r="OEK1294" s="39"/>
      <c r="OEL1294" s="39"/>
      <c r="OEM1294" s="39"/>
      <c r="OEN1294" s="39"/>
      <c r="OEO1294" s="39"/>
      <c r="OEP1294" s="39"/>
      <c r="OEQ1294" s="39"/>
      <c r="OER1294" s="39"/>
      <c r="OES1294" s="39"/>
      <c r="OET1294" s="39"/>
      <c r="OEU1294" s="39"/>
      <c r="OEV1294" s="39"/>
      <c r="OEW1294" s="39"/>
      <c r="OEX1294" s="39"/>
      <c r="OEY1294" s="39"/>
      <c r="OEZ1294" s="39"/>
      <c r="OFA1294" s="39"/>
      <c r="OFB1294" s="39"/>
      <c r="OFC1294" s="39"/>
      <c r="OFD1294" s="39"/>
      <c r="OFE1294" s="39"/>
      <c r="OFF1294" s="39"/>
      <c r="OFG1294" s="39"/>
      <c r="OFH1294" s="39"/>
      <c r="OFI1294" s="39"/>
      <c r="OFJ1294" s="39"/>
      <c r="OFK1294" s="39"/>
      <c r="OFL1294" s="39"/>
      <c r="OFM1294" s="39"/>
      <c r="OFN1294" s="39"/>
      <c r="OFO1294" s="39"/>
      <c r="OFP1294" s="39"/>
      <c r="OFQ1294" s="39"/>
      <c r="OFR1294" s="39"/>
      <c r="OFS1294" s="39"/>
      <c r="OFT1294" s="39"/>
      <c r="OFU1294" s="39"/>
      <c r="OFV1294" s="39"/>
      <c r="OFW1294" s="39"/>
      <c r="OFX1294" s="39"/>
      <c r="OFY1294" s="39"/>
      <c r="OFZ1294" s="39"/>
      <c r="OGA1294" s="39"/>
      <c r="OGB1294" s="39"/>
      <c r="OGC1294" s="39"/>
      <c r="OGD1294" s="39"/>
      <c r="OGE1294" s="39"/>
      <c r="OGF1294" s="39"/>
      <c r="OGG1294" s="39"/>
      <c r="OGH1294" s="39"/>
      <c r="OGI1294" s="39"/>
      <c r="OGJ1294" s="39"/>
      <c r="OGK1294" s="39"/>
      <c r="OGL1294" s="39"/>
      <c r="OGM1294" s="39"/>
      <c r="OGN1294" s="39"/>
      <c r="OGO1294" s="39"/>
      <c r="OGP1294" s="39"/>
      <c r="OGQ1294" s="39"/>
      <c r="OGR1294" s="39"/>
      <c r="OGS1294" s="39"/>
      <c r="OGT1294" s="39"/>
      <c r="OGU1294" s="39"/>
      <c r="OGV1294" s="39"/>
      <c r="OGW1294" s="39"/>
      <c r="OGX1294" s="39"/>
      <c r="OGY1294" s="39"/>
      <c r="OGZ1294" s="39"/>
      <c r="OHA1294" s="39"/>
      <c r="OHB1294" s="39"/>
      <c r="OHC1294" s="39"/>
      <c r="OHD1294" s="39"/>
      <c r="OHE1294" s="39"/>
      <c r="OHF1294" s="39"/>
      <c r="OHG1294" s="39"/>
      <c r="OHH1294" s="39"/>
      <c r="OHI1294" s="39"/>
      <c r="OHJ1294" s="39"/>
      <c r="OHK1294" s="39"/>
      <c r="OHL1294" s="39"/>
      <c r="OHM1294" s="39"/>
      <c r="OHN1294" s="39"/>
      <c r="OHO1294" s="39"/>
      <c r="OHP1294" s="39"/>
      <c r="OHQ1294" s="39"/>
      <c r="OHR1294" s="39"/>
      <c r="OHS1294" s="39"/>
      <c r="OHT1294" s="39"/>
      <c r="OHU1294" s="39"/>
      <c r="OHV1294" s="39"/>
      <c r="OHW1294" s="39"/>
      <c r="OHX1294" s="39"/>
      <c r="OHY1294" s="39"/>
      <c r="OHZ1294" s="39"/>
      <c r="OIA1294" s="39"/>
      <c r="OIB1294" s="39"/>
      <c r="OIC1294" s="39"/>
      <c r="OID1294" s="39"/>
      <c r="OIE1294" s="39"/>
      <c r="OIF1294" s="39"/>
      <c r="OIG1294" s="39"/>
      <c r="OIH1294" s="39"/>
      <c r="OII1294" s="39"/>
      <c r="OIJ1294" s="39"/>
      <c r="OIK1294" s="39"/>
      <c r="OIL1294" s="39"/>
      <c r="OIM1294" s="39"/>
      <c r="OIN1294" s="39"/>
      <c r="OIO1294" s="39"/>
      <c r="OIP1294" s="39"/>
      <c r="OIQ1294" s="39"/>
      <c r="OIR1294" s="39"/>
      <c r="OIS1294" s="39"/>
      <c r="OIT1294" s="39"/>
      <c r="OIU1294" s="39"/>
      <c r="OIV1294" s="39"/>
      <c r="OIW1294" s="39"/>
      <c r="OIX1294" s="39"/>
      <c r="OIY1294" s="39"/>
      <c r="OIZ1294" s="39"/>
      <c r="OJA1294" s="39"/>
      <c r="OJB1294" s="39"/>
      <c r="OJC1294" s="39"/>
      <c r="OJD1294" s="39"/>
      <c r="OJE1294" s="39"/>
      <c r="OJF1294" s="39"/>
      <c r="OJG1294" s="39"/>
      <c r="OJH1294" s="39"/>
      <c r="OJI1294" s="39"/>
      <c r="OJJ1294" s="39"/>
      <c r="OJK1294" s="39"/>
      <c r="OJL1294" s="39"/>
      <c r="OJM1294" s="39"/>
      <c r="OJN1294" s="39"/>
      <c r="OJO1294" s="39"/>
      <c r="OJP1294" s="39"/>
      <c r="OJQ1294" s="39"/>
      <c r="OJR1294" s="39"/>
      <c r="OJS1294" s="39"/>
      <c r="OJT1294" s="39"/>
      <c r="OJU1294" s="39"/>
      <c r="OJV1294" s="39"/>
      <c r="OJW1294" s="39"/>
      <c r="OJX1294" s="39"/>
      <c r="OJY1294" s="39"/>
      <c r="OJZ1294" s="39"/>
      <c r="OKA1294" s="39"/>
      <c r="OKB1294" s="39"/>
      <c r="OKC1294" s="39"/>
      <c r="OKD1294" s="39"/>
      <c r="OKE1294" s="39"/>
      <c r="OKF1294" s="39"/>
      <c r="OKG1294" s="39"/>
      <c r="OKH1294" s="39"/>
      <c r="OKI1294" s="39"/>
      <c r="OKJ1294" s="39"/>
      <c r="OKK1294" s="39"/>
      <c r="OKL1294" s="39"/>
      <c r="OKM1294" s="39"/>
      <c r="OKN1294" s="39"/>
      <c r="OKO1294" s="39"/>
      <c r="OKP1294" s="39"/>
      <c r="OKQ1294" s="39"/>
      <c r="OKR1294" s="39"/>
      <c r="OKS1294" s="39"/>
      <c r="OKT1294" s="39"/>
      <c r="OKU1294" s="39"/>
      <c r="OKV1294" s="39"/>
      <c r="OKW1294" s="39"/>
      <c r="OKX1294" s="39"/>
      <c r="OKY1294" s="39"/>
      <c r="OKZ1294" s="39"/>
      <c r="OLA1294" s="39"/>
      <c r="OLB1294" s="39"/>
      <c r="OLC1294" s="39"/>
      <c r="OLD1294" s="39"/>
      <c r="OLE1294" s="39"/>
      <c r="OLF1294" s="39"/>
      <c r="OLG1294" s="39"/>
      <c r="OLH1294" s="39"/>
      <c r="OLI1294" s="39"/>
      <c r="OLJ1294" s="39"/>
      <c r="OLK1294" s="39"/>
      <c r="OLL1294" s="39"/>
      <c r="OLM1294" s="39"/>
      <c r="OLN1294" s="39"/>
      <c r="OLO1294" s="39"/>
      <c r="OLP1294" s="39"/>
      <c r="OLQ1294" s="39"/>
      <c r="OLR1294" s="39"/>
      <c r="OLS1294" s="39"/>
      <c r="OLT1294" s="39"/>
      <c r="OLU1294" s="39"/>
      <c r="OLV1294" s="39"/>
      <c r="OLW1294" s="39"/>
      <c r="OLX1294" s="39"/>
      <c r="OLY1294" s="39"/>
      <c r="OLZ1294" s="39"/>
      <c r="OMA1294" s="39"/>
      <c r="OMB1294" s="39"/>
      <c r="OMC1294" s="39"/>
      <c r="OMD1294" s="39"/>
      <c r="OME1294" s="39"/>
      <c r="OMF1294" s="39"/>
      <c r="OMG1294" s="39"/>
      <c r="OMH1294" s="39"/>
      <c r="OMI1294" s="39"/>
      <c r="OMJ1294" s="39"/>
      <c r="OMK1294" s="39"/>
      <c r="OML1294" s="39"/>
      <c r="OMM1294" s="39"/>
      <c r="OMN1294" s="39"/>
      <c r="OMO1294" s="39"/>
      <c r="OMP1294" s="39"/>
      <c r="OMQ1294" s="39"/>
      <c r="OMR1294" s="39"/>
      <c r="OMS1294" s="39"/>
      <c r="OMT1294" s="39"/>
      <c r="OMU1294" s="39"/>
      <c r="OMV1294" s="39"/>
      <c r="OMW1294" s="39"/>
      <c r="OMX1294" s="39"/>
      <c r="OMY1294" s="39"/>
      <c r="OMZ1294" s="39"/>
      <c r="ONA1294" s="39"/>
      <c r="ONB1294" s="39"/>
      <c r="ONC1294" s="39"/>
      <c r="OND1294" s="39"/>
      <c r="ONE1294" s="39"/>
      <c r="ONF1294" s="39"/>
      <c r="ONG1294" s="39"/>
      <c r="ONH1294" s="39"/>
      <c r="ONI1294" s="39"/>
      <c r="ONJ1294" s="39"/>
      <c r="ONK1294" s="39"/>
      <c r="ONL1294" s="39"/>
      <c r="ONM1294" s="39"/>
      <c r="ONN1294" s="39"/>
      <c r="ONO1294" s="39"/>
      <c r="ONP1294" s="39"/>
      <c r="ONQ1294" s="39"/>
      <c r="ONR1294" s="39"/>
      <c r="ONS1294" s="39"/>
      <c r="ONT1294" s="39"/>
      <c r="ONU1294" s="39"/>
      <c r="ONV1294" s="39"/>
      <c r="ONW1294" s="39"/>
      <c r="ONX1294" s="39"/>
      <c r="ONY1294" s="39"/>
      <c r="ONZ1294" s="39"/>
      <c r="OOA1294" s="39"/>
      <c r="OOB1294" s="39"/>
      <c r="OOC1294" s="39"/>
      <c r="OOD1294" s="39"/>
      <c r="OOE1294" s="39"/>
      <c r="OOF1294" s="39"/>
      <c r="OOG1294" s="39"/>
      <c r="OOH1294" s="39"/>
      <c r="OOI1294" s="39"/>
      <c r="OOJ1294" s="39"/>
      <c r="OOK1294" s="39"/>
      <c r="OOL1294" s="39"/>
      <c r="OOM1294" s="39"/>
      <c r="OON1294" s="39"/>
      <c r="OOO1294" s="39"/>
      <c r="OOP1294" s="39"/>
      <c r="OOQ1294" s="39"/>
      <c r="OOR1294" s="39"/>
      <c r="OOS1294" s="39"/>
      <c r="OOT1294" s="39"/>
      <c r="OOU1294" s="39"/>
      <c r="OOV1294" s="39"/>
      <c r="OOW1294" s="39"/>
      <c r="OOX1294" s="39"/>
      <c r="OOY1294" s="39"/>
      <c r="OOZ1294" s="39"/>
      <c r="OPA1294" s="39"/>
      <c r="OPB1294" s="39"/>
      <c r="OPC1294" s="39"/>
      <c r="OPD1294" s="39"/>
      <c r="OPE1294" s="39"/>
      <c r="OPF1294" s="39"/>
      <c r="OPG1294" s="39"/>
      <c r="OPH1294" s="39"/>
      <c r="OPI1294" s="39"/>
      <c r="OPJ1294" s="39"/>
      <c r="OPK1294" s="39"/>
      <c r="OPL1294" s="39"/>
      <c r="OPM1294" s="39"/>
      <c r="OPN1294" s="39"/>
      <c r="OPO1294" s="39"/>
      <c r="OPP1294" s="39"/>
      <c r="OPQ1294" s="39"/>
      <c r="OPR1294" s="39"/>
      <c r="OPS1294" s="39"/>
      <c r="OPT1294" s="39"/>
      <c r="OPU1294" s="39"/>
      <c r="OPV1294" s="39"/>
      <c r="OPW1294" s="39"/>
      <c r="OPX1294" s="39"/>
      <c r="OPY1294" s="39"/>
      <c r="OPZ1294" s="39"/>
      <c r="OQA1294" s="39"/>
      <c r="OQB1294" s="39"/>
      <c r="OQC1294" s="39"/>
      <c r="OQD1294" s="39"/>
      <c r="OQE1294" s="39"/>
      <c r="OQF1294" s="39"/>
      <c r="OQG1294" s="39"/>
      <c r="OQH1294" s="39"/>
      <c r="OQI1294" s="39"/>
      <c r="OQJ1294" s="39"/>
      <c r="OQK1294" s="39"/>
      <c r="OQL1294" s="39"/>
      <c r="OQM1294" s="39"/>
      <c r="OQN1294" s="39"/>
      <c r="OQO1294" s="39"/>
      <c r="OQP1294" s="39"/>
      <c r="OQQ1294" s="39"/>
      <c r="OQR1294" s="39"/>
      <c r="OQS1294" s="39"/>
      <c r="OQT1294" s="39"/>
      <c r="OQU1294" s="39"/>
      <c r="OQV1294" s="39"/>
      <c r="OQW1294" s="39"/>
      <c r="OQX1294" s="39"/>
      <c r="OQY1294" s="39"/>
      <c r="OQZ1294" s="39"/>
      <c r="ORA1294" s="39"/>
      <c r="ORB1294" s="39"/>
      <c r="ORC1294" s="39"/>
      <c r="ORD1294" s="39"/>
      <c r="ORE1294" s="39"/>
      <c r="ORF1294" s="39"/>
      <c r="ORG1294" s="39"/>
      <c r="ORH1294" s="39"/>
      <c r="ORI1294" s="39"/>
      <c r="ORJ1294" s="39"/>
      <c r="ORK1294" s="39"/>
      <c r="ORL1294" s="39"/>
      <c r="ORM1294" s="39"/>
      <c r="ORN1294" s="39"/>
      <c r="ORO1294" s="39"/>
      <c r="ORP1294" s="39"/>
      <c r="ORQ1294" s="39"/>
      <c r="ORR1294" s="39"/>
      <c r="ORS1294" s="39"/>
      <c r="ORT1294" s="39"/>
      <c r="ORU1294" s="39"/>
      <c r="ORV1294" s="39"/>
      <c r="ORW1294" s="39"/>
      <c r="ORX1294" s="39"/>
      <c r="ORY1294" s="39"/>
      <c r="ORZ1294" s="39"/>
      <c r="OSA1294" s="39"/>
      <c r="OSB1294" s="39"/>
      <c r="OSC1294" s="39"/>
      <c r="OSD1294" s="39"/>
      <c r="OSE1294" s="39"/>
      <c r="OSF1294" s="39"/>
      <c r="OSG1294" s="39"/>
      <c r="OSH1294" s="39"/>
      <c r="OSI1294" s="39"/>
      <c r="OSJ1294" s="39"/>
      <c r="OSK1294" s="39"/>
      <c r="OSL1294" s="39"/>
      <c r="OSM1294" s="39"/>
      <c r="OSN1294" s="39"/>
      <c r="OSO1294" s="39"/>
      <c r="OSP1294" s="39"/>
      <c r="OSQ1294" s="39"/>
      <c r="OSR1294" s="39"/>
      <c r="OSS1294" s="39"/>
      <c r="OST1294" s="39"/>
      <c r="OSU1294" s="39"/>
      <c r="OSV1294" s="39"/>
      <c r="OSW1294" s="39"/>
      <c r="OSX1294" s="39"/>
      <c r="OSY1294" s="39"/>
      <c r="OSZ1294" s="39"/>
      <c r="OTA1294" s="39"/>
      <c r="OTB1294" s="39"/>
      <c r="OTC1294" s="39"/>
      <c r="OTD1294" s="39"/>
      <c r="OTE1294" s="39"/>
      <c r="OTF1294" s="39"/>
      <c r="OTG1294" s="39"/>
      <c r="OTH1294" s="39"/>
      <c r="OTI1294" s="39"/>
      <c r="OTJ1294" s="39"/>
      <c r="OTK1294" s="39"/>
      <c r="OTL1294" s="39"/>
      <c r="OTM1294" s="39"/>
      <c r="OTN1294" s="39"/>
      <c r="OTO1294" s="39"/>
      <c r="OTP1294" s="39"/>
      <c r="OTQ1294" s="39"/>
      <c r="OTR1294" s="39"/>
      <c r="OTS1294" s="39"/>
      <c r="OTT1294" s="39"/>
      <c r="OTU1294" s="39"/>
      <c r="OTV1294" s="39"/>
      <c r="OTW1294" s="39"/>
      <c r="OTX1294" s="39"/>
      <c r="OTY1294" s="39"/>
      <c r="OTZ1294" s="39"/>
      <c r="OUA1294" s="39"/>
      <c r="OUB1294" s="39"/>
      <c r="OUC1294" s="39"/>
      <c r="OUD1294" s="39"/>
      <c r="OUE1294" s="39"/>
      <c r="OUF1294" s="39"/>
      <c r="OUG1294" s="39"/>
      <c r="OUH1294" s="39"/>
      <c r="OUI1294" s="39"/>
      <c r="OUJ1294" s="39"/>
      <c r="OUK1294" s="39"/>
      <c r="OUL1294" s="39"/>
      <c r="OUM1294" s="39"/>
      <c r="OUN1294" s="39"/>
      <c r="OUO1294" s="39"/>
      <c r="OUP1294" s="39"/>
      <c r="OUQ1294" s="39"/>
      <c r="OUR1294" s="39"/>
      <c r="OUS1294" s="39"/>
      <c r="OUT1294" s="39"/>
      <c r="OUU1294" s="39"/>
      <c r="OUV1294" s="39"/>
      <c r="OUW1294" s="39"/>
      <c r="OUX1294" s="39"/>
      <c r="OUY1294" s="39"/>
      <c r="OUZ1294" s="39"/>
      <c r="OVA1294" s="39"/>
      <c r="OVB1294" s="39"/>
      <c r="OVC1294" s="39"/>
      <c r="OVD1294" s="39"/>
      <c r="OVE1294" s="39"/>
      <c r="OVF1294" s="39"/>
      <c r="OVG1294" s="39"/>
      <c r="OVH1294" s="39"/>
      <c r="OVI1294" s="39"/>
      <c r="OVJ1294" s="39"/>
      <c r="OVK1294" s="39"/>
      <c r="OVL1294" s="39"/>
      <c r="OVM1294" s="39"/>
      <c r="OVN1294" s="39"/>
      <c r="OVO1294" s="39"/>
      <c r="OVP1294" s="39"/>
      <c r="OVQ1294" s="39"/>
      <c r="OVR1294" s="39"/>
      <c r="OVS1294" s="39"/>
      <c r="OVT1294" s="39"/>
      <c r="OVU1294" s="39"/>
      <c r="OVV1294" s="39"/>
      <c r="OVW1294" s="39"/>
      <c r="OVX1294" s="39"/>
      <c r="OVY1294" s="39"/>
      <c r="OVZ1294" s="39"/>
      <c r="OWA1294" s="39"/>
      <c r="OWB1294" s="39"/>
      <c r="OWC1294" s="39"/>
      <c r="OWD1294" s="39"/>
      <c r="OWE1294" s="39"/>
      <c r="OWF1294" s="39"/>
      <c r="OWG1294" s="39"/>
      <c r="OWH1294" s="39"/>
      <c r="OWI1294" s="39"/>
      <c r="OWJ1294" s="39"/>
      <c r="OWK1294" s="39"/>
      <c r="OWL1294" s="39"/>
      <c r="OWM1294" s="39"/>
      <c r="OWN1294" s="39"/>
      <c r="OWO1294" s="39"/>
      <c r="OWP1294" s="39"/>
      <c r="OWQ1294" s="39"/>
      <c r="OWR1294" s="39"/>
      <c r="OWS1294" s="39"/>
      <c r="OWT1294" s="39"/>
      <c r="OWU1294" s="39"/>
      <c r="OWV1294" s="39"/>
      <c r="OWW1294" s="39"/>
      <c r="OWX1294" s="39"/>
      <c r="OWY1294" s="39"/>
      <c r="OWZ1294" s="39"/>
      <c r="OXA1294" s="39"/>
      <c r="OXB1294" s="39"/>
      <c r="OXC1294" s="39"/>
      <c r="OXD1294" s="39"/>
      <c r="OXE1294" s="39"/>
      <c r="OXF1294" s="39"/>
      <c r="OXG1294" s="39"/>
      <c r="OXH1294" s="39"/>
      <c r="OXI1294" s="39"/>
      <c r="OXJ1294" s="39"/>
      <c r="OXK1294" s="39"/>
      <c r="OXL1294" s="39"/>
      <c r="OXM1294" s="39"/>
      <c r="OXN1294" s="39"/>
      <c r="OXO1294" s="39"/>
      <c r="OXP1294" s="39"/>
      <c r="OXQ1294" s="39"/>
      <c r="OXR1294" s="39"/>
      <c r="OXS1294" s="39"/>
      <c r="OXT1294" s="39"/>
      <c r="OXU1294" s="39"/>
      <c r="OXV1294" s="39"/>
      <c r="OXW1294" s="39"/>
      <c r="OXX1294" s="39"/>
      <c r="OXY1294" s="39"/>
      <c r="OXZ1294" s="39"/>
      <c r="OYA1294" s="39"/>
      <c r="OYB1294" s="39"/>
      <c r="OYC1294" s="39"/>
      <c r="OYD1294" s="39"/>
      <c r="OYE1294" s="39"/>
      <c r="OYF1294" s="39"/>
      <c r="OYG1294" s="39"/>
      <c r="OYH1294" s="39"/>
      <c r="OYI1294" s="39"/>
      <c r="OYJ1294" s="39"/>
      <c r="OYK1294" s="39"/>
      <c r="OYL1294" s="39"/>
      <c r="OYM1294" s="39"/>
      <c r="OYN1294" s="39"/>
      <c r="OYO1294" s="39"/>
      <c r="OYP1294" s="39"/>
      <c r="OYQ1294" s="39"/>
      <c r="OYR1294" s="39"/>
      <c r="OYS1294" s="39"/>
      <c r="OYT1294" s="39"/>
      <c r="OYU1294" s="39"/>
      <c r="OYV1294" s="39"/>
      <c r="OYW1294" s="39"/>
      <c r="OYX1294" s="39"/>
      <c r="OYY1294" s="39"/>
      <c r="OYZ1294" s="39"/>
      <c r="OZA1294" s="39"/>
      <c r="OZB1294" s="39"/>
      <c r="OZC1294" s="39"/>
      <c r="OZD1294" s="39"/>
      <c r="OZE1294" s="39"/>
      <c r="OZF1294" s="39"/>
      <c r="OZG1294" s="39"/>
      <c r="OZH1294" s="39"/>
      <c r="OZI1294" s="39"/>
      <c r="OZJ1294" s="39"/>
      <c r="OZK1294" s="39"/>
      <c r="OZL1294" s="39"/>
      <c r="OZM1294" s="39"/>
      <c r="OZN1294" s="39"/>
      <c r="OZO1294" s="39"/>
      <c r="OZP1294" s="39"/>
      <c r="OZQ1294" s="39"/>
      <c r="OZR1294" s="39"/>
      <c r="OZS1294" s="39"/>
      <c r="OZT1294" s="39"/>
      <c r="OZU1294" s="39"/>
      <c r="OZV1294" s="39"/>
      <c r="OZW1294" s="39"/>
      <c r="OZX1294" s="39"/>
      <c r="OZY1294" s="39"/>
      <c r="OZZ1294" s="39"/>
      <c r="PAA1294" s="39"/>
      <c r="PAB1294" s="39"/>
      <c r="PAC1294" s="39"/>
      <c r="PAD1294" s="39"/>
      <c r="PAE1294" s="39"/>
      <c r="PAF1294" s="39"/>
      <c r="PAG1294" s="39"/>
      <c r="PAH1294" s="39"/>
      <c r="PAI1294" s="39"/>
      <c r="PAJ1294" s="39"/>
      <c r="PAK1294" s="39"/>
      <c r="PAL1294" s="39"/>
      <c r="PAM1294" s="39"/>
      <c r="PAN1294" s="39"/>
      <c r="PAO1294" s="39"/>
      <c r="PAP1294" s="39"/>
      <c r="PAQ1294" s="39"/>
      <c r="PAR1294" s="39"/>
      <c r="PAS1294" s="39"/>
      <c r="PAT1294" s="39"/>
      <c r="PAU1294" s="39"/>
      <c r="PAV1294" s="39"/>
      <c r="PAW1294" s="39"/>
      <c r="PAX1294" s="39"/>
      <c r="PAY1294" s="39"/>
      <c r="PAZ1294" s="39"/>
      <c r="PBA1294" s="39"/>
      <c r="PBB1294" s="39"/>
      <c r="PBC1294" s="39"/>
      <c r="PBD1294" s="39"/>
      <c r="PBE1294" s="39"/>
      <c r="PBF1294" s="39"/>
      <c r="PBG1294" s="39"/>
      <c r="PBH1294" s="39"/>
      <c r="PBI1294" s="39"/>
      <c r="PBJ1294" s="39"/>
      <c r="PBK1294" s="39"/>
      <c r="PBL1294" s="39"/>
      <c r="PBM1294" s="39"/>
      <c r="PBN1294" s="39"/>
      <c r="PBO1294" s="39"/>
      <c r="PBP1294" s="39"/>
      <c r="PBQ1294" s="39"/>
      <c r="PBR1294" s="39"/>
      <c r="PBS1294" s="39"/>
      <c r="PBT1294" s="39"/>
      <c r="PBU1294" s="39"/>
      <c r="PBV1294" s="39"/>
      <c r="PBW1294" s="39"/>
      <c r="PBX1294" s="39"/>
      <c r="PBY1294" s="39"/>
      <c r="PBZ1294" s="39"/>
      <c r="PCA1294" s="39"/>
      <c r="PCB1294" s="39"/>
      <c r="PCC1294" s="39"/>
      <c r="PCD1294" s="39"/>
      <c r="PCE1294" s="39"/>
      <c r="PCF1294" s="39"/>
      <c r="PCG1294" s="39"/>
      <c r="PCH1294" s="39"/>
      <c r="PCI1294" s="39"/>
      <c r="PCJ1294" s="39"/>
      <c r="PCK1294" s="39"/>
      <c r="PCL1294" s="39"/>
      <c r="PCM1294" s="39"/>
      <c r="PCN1294" s="39"/>
      <c r="PCO1294" s="39"/>
      <c r="PCP1294" s="39"/>
      <c r="PCQ1294" s="39"/>
      <c r="PCR1294" s="39"/>
      <c r="PCS1294" s="39"/>
      <c r="PCT1294" s="39"/>
      <c r="PCU1294" s="39"/>
      <c r="PCV1294" s="39"/>
      <c r="PCW1294" s="39"/>
      <c r="PCX1294" s="39"/>
      <c r="PCY1294" s="39"/>
      <c r="PCZ1294" s="39"/>
      <c r="PDA1294" s="39"/>
      <c r="PDB1294" s="39"/>
      <c r="PDC1294" s="39"/>
      <c r="PDD1294" s="39"/>
      <c r="PDE1294" s="39"/>
      <c r="PDF1294" s="39"/>
      <c r="PDG1294" s="39"/>
      <c r="PDH1294" s="39"/>
      <c r="PDI1294" s="39"/>
      <c r="PDJ1294" s="39"/>
      <c r="PDK1294" s="39"/>
      <c r="PDL1294" s="39"/>
      <c r="PDM1294" s="39"/>
      <c r="PDN1294" s="39"/>
      <c r="PDO1294" s="39"/>
      <c r="PDP1294" s="39"/>
      <c r="PDQ1294" s="39"/>
      <c r="PDR1294" s="39"/>
      <c r="PDS1294" s="39"/>
      <c r="PDT1294" s="39"/>
      <c r="PDU1294" s="39"/>
      <c r="PDV1294" s="39"/>
      <c r="PDW1294" s="39"/>
      <c r="PDX1294" s="39"/>
      <c r="PDY1294" s="39"/>
      <c r="PDZ1294" s="39"/>
      <c r="PEA1294" s="39"/>
      <c r="PEB1294" s="39"/>
      <c r="PEC1294" s="39"/>
      <c r="PED1294" s="39"/>
      <c r="PEE1294" s="39"/>
      <c r="PEF1294" s="39"/>
      <c r="PEG1294" s="39"/>
      <c r="PEH1294" s="39"/>
      <c r="PEI1294" s="39"/>
      <c r="PEJ1294" s="39"/>
      <c r="PEK1294" s="39"/>
      <c r="PEL1294" s="39"/>
      <c r="PEM1294" s="39"/>
      <c r="PEN1294" s="39"/>
      <c r="PEO1294" s="39"/>
      <c r="PEP1294" s="39"/>
      <c r="PEQ1294" s="39"/>
      <c r="PER1294" s="39"/>
      <c r="PES1294" s="39"/>
      <c r="PET1294" s="39"/>
      <c r="PEU1294" s="39"/>
      <c r="PEV1294" s="39"/>
      <c r="PEW1294" s="39"/>
      <c r="PEX1294" s="39"/>
      <c r="PEY1294" s="39"/>
      <c r="PEZ1294" s="39"/>
      <c r="PFA1294" s="39"/>
      <c r="PFB1294" s="39"/>
      <c r="PFC1294" s="39"/>
      <c r="PFD1294" s="39"/>
      <c r="PFE1294" s="39"/>
      <c r="PFF1294" s="39"/>
      <c r="PFG1294" s="39"/>
      <c r="PFH1294" s="39"/>
      <c r="PFI1294" s="39"/>
      <c r="PFJ1294" s="39"/>
      <c r="PFK1294" s="39"/>
      <c r="PFL1294" s="39"/>
      <c r="PFM1294" s="39"/>
      <c r="PFN1294" s="39"/>
      <c r="PFO1294" s="39"/>
      <c r="PFP1294" s="39"/>
      <c r="PFQ1294" s="39"/>
      <c r="PFR1294" s="39"/>
      <c r="PFS1294" s="39"/>
      <c r="PFT1294" s="39"/>
      <c r="PFU1294" s="39"/>
      <c r="PFV1294" s="39"/>
      <c r="PFW1294" s="39"/>
      <c r="PFX1294" s="39"/>
      <c r="PFY1294" s="39"/>
      <c r="PFZ1294" s="39"/>
      <c r="PGA1294" s="39"/>
      <c r="PGB1294" s="39"/>
      <c r="PGC1294" s="39"/>
      <c r="PGD1294" s="39"/>
      <c r="PGE1294" s="39"/>
      <c r="PGF1294" s="39"/>
      <c r="PGG1294" s="39"/>
      <c r="PGH1294" s="39"/>
      <c r="PGI1294" s="39"/>
      <c r="PGJ1294" s="39"/>
      <c r="PGK1294" s="39"/>
      <c r="PGL1294" s="39"/>
      <c r="PGM1294" s="39"/>
      <c r="PGN1294" s="39"/>
      <c r="PGO1294" s="39"/>
      <c r="PGP1294" s="39"/>
      <c r="PGQ1294" s="39"/>
      <c r="PGR1294" s="39"/>
      <c r="PGS1294" s="39"/>
      <c r="PGT1294" s="39"/>
      <c r="PGU1294" s="39"/>
      <c r="PGV1294" s="39"/>
      <c r="PGW1294" s="39"/>
      <c r="PGX1294" s="39"/>
      <c r="PGY1294" s="39"/>
      <c r="PGZ1294" s="39"/>
      <c r="PHA1294" s="39"/>
      <c r="PHB1294" s="39"/>
      <c r="PHC1294" s="39"/>
      <c r="PHD1294" s="39"/>
      <c r="PHE1294" s="39"/>
      <c r="PHF1294" s="39"/>
      <c r="PHG1294" s="39"/>
      <c r="PHH1294" s="39"/>
      <c r="PHI1294" s="39"/>
      <c r="PHJ1294" s="39"/>
      <c r="PHK1294" s="39"/>
      <c r="PHL1294" s="39"/>
      <c r="PHM1294" s="39"/>
      <c r="PHN1294" s="39"/>
      <c r="PHO1294" s="39"/>
      <c r="PHP1294" s="39"/>
      <c r="PHQ1294" s="39"/>
      <c r="PHR1294" s="39"/>
      <c r="PHS1294" s="39"/>
      <c r="PHT1294" s="39"/>
      <c r="PHU1294" s="39"/>
      <c r="PHV1294" s="39"/>
      <c r="PHW1294" s="39"/>
      <c r="PHX1294" s="39"/>
      <c r="PHY1294" s="39"/>
      <c r="PHZ1294" s="39"/>
      <c r="PIA1294" s="39"/>
      <c r="PIB1294" s="39"/>
      <c r="PIC1294" s="39"/>
      <c r="PID1294" s="39"/>
      <c r="PIE1294" s="39"/>
      <c r="PIF1294" s="39"/>
      <c r="PIG1294" s="39"/>
      <c r="PIH1294" s="39"/>
      <c r="PII1294" s="39"/>
      <c r="PIJ1294" s="39"/>
      <c r="PIK1294" s="39"/>
      <c r="PIL1294" s="39"/>
      <c r="PIM1294" s="39"/>
      <c r="PIN1294" s="39"/>
      <c r="PIO1294" s="39"/>
      <c r="PIP1294" s="39"/>
      <c r="PIQ1294" s="39"/>
      <c r="PIR1294" s="39"/>
      <c r="PIS1294" s="39"/>
      <c r="PIT1294" s="39"/>
      <c r="PIU1294" s="39"/>
      <c r="PIV1294" s="39"/>
      <c r="PIW1294" s="39"/>
      <c r="PIX1294" s="39"/>
      <c r="PIY1294" s="39"/>
      <c r="PIZ1294" s="39"/>
      <c r="PJA1294" s="39"/>
      <c r="PJB1294" s="39"/>
      <c r="PJC1294" s="39"/>
      <c r="PJD1294" s="39"/>
      <c r="PJE1294" s="39"/>
      <c r="PJF1294" s="39"/>
      <c r="PJG1294" s="39"/>
      <c r="PJH1294" s="39"/>
      <c r="PJI1294" s="39"/>
      <c r="PJJ1294" s="39"/>
      <c r="PJK1294" s="39"/>
      <c r="PJL1294" s="39"/>
      <c r="PJM1294" s="39"/>
      <c r="PJN1294" s="39"/>
      <c r="PJO1294" s="39"/>
      <c r="PJP1294" s="39"/>
      <c r="PJQ1294" s="39"/>
      <c r="PJR1294" s="39"/>
      <c r="PJS1294" s="39"/>
      <c r="PJT1294" s="39"/>
      <c r="PJU1294" s="39"/>
      <c r="PJV1294" s="39"/>
      <c r="PJW1294" s="39"/>
      <c r="PJX1294" s="39"/>
      <c r="PJY1294" s="39"/>
      <c r="PJZ1294" s="39"/>
      <c r="PKA1294" s="39"/>
      <c r="PKB1294" s="39"/>
      <c r="PKC1294" s="39"/>
      <c r="PKD1294" s="39"/>
      <c r="PKE1294" s="39"/>
      <c r="PKF1294" s="39"/>
      <c r="PKG1294" s="39"/>
      <c r="PKH1294" s="39"/>
      <c r="PKI1294" s="39"/>
      <c r="PKJ1294" s="39"/>
      <c r="PKK1294" s="39"/>
      <c r="PKL1294" s="39"/>
      <c r="PKM1294" s="39"/>
      <c r="PKN1294" s="39"/>
      <c r="PKO1294" s="39"/>
      <c r="PKP1294" s="39"/>
      <c r="PKQ1294" s="39"/>
      <c r="PKR1294" s="39"/>
      <c r="PKS1294" s="39"/>
      <c r="PKT1294" s="39"/>
      <c r="PKU1294" s="39"/>
      <c r="PKV1294" s="39"/>
      <c r="PKW1294" s="39"/>
      <c r="PKX1294" s="39"/>
      <c r="PKY1294" s="39"/>
      <c r="PKZ1294" s="39"/>
      <c r="PLA1294" s="39"/>
      <c r="PLB1294" s="39"/>
      <c r="PLC1294" s="39"/>
      <c r="PLD1294" s="39"/>
      <c r="PLE1294" s="39"/>
      <c r="PLF1294" s="39"/>
      <c r="PLG1294" s="39"/>
      <c r="PLH1294" s="39"/>
      <c r="PLI1294" s="39"/>
      <c r="PLJ1294" s="39"/>
      <c r="PLK1294" s="39"/>
      <c r="PLL1294" s="39"/>
      <c r="PLM1294" s="39"/>
      <c r="PLN1294" s="39"/>
      <c r="PLO1294" s="39"/>
      <c r="PLP1294" s="39"/>
      <c r="PLQ1294" s="39"/>
      <c r="PLR1294" s="39"/>
      <c r="PLS1294" s="39"/>
      <c r="PLT1294" s="39"/>
      <c r="PLU1294" s="39"/>
      <c r="PLV1294" s="39"/>
      <c r="PLW1294" s="39"/>
      <c r="PLX1294" s="39"/>
      <c r="PLY1294" s="39"/>
      <c r="PLZ1294" s="39"/>
      <c r="PMA1294" s="39"/>
      <c r="PMB1294" s="39"/>
      <c r="PMC1294" s="39"/>
      <c r="PMD1294" s="39"/>
      <c r="PME1294" s="39"/>
      <c r="PMF1294" s="39"/>
      <c r="PMG1294" s="39"/>
      <c r="PMH1294" s="39"/>
      <c r="PMI1294" s="39"/>
      <c r="PMJ1294" s="39"/>
      <c r="PMK1294" s="39"/>
      <c r="PML1294" s="39"/>
      <c r="PMM1294" s="39"/>
      <c r="PMN1294" s="39"/>
      <c r="PMO1294" s="39"/>
      <c r="PMP1294" s="39"/>
      <c r="PMQ1294" s="39"/>
      <c r="PMR1294" s="39"/>
      <c r="PMS1294" s="39"/>
      <c r="PMT1294" s="39"/>
      <c r="PMU1294" s="39"/>
      <c r="PMV1294" s="39"/>
      <c r="PMW1294" s="39"/>
      <c r="PMX1294" s="39"/>
      <c r="PMY1294" s="39"/>
      <c r="PMZ1294" s="39"/>
      <c r="PNA1294" s="39"/>
      <c r="PNB1294" s="39"/>
      <c r="PNC1294" s="39"/>
      <c r="PND1294" s="39"/>
      <c r="PNE1294" s="39"/>
      <c r="PNF1294" s="39"/>
      <c r="PNG1294" s="39"/>
      <c r="PNH1294" s="39"/>
      <c r="PNI1294" s="39"/>
      <c r="PNJ1294" s="39"/>
      <c r="PNK1294" s="39"/>
      <c r="PNL1294" s="39"/>
      <c r="PNM1294" s="39"/>
      <c r="PNN1294" s="39"/>
      <c r="PNO1294" s="39"/>
      <c r="PNP1294" s="39"/>
      <c r="PNQ1294" s="39"/>
      <c r="PNR1294" s="39"/>
      <c r="PNS1294" s="39"/>
      <c r="PNT1294" s="39"/>
      <c r="PNU1294" s="39"/>
      <c r="PNV1294" s="39"/>
      <c r="PNW1294" s="39"/>
      <c r="PNX1294" s="39"/>
      <c r="PNY1294" s="39"/>
      <c r="PNZ1294" s="39"/>
      <c r="POA1294" s="39"/>
      <c r="POB1294" s="39"/>
      <c r="POC1294" s="39"/>
      <c r="POD1294" s="39"/>
      <c r="POE1294" s="39"/>
      <c r="POF1294" s="39"/>
      <c r="POG1294" s="39"/>
      <c r="POH1294" s="39"/>
      <c r="POI1294" s="39"/>
      <c r="POJ1294" s="39"/>
      <c r="POK1294" s="39"/>
      <c r="POL1294" s="39"/>
      <c r="POM1294" s="39"/>
      <c r="PON1294" s="39"/>
      <c r="POO1294" s="39"/>
      <c r="POP1294" s="39"/>
      <c r="POQ1294" s="39"/>
      <c r="POR1294" s="39"/>
      <c r="POS1294" s="39"/>
      <c r="POT1294" s="39"/>
      <c r="POU1294" s="39"/>
      <c r="POV1294" s="39"/>
      <c r="POW1294" s="39"/>
      <c r="POX1294" s="39"/>
      <c r="POY1294" s="39"/>
      <c r="POZ1294" s="39"/>
      <c r="PPA1294" s="39"/>
      <c r="PPB1294" s="39"/>
      <c r="PPC1294" s="39"/>
      <c r="PPD1294" s="39"/>
      <c r="PPE1294" s="39"/>
      <c r="PPF1294" s="39"/>
      <c r="PPG1294" s="39"/>
      <c r="PPH1294" s="39"/>
      <c r="PPI1294" s="39"/>
      <c r="PPJ1294" s="39"/>
      <c r="PPK1294" s="39"/>
      <c r="PPL1294" s="39"/>
      <c r="PPM1294" s="39"/>
      <c r="PPN1294" s="39"/>
      <c r="PPO1294" s="39"/>
      <c r="PPP1294" s="39"/>
      <c r="PPQ1294" s="39"/>
      <c r="PPR1294" s="39"/>
      <c r="PPS1294" s="39"/>
      <c r="PPT1294" s="39"/>
      <c r="PPU1294" s="39"/>
      <c r="PPV1294" s="39"/>
      <c r="PPW1294" s="39"/>
      <c r="PPX1294" s="39"/>
      <c r="PPY1294" s="39"/>
      <c r="PPZ1294" s="39"/>
      <c r="PQA1294" s="39"/>
      <c r="PQB1294" s="39"/>
      <c r="PQC1294" s="39"/>
      <c r="PQD1294" s="39"/>
      <c r="PQE1294" s="39"/>
      <c r="PQF1294" s="39"/>
      <c r="PQG1294" s="39"/>
      <c r="PQH1294" s="39"/>
      <c r="PQI1294" s="39"/>
      <c r="PQJ1294" s="39"/>
      <c r="PQK1294" s="39"/>
      <c r="PQL1294" s="39"/>
      <c r="PQM1294" s="39"/>
      <c r="PQN1294" s="39"/>
      <c r="PQO1294" s="39"/>
      <c r="PQP1294" s="39"/>
      <c r="PQQ1294" s="39"/>
      <c r="PQR1294" s="39"/>
      <c r="PQS1294" s="39"/>
      <c r="PQT1294" s="39"/>
      <c r="PQU1294" s="39"/>
      <c r="PQV1294" s="39"/>
      <c r="PQW1294" s="39"/>
      <c r="PQX1294" s="39"/>
      <c r="PQY1294" s="39"/>
      <c r="PQZ1294" s="39"/>
      <c r="PRA1294" s="39"/>
      <c r="PRB1294" s="39"/>
      <c r="PRC1294" s="39"/>
      <c r="PRD1294" s="39"/>
      <c r="PRE1294" s="39"/>
      <c r="PRF1294" s="39"/>
      <c r="PRG1294" s="39"/>
      <c r="PRH1294" s="39"/>
      <c r="PRI1294" s="39"/>
      <c r="PRJ1294" s="39"/>
      <c r="PRK1294" s="39"/>
      <c r="PRL1294" s="39"/>
      <c r="PRM1294" s="39"/>
      <c r="PRN1294" s="39"/>
      <c r="PRO1294" s="39"/>
      <c r="PRP1294" s="39"/>
      <c r="PRQ1294" s="39"/>
      <c r="PRR1294" s="39"/>
      <c r="PRS1294" s="39"/>
      <c r="PRT1294" s="39"/>
      <c r="PRU1294" s="39"/>
      <c r="PRV1294" s="39"/>
      <c r="PRW1294" s="39"/>
      <c r="PRX1294" s="39"/>
      <c r="PRY1294" s="39"/>
      <c r="PRZ1294" s="39"/>
      <c r="PSA1294" s="39"/>
      <c r="PSB1294" s="39"/>
      <c r="PSC1294" s="39"/>
      <c r="PSD1294" s="39"/>
      <c r="PSE1294" s="39"/>
      <c r="PSF1294" s="39"/>
      <c r="PSG1294" s="39"/>
      <c r="PSH1294" s="39"/>
      <c r="PSI1294" s="39"/>
      <c r="PSJ1294" s="39"/>
      <c r="PSK1294" s="39"/>
      <c r="PSL1294" s="39"/>
      <c r="PSM1294" s="39"/>
      <c r="PSN1294" s="39"/>
      <c r="PSO1294" s="39"/>
      <c r="PSP1294" s="39"/>
      <c r="PSQ1294" s="39"/>
      <c r="PSR1294" s="39"/>
      <c r="PSS1294" s="39"/>
      <c r="PST1294" s="39"/>
      <c r="PSU1294" s="39"/>
      <c r="PSV1294" s="39"/>
      <c r="PSW1294" s="39"/>
      <c r="PSX1294" s="39"/>
      <c r="PSY1294" s="39"/>
      <c r="PSZ1294" s="39"/>
      <c r="PTA1294" s="39"/>
      <c r="PTB1294" s="39"/>
      <c r="PTC1294" s="39"/>
      <c r="PTD1294" s="39"/>
      <c r="PTE1294" s="39"/>
      <c r="PTF1294" s="39"/>
      <c r="PTG1294" s="39"/>
      <c r="PTH1294" s="39"/>
      <c r="PTI1294" s="39"/>
      <c r="PTJ1294" s="39"/>
      <c r="PTK1294" s="39"/>
      <c r="PTL1294" s="39"/>
      <c r="PTM1294" s="39"/>
      <c r="PTN1294" s="39"/>
      <c r="PTO1294" s="39"/>
      <c r="PTP1294" s="39"/>
      <c r="PTQ1294" s="39"/>
      <c r="PTR1294" s="39"/>
      <c r="PTS1294" s="39"/>
      <c r="PTT1294" s="39"/>
      <c r="PTU1294" s="39"/>
      <c r="PTV1294" s="39"/>
      <c r="PTW1294" s="39"/>
      <c r="PTX1294" s="39"/>
      <c r="PTY1294" s="39"/>
      <c r="PTZ1294" s="39"/>
      <c r="PUA1294" s="39"/>
      <c r="PUB1294" s="39"/>
      <c r="PUC1294" s="39"/>
      <c r="PUD1294" s="39"/>
      <c r="PUE1294" s="39"/>
      <c r="PUF1294" s="39"/>
      <c r="PUG1294" s="39"/>
      <c r="PUH1294" s="39"/>
      <c r="PUI1294" s="39"/>
      <c r="PUJ1294" s="39"/>
      <c r="PUK1294" s="39"/>
      <c r="PUL1294" s="39"/>
      <c r="PUM1294" s="39"/>
      <c r="PUN1294" s="39"/>
      <c r="PUO1294" s="39"/>
      <c r="PUP1294" s="39"/>
      <c r="PUQ1294" s="39"/>
      <c r="PUR1294" s="39"/>
      <c r="PUS1294" s="39"/>
      <c r="PUT1294" s="39"/>
      <c r="PUU1294" s="39"/>
      <c r="PUV1294" s="39"/>
      <c r="PUW1294" s="39"/>
      <c r="PUX1294" s="39"/>
      <c r="PUY1294" s="39"/>
      <c r="PUZ1294" s="39"/>
      <c r="PVA1294" s="39"/>
      <c r="PVB1294" s="39"/>
      <c r="PVC1294" s="39"/>
      <c r="PVD1294" s="39"/>
      <c r="PVE1294" s="39"/>
      <c r="PVF1294" s="39"/>
      <c r="PVG1294" s="39"/>
      <c r="PVH1294" s="39"/>
      <c r="PVI1294" s="39"/>
      <c r="PVJ1294" s="39"/>
      <c r="PVK1294" s="39"/>
      <c r="PVL1294" s="39"/>
      <c r="PVM1294" s="39"/>
      <c r="PVN1294" s="39"/>
      <c r="PVO1294" s="39"/>
      <c r="PVP1294" s="39"/>
      <c r="PVQ1294" s="39"/>
      <c r="PVR1294" s="39"/>
      <c r="PVS1294" s="39"/>
      <c r="PVT1294" s="39"/>
      <c r="PVU1294" s="39"/>
      <c r="PVV1294" s="39"/>
      <c r="PVW1294" s="39"/>
      <c r="PVX1294" s="39"/>
      <c r="PVY1294" s="39"/>
      <c r="PVZ1294" s="39"/>
      <c r="PWA1294" s="39"/>
      <c r="PWB1294" s="39"/>
      <c r="PWC1294" s="39"/>
      <c r="PWD1294" s="39"/>
      <c r="PWE1294" s="39"/>
      <c r="PWF1294" s="39"/>
      <c r="PWG1294" s="39"/>
      <c r="PWH1294" s="39"/>
      <c r="PWI1294" s="39"/>
      <c r="PWJ1294" s="39"/>
      <c r="PWK1294" s="39"/>
      <c r="PWL1294" s="39"/>
      <c r="PWM1294" s="39"/>
      <c r="PWN1294" s="39"/>
      <c r="PWO1294" s="39"/>
      <c r="PWP1294" s="39"/>
      <c r="PWQ1294" s="39"/>
      <c r="PWR1294" s="39"/>
      <c r="PWS1294" s="39"/>
      <c r="PWT1294" s="39"/>
      <c r="PWU1294" s="39"/>
      <c r="PWV1294" s="39"/>
      <c r="PWW1294" s="39"/>
      <c r="PWX1294" s="39"/>
      <c r="PWY1294" s="39"/>
      <c r="PWZ1294" s="39"/>
      <c r="PXA1294" s="39"/>
      <c r="PXB1294" s="39"/>
      <c r="PXC1294" s="39"/>
      <c r="PXD1294" s="39"/>
      <c r="PXE1294" s="39"/>
      <c r="PXF1294" s="39"/>
      <c r="PXG1294" s="39"/>
      <c r="PXH1294" s="39"/>
      <c r="PXI1294" s="39"/>
      <c r="PXJ1294" s="39"/>
      <c r="PXK1294" s="39"/>
      <c r="PXL1294" s="39"/>
      <c r="PXM1294" s="39"/>
      <c r="PXN1294" s="39"/>
      <c r="PXO1294" s="39"/>
      <c r="PXP1294" s="39"/>
      <c r="PXQ1294" s="39"/>
      <c r="PXR1294" s="39"/>
      <c r="PXS1294" s="39"/>
      <c r="PXT1294" s="39"/>
      <c r="PXU1294" s="39"/>
      <c r="PXV1294" s="39"/>
      <c r="PXW1294" s="39"/>
      <c r="PXX1294" s="39"/>
      <c r="PXY1294" s="39"/>
      <c r="PXZ1294" s="39"/>
      <c r="PYA1294" s="39"/>
      <c r="PYB1294" s="39"/>
      <c r="PYC1294" s="39"/>
      <c r="PYD1294" s="39"/>
      <c r="PYE1294" s="39"/>
      <c r="PYF1294" s="39"/>
      <c r="PYG1294" s="39"/>
      <c r="PYH1294" s="39"/>
      <c r="PYI1294" s="39"/>
      <c r="PYJ1294" s="39"/>
      <c r="PYK1294" s="39"/>
      <c r="PYL1294" s="39"/>
      <c r="PYM1294" s="39"/>
      <c r="PYN1294" s="39"/>
      <c r="PYO1294" s="39"/>
      <c r="PYP1294" s="39"/>
      <c r="PYQ1294" s="39"/>
      <c r="PYR1294" s="39"/>
      <c r="PYS1294" s="39"/>
      <c r="PYT1294" s="39"/>
      <c r="PYU1294" s="39"/>
      <c r="PYV1294" s="39"/>
      <c r="PYW1294" s="39"/>
      <c r="PYX1294" s="39"/>
      <c r="PYY1294" s="39"/>
      <c r="PYZ1294" s="39"/>
      <c r="PZA1294" s="39"/>
      <c r="PZB1294" s="39"/>
      <c r="PZC1294" s="39"/>
      <c r="PZD1294" s="39"/>
      <c r="PZE1294" s="39"/>
      <c r="PZF1294" s="39"/>
      <c r="PZG1294" s="39"/>
      <c r="PZH1294" s="39"/>
      <c r="PZI1294" s="39"/>
      <c r="PZJ1294" s="39"/>
      <c r="PZK1294" s="39"/>
      <c r="PZL1294" s="39"/>
      <c r="PZM1294" s="39"/>
      <c r="PZN1294" s="39"/>
      <c r="PZO1294" s="39"/>
      <c r="PZP1294" s="39"/>
      <c r="PZQ1294" s="39"/>
      <c r="PZR1294" s="39"/>
      <c r="PZS1294" s="39"/>
      <c r="PZT1294" s="39"/>
      <c r="PZU1294" s="39"/>
      <c r="PZV1294" s="39"/>
      <c r="PZW1294" s="39"/>
      <c r="PZX1294" s="39"/>
      <c r="PZY1294" s="39"/>
      <c r="PZZ1294" s="39"/>
      <c r="QAA1294" s="39"/>
      <c r="QAB1294" s="39"/>
      <c r="QAC1294" s="39"/>
      <c r="QAD1294" s="39"/>
      <c r="QAE1294" s="39"/>
      <c r="QAF1294" s="39"/>
      <c r="QAG1294" s="39"/>
      <c r="QAH1294" s="39"/>
      <c r="QAI1294" s="39"/>
      <c r="QAJ1294" s="39"/>
      <c r="QAK1294" s="39"/>
      <c r="QAL1294" s="39"/>
      <c r="QAM1294" s="39"/>
      <c r="QAN1294" s="39"/>
      <c r="QAO1294" s="39"/>
      <c r="QAP1294" s="39"/>
      <c r="QAQ1294" s="39"/>
      <c r="QAR1294" s="39"/>
      <c r="QAS1294" s="39"/>
      <c r="QAT1294" s="39"/>
      <c r="QAU1294" s="39"/>
      <c r="QAV1294" s="39"/>
      <c r="QAW1294" s="39"/>
      <c r="QAX1294" s="39"/>
      <c r="QAY1294" s="39"/>
      <c r="QAZ1294" s="39"/>
      <c r="QBA1294" s="39"/>
      <c r="QBB1294" s="39"/>
      <c r="QBC1294" s="39"/>
      <c r="QBD1294" s="39"/>
      <c r="QBE1294" s="39"/>
      <c r="QBF1294" s="39"/>
      <c r="QBG1294" s="39"/>
      <c r="QBH1294" s="39"/>
      <c r="QBI1294" s="39"/>
      <c r="QBJ1294" s="39"/>
      <c r="QBK1294" s="39"/>
      <c r="QBL1294" s="39"/>
      <c r="QBM1294" s="39"/>
      <c r="QBN1294" s="39"/>
      <c r="QBO1294" s="39"/>
      <c r="QBP1294" s="39"/>
      <c r="QBQ1294" s="39"/>
      <c r="QBR1294" s="39"/>
      <c r="QBS1294" s="39"/>
      <c r="QBT1294" s="39"/>
      <c r="QBU1294" s="39"/>
      <c r="QBV1294" s="39"/>
      <c r="QBW1294" s="39"/>
      <c r="QBX1294" s="39"/>
      <c r="QBY1294" s="39"/>
      <c r="QBZ1294" s="39"/>
      <c r="QCA1294" s="39"/>
      <c r="QCB1294" s="39"/>
      <c r="QCC1294" s="39"/>
      <c r="QCD1294" s="39"/>
      <c r="QCE1294" s="39"/>
      <c r="QCF1294" s="39"/>
      <c r="QCG1294" s="39"/>
      <c r="QCH1294" s="39"/>
      <c r="QCI1294" s="39"/>
      <c r="QCJ1294" s="39"/>
      <c r="QCK1294" s="39"/>
      <c r="QCL1294" s="39"/>
      <c r="QCM1294" s="39"/>
      <c r="QCN1294" s="39"/>
      <c r="QCO1294" s="39"/>
      <c r="QCP1294" s="39"/>
      <c r="QCQ1294" s="39"/>
      <c r="QCR1294" s="39"/>
      <c r="QCS1294" s="39"/>
      <c r="QCT1294" s="39"/>
      <c r="QCU1294" s="39"/>
      <c r="QCV1294" s="39"/>
      <c r="QCW1294" s="39"/>
      <c r="QCX1294" s="39"/>
      <c r="QCY1294" s="39"/>
      <c r="QCZ1294" s="39"/>
      <c r="QDA1294" s="39"/>
      <c r="QDB1294" s="39"/>
      <c r="QDC1294" s="39"/>
      <c r="QDD1294" s="39"/>
      <c r="QDE1294" s="39"/>
      <c r="QDF1294" s="39"/>
      <c r="QDG1294" s="39"/>
      <c r="QDH1294" s="39"/>
      <c r="QDI1294" s="39"/>
      <c r="QDJ1294" s="39"/>
      <c r="QDK1294" s="39"/>
      <c r="QDL1294" s="39"/>
      <c r="QDM1294" s="39"/>
      <c r="QDN1294" s="39"/>
      <c r="QDO1294" s="39"/>
      <c r="QDP1294" s="39"/>
      <c r="QDQ1294" s="39"/>
      <c r="QDR1294" s="39"/>
      <c r="QDS1294" s="39"/>
      <c r="QDT1294" s="39"/>
      <c r="QDU1294" s="39"/>
      <c r="QDV1294" s="39"/>
      <c r="QDW1294" s="39"/>
      <c r="QDX1294" s="39"/>
      <c r="QDY1294" s="39"/>
      <c r="QDZ1294" s="39"/>
      <c r="QEA1294" s="39"/>
      <c r="QEB1294" s="39"/>
      <c r="QEC1294" s="39"/>
      <c r="QED1294" s="39"/>
      <c r="QEE1294" s="39"/>
      <c r="QEF1294" s="39"/>
      <c r="QEG1294" s="39"/>
      <c r="QEH1294" s="39"/>
      <c r="QEI1294" s="39"/>
      <c r="QEJ1294" s="39"/>
      <c r="QEK1294" s="39"/>
      <c r="QEL1294" s="39"/>
      <c r="QEM1294" s="39"/>
      <c r="QEN1294" s="39"/>
      <c r="QEO1294" s="39"/>
      <c r="QEP1294" s="39"/>
      <c r="QEQ1294" s="39"/>
      <c r="QER1294" s="39"/>
      <c r="QES1294" s="39"/>
      <c r="QET1294" s="39"/>
      <c r="QEU1294" s="39"/>
      <c r="QEV1294" s="39"/>
      <c r="QEW1294" s="39"/>
      <c r="QEX1294" s="39"/>
      <c r="QEY1294" s="39"/>
      <c r="QEZ1294" s="39"/>
      <c r="QFA1294" s="39"/>
      <c r="QFB1294" s="39"/>
      <c r="QFC1294" s="39"/>
      <c r="QFD1294" s="39"/>
      <c r="QFE1294" s="39"/>
      <c r="QFF1294" s="39"/>
      <c r="QFG1294" s="39"/>
      <c r="QFH1294" s="39"/>
      <c r="QFI1294" s="39"/>
      <c r="QFJ1294" s="39"/>
      <c r="QFK1294" s="39"/>
      <c r="QFL1294" s="39"/>
      <c r="QFM1294" s="39"/>
      <c r="QFN1294" s="39"/>
      <c r="QFO1294" s="39"/>
      <c r="QFP1294" s="39"/>
      <c r="QFQ1294" s="39"/>
      <c r="QFR1294" s="39"/>
      <c r="QFS1294" s="39"/>
      <c r="QFT1294" s="39"/>
      <c r="QFU1294" s="39"/>
      <c r="QFV1294" s="39"/>
      <c r="QFW1294" s="39"/>
      <c r="QFX1294" s="39"/>
      <c r="QFY1294" s="39"/>
      <c r="QFZ1294" s="39"/>
      <c r="QGA1294" s="39"/>
      <c r="QGB1294" s="39"/>
      <c r="QGC1294" s="39"/>
      <c r="QGD1294" s="39"/>
      <c r="QGE1294" s="39"/>
      <c r="QGF1294" s="39"/>
      <c r="QGG1294" s="39"/>
      <c r="QGH1294" s="39"/>
      <c r="QGI1294" s="39"/>
      <c r="QGJ1294" s="39"/>
      <c r="QGK1294" s="39"/>
      <c r="QGL1294" s="39"/>
      <c r="QGM1294" s="39"/>
      <c r="QGN1294" s="39"/>
      <c r="QGO1294" s="39"/>
      <c r="QGP1294" s="39"/>
      <c r="QGQ1294" s="39"/>
      <c r="QGR1294" s="39"/>
      <c r="QGS1294" s="39"/>
      <c r="QGT1294" s="39"/>
      <c r="QGU1294" s="39"/>
      <c r="QGV1294" s="39"/>
      <c r="QGW1294" s="39"/>
      <c r="QGX1294" s="39"/>
      <c r="QGY1294" s="39"/>
      <c r="QGZ1294" s="39"/>
      <c r="QHA1294" s="39"/>
      <c r="QHB1294" s="39"/>
      <c r="QHC1294" s="39"/>
      <c r="QHD1294" s="39"/>
      <c r="QHE1294" s="39"/>
      <c r="QHF1294" s="39"/>
      <c r="QHG1294" s="39"/>
      <c r="QHH1294" s="39"/>
      <c r="QHI1294" s="39"/>
      <c r="QHJ1294" s="39"/>
      <c r="QHK1294" s="39"/>
      <c r="QHL1294" s="39"/>
      <c r="QHM1294" s="39"/>
      <c r="QHN1294" s="39"/>
      <c r="QHO1294" s="39"/>
      <c r="QHP1294" s="39"/>
      <c r="QHQ1294" s="39"/>
      <c r="QHR1294" s="39"/>
      <c r="QHS1294" s="39"/>
      <c r="QHT1294" s="39"/>
      <c r="QHU1294" s="39"/>
      <c r="QHV1294" s="39"/>
      <c r="QHW1294" s="39"/>
      <c r="QHX1294" s="39"/>
      <c r="QHY1294" s="39"/>
      <c r="QHZ1294" s="39"/>
      <c r="QIA1294" s="39"/>
      <c r="QIB1294" s="39"/>
      <c r="QIC1294" s="39"/>
      <c r="QID1294" s="39"/>
      <c r="QIE1294" s="39"/>
      <c r="QIF1294" s="39"/>
      <c r="QIG1294" s="39"/>
      <c r="QIH1294" s="39"/>
      <c r="QII1294" s="39"/>
      <c r="QIJ1294" s="39"/>
      <c r="QIK1294" s="39"/>
      <c r="QIL1294" s="39"/>
      <c r="QIM1294" s="39"/>
      <c r="QIN1294" s="39"/>
      <c r="QIO1294" s="39"/>
      <c r="QIP1294" s="39"/>
      <c r="QIQ1294" s="39"/>
      <c r="QIR1294" s="39"/>
      <c r="QIS1294" s="39"/>
      <c r="QIT1294" s="39"/>
      <c r="QIU1294" s="39"/>
      <c r="QIV1294" s="39"/>
      <c r="QIW1294" s="39"/>
      <c r="QIX1294" s="39"/>
      <c r="QIY1294" s="39"/>
      <c r="QIZ1294" s="39"/>
      <c r="QJA1294" s="39"/>
      <c r="QJB1294" s="39"/>
      <c r="QJC1294" s="39"/>
      <c r="QJD1294" s="39"/>
      <c r="QJE1294" s="39"/>
      <c r="QJF1294" s="39"/>
      <c r="QJG1294" s="39"/>
      <c r="QJH1294" s="39"/>
      <c r="QJI1294" s="39"/>
      <c r="QJJ1294" s="39"/>
      <c r="QJK1294" s="39"/>
      <c r="QJL1294" s="39"/>
      <c r="QJM1294" s="39"/>
      <c r="QJN1294" s="39"/>
      <c r="QJO1294" s="39"/>
      <c r="QJP1294" s="39"/>
      <c r="QJQ1294" s="39"/>
      <c r="QJR1294" s="39"/>
      <c r="QJS1294" s="39"/>
      <c r="QJT1294" s="39"/>
      <c r="QJU1294" s="39"/>
      <c r="QJV1294" s="39"/>
      <c r="QJW1294" s="39"/>
      <c r="QJX1294" s="39"/>
      <c r="QJY1294" s="39"/>
      <c r="QJZ1294" s="39"/>
      <c r="QKA1294" s="39"/>
      <c r="QKB1294" s="39"/>
      <c r="QKC1294" s="39"/>
      <c r="QKD1294" s="39"/>
      <c r="QKE1294" s="39"/>
      <c r="QKF1294" s="39"/>
      <c r="QKG1294" s="39"/>
      <c r="QKH1294" s="39"/>
      <c r="QKI1294" s="39"/>
      <c r="QKJ1294" s="39"/>
      <c r="QKK1294" s="39"/>
      <c r="QKL1294" s="39"/>
      <c r="QKM1294" s="39"/>
      <c r="QKN1294" s="39"/>
      <c r="QKO1294" s="39"/>
      <c r="QKP1294" s="39"/>
      <c r="QKQ1294" s="39"/>
      <c r="QKR1294" s="39"/>
      <c r="QKS1294" s="39"/>
      <c r="QKT1294" s="39"/>
      <c r="QKU1294" s="39"/>
      <c r="QKV1294" s="39"/>
      <c r="QKW1294" s="39"/>
      <c r="QKX1294" s="39"/>
      <c r="QKY1294" s="39"/>
      <c r="QKZ1294" s="39"/>
      <c r="QLA1294" s="39"/>
      <c r="QLB1294" s="39"/>
      <c r="QLC1294" s="39"/>
      <c r="QLD1294" s="39"/>
      <c r="QLE1294" s="39"/>
      <c r="QLF1294" s="39"/>
      <c r="QLG1294" s="39"/>
      <c r="QLH1294" s="39"/>
      <c r="QLI1294" s="39"/>
      <c r="QLJ1294" s="39"/>
      <c r="QLK1294" s="39"/>
      <c r="QLL1294" s="39"/>
      <c r="QLM1294" s="39"/>
      <c r="QLN1294" s="39"/>
      <c r="QLO1294" s="39"/>
      <c r="QLP1294" s="39"/>
      <c r="QLQ1294" s="39"/>
      <c r="QLR1294" s="39"/>
      <c r="QLS1294" s="39"/>
      <c r="QLT1294" s="39"/>
      <c r="QLU1294" s="39"/>
      <c r="QLV1294" s="39"/>
      <c r="QLW1294" s="39"/>
      <c r="QLX1294" s="39"/>
      <c r="QLY1294" s="39"/>
      <c r="QLZ1294" s="39"/>
      <c r="QMA1294" s="39"/>
      <c r="QMB1294" s="39"/>
      <c r="QMC1294" s="39"/>
      <c r="QMD1294" s="39"/>
      <c r="QME1294" s="39"/>
      <c r="QMF1294" s="39"/>
      <c r="QMG1294" s="39"/>
      <c r="QMH1294" s="39"/>
      <c r="QMI1294" s="39"/>
      <c r="QMJ1294" s="39"/>
      <c r="QMK1294" s="39"/>
      <c r="QML1294" s="39"/>
      <c r="QMM1294" s="39"/>
      <c r="QMN1294" s="39"/>
      <c r="QMO1294" s="39"/>
      <c r="QMP1294" s="39"/>
      <c r="QMQ1294" s="39"/>
      <c r="QMR1294" s="39"/>
      <c r="QMS1294" s="39"/>
      <c r="QMT1294" s="39"/>
      <c r="QMU1294" s="39"/>
      <c r="QMV1294" s="39"/>
      <c r="QMW1294" s="39"/>
      <c r="QMX1294" s="39"/>
      <c r="QMY1294" s="39"/>
      <c r="QMZ1294" s="39"/>
      <c r="QNA1294" s="39"/>
      <c r="QNB1294" s="39"/>
      <c r="QNC1294" s="39"/>
      <c r="QND1294" s="39"/>
      <c r="QNE1294" s="39"/>
      <c r="QNF1294" s="39"/>
      <c r="QNG1294" s="39"/>
      <c r="QNH1294" s="39"/>
      <c r="QNI1294" s="39"/>
      <c r="QNJ1294" s="39"/>
      <c r="QNK1294" s="39"/>
      <c r="QNL1294" s="39"/>
      <c r="QNM1294" s="39"/>
      <c r="QNN1294" s="39"/>
      <c r="QNO1294" s="39"/>
      <c r="QNP1294" s="39"/>
      <c r="QNQ1294" s="39"/>
      <c r="QNR1294" s="39"/>
      <c r="QNS1294" s="39"/>
      <c r="QNT1294" s="39"/>
      <c r="QNU1294" s="39"/>
      <c r="QNV1294" s="39"/>
      <c r="QNW1294" s="39"/>
      <c r="QNX1294" s="39"/>
      <c r="QNY1294" s="39"/>
      <c r="QNZ1294" s="39"/>
      <c r="QOA1294" s="39"/>
      <c r="QOB1294" s="39"/>
      <c r="QOC1294" s="39"/>
      <c r="QOD1294" s="39"/>
      <c r="QOE1294" s="39"/>
      <c r="QOF1294" s="39"/>
      <c r="QOG1294" s="39"/>
      <c r="QOH1294" s="39"/>
      <c r="QOI1294" s="39"/>
      <c r="QOJ1294" s="39"/>
      <c r="QOK1294" s="39"/>
      <c r="QOL1294" s="39"/>
      <c r="QOM1294" s="39"/>
      <c r="QON1294" s="39"/>
      <c r="QOO1294" s="39"/>
      <c r="QOP1294" s="39"/>
      <c r="QOQ1294" s="39"/>
      <c r="QOR1294" s="39"/>
      <c r="QOS1294" s="39"/>
      <c r="QOT1294" s="39"/>
      <c r="QOU1294" s="39"/>
      <c r="QOV1294" s="39"/>
      <c r="QOW1294" s="39"/>
      <c r="QOX1294" s="39"/>
      <c r="QOY1294" s="39"/>
      <c r="QOZ1294" s="39"/>
      <c r="QPA1294" s="39"/>
      <c r="QPB1294" s="39"/>
      <c r="QPC1294" s="39"/>
      <c r="QPD1294" s="39"/>
      <c r="QPE1294" s="39"/>
      <c r="QPF1294" s="39"/>
      <c r="QPG1294" s="39"/>
      <c r="QPH1294" s="39"/>
      <c r="QPI1294" s="39"/>
      <c r="QPJ1294" s="39"/>
      <c r="QPK1294" s="39"/>
      <c r="QPL1294" s="39"/>
      <c r="QPM1294" s="39"/>
      <c r="QPN1294" s="39"/>
      <c r="QPO1294" s="39"/>
      <c r="QPP1294" s="39"/>
      <c r="QPQ1294" s="39"/>
      <c r="QPR1294" s="39"/>
      <c r="QPS1294" s="39"/>
      <c r="QPT1294" s="39"/>
      <c r="QPU1294" s="39"/>
      <c r="QPV1294" s="39"/>
      <c r="QPW1294" s="39"/>
      <c r="QPX1294" s="39"/>
      <c r="QPY1294" s="39"/>
      <c r="QPZ1294" s="39"/>
      <c r="QQA1294" s="39"/>
      <c r="QQB1294" s="39"/>
      <c r="QQC1294" s="39"/>
      <c r="QQD1294" s="39"/>
      <c r="QQE1294" s="39"/>
      <c r="QQF1294" s="39"/>
      <c r="QQG1294" s="39"/>
      <c r="QQH1294" s="39"/>
      <c r="QQI1294" s="39"/>
      <c r="QQJ1294" s="39"/>
      <c r="QQK1294" s="39"/>
      <c r="QQL1294" s="39"/>
      <c r="QQM1294" s="39"/>
      <c r="QQN1294" s="39"/>
      <c r="QQO1294" s="39"/>
      <c r="QQP1294" s="39"/>
      <c r="QQQ1294" s="39"/>
      <c r="QQR1294" s="39"/>
      <c r="QQS1294" s="39"/>
      <c r="QQT1294" s="39"/>
      <c r="QQU1294" s="39"/>
      <c r="QQV1294" s="39"/>
      <c r="QQW1294" s="39"/>
      <c r="QQX1294" s="39"/>
      <c r="QQY1294" s="39"/>
      <c r="QQZ1294" s="39"/>
      <c r="QRA1294" s="39"/>
      <c r="QRB1294" s="39"/>
      <c r="QRC1294" s="39"/>
      <c r="QRD1294" s="39"/>
      <c r="QRE1294" s="39"/>
      <c r="QRF1294" s="39"/>
      <c r="QRG1294" s="39"/>
      <c r="QRH1294" s="39"/>
      <c r="QRI1294" s="39"/>
      <c r="QRJ1294" s="39"/>
      <c r="QRK1294" s="39"/>
      <c r="QRL1294" s="39"/>
      <c r="QRM1294" s="39"/>
      <c r="QRN1294" s="39"/>
      <c r="QRO1294" s="39"/>
      <c r="QRP1294" s="39"/>
      <c r="QRQ1294" s="39"/>
      <c r="QRR1294" s="39"/>
      <c r="QRS1294" s="39"/>
      <c r="QRT1294" s="39"/>
      <c r="QRU1294" s="39"/>
      <c r="QRV1294" s="39"/>
      <c r="QRW1294" s="39"/>
      <c r="QRX1294" s="39"/>
      <c r="QRY1294" s="39"/>
      <c r="QRZ1294" s="39"/>
      <c r="QSA1294" s="39"/>
      <c r="QSB1294" s="39"/>
      <c r="QSC1294" s="39"/>
      <c r="QSD1294" s="39"/>
      <c r="QSE1294" s="39"/>
      <c r="QSF1294" s="39"/>
      <c r="QSG1294" s="39"/>
      <c r="QSH1294" s="39"/>
      <c r="QSI1294" s="39"/>
      <c r="QSJ1294" s="39"/>
      <c r="QSK1294" s="39"/>
      <c r="QSL1294" s="39"/>
      <c r="QSM1294" s="39"/>
      <c r="QSN1294" s="39"/>
      <c r="QSO1294" s="39"/>
      <c r="QSP1294" s="39"/>
      <c r="QSQ1294" s="39"/>
      <c r="QSR1294" s="39"/>
      <c r="QSS1294" s="39"/>
      <c r="QST1294" s="39"/>
      <c r="QSU1294" s="39"/>
      <c r="QSV1294" s="39"/>
      <c r="QSW1294" s="39"/>
      <c r="QSX1294" s="39"/>
      <c r="QSY1294" s="39"/>
      <c r="QSZ1294" s="39"/>
      <c r="QTA1294" s="39"/>
      <c r="QTB1294" s="39"/>
      <c r="QTC1294" s="39"/>
      <c r="QTD1294" s="39"/>
      <c r="QTE1294" s="39"/>
      <c r="QTF1294" s="39"/>
      <c r="QTG1294" s="39"/>
      <c r="QTH1294" s="39"/>
      <c r="QTI1294" s="39"/>
      <c r="QTJ1294" s="39"/>
      <c r="QTK1294" s="39"/>
      <c r="QTL1294" s="39"/>
      <c r="QTM1294" s="39"/>
      <c r="QTN1294" s="39"/>
      <c r="QTO1294" s="39"/>
      <c r="QTP1294" s="39"/>
      <c r="QTQ1294" s="39"/>
      <c r="QTR1294" s="39"/>
      <c r="QTS1294" s="39"/>
      <c r="QTT1294" s="39"/>
      <c r="QTU1294" s="39"/>
      <c r="QTV1294" s="39"/>
      <c r="QTW1294" s="39"/>
      <c r="QTX1294" s="39"/>
      <c r="QTY1294" s="39"/>
      <c r="QTZ1294" s="39"/>
      <c r="QUA1294" s="39"/>
      <c r="QUB1294" s="39"/>
      <c r="QUC1294" s="39"/>
      <c r="QUD1294" s="39"/>
      <c r="QUE1294" s="39"/>
      <c r="QUF1294" s="39"/>
      <c r="QUG1294" s="39"/>
      <c r="QUH1294" s="39"/>
      <c r="QUI1294" s="39"/>
      <c r="QUJ1294" s="39"/>
      <c r="QUK1294" s="39"/>
      <c r="QUL1294" s="39"/>
      <c r="QUM1294" s="39"/>
      <c r="QUN1294" s="39"/>
      <c r="QUO1294" s="39"/>
      <c r="QUP1294" s="39"/>
      <c r="QUQ1294" s="39"/>
      <c r="QUR1294" s="39"/>
      <c r="QUS1294" s="39"/>
      <c r="QUT1294" s="39"/>
      <c r="QUU1294" s="39"/>
      <c r="QUV1294" s="39"/>
      <c r="QUW1294" s="39"/>
      <c r="QUX1294" s="39"/>
      <c r="QUY1294" s="39"/>
      <c r="QUZ1294" s="39"/>
      <c r="QVA1294" s="39"/>
      <c r="QVB1294" s="39"/>
      <c r="QVC1294" s="39"/>
      <c r="QVD1294" s="39"/>
      <c r="QVE1294" s="39"/>
      <c r="QVF1294" s="39"/>
      <c r="QVG1294" s="39"/>
      <c r="QVH1294" s="39"/>
      <c r="QVI1294" s="39"/>
      <c r="QVJ1294" s="39"/>
      <c r="QVK1294" s="39"/>
      <c r="QVL1294" s="39"/>
      <c r="QVM1294" s="39"/>
      <c r="QVN1294" s="39"/>
      <c r="QVO1294" s="39"/>
      <c r="QVP1294" s="39"/>
      <c r="QVQ1294" s="39"/>
      <c r="QVR1294" s="39"/>
      <c r="QVS1294" s="39"/>
      <c r="QVT1294" s="39"/>
      <c r="QVU1294" s="39"/>
      <c r="QVV1294" s="39"/>
      <c r="QVW1294" s="39"/>
      <c r="QVX1294" s="39"/>
      <c r="QVY1294" s="39"/>
      <c r="QVZ1294" s="39"/>
      <c r="QWA1294" s="39"/>
      <c r="QWB1294" s="39"/>
      <c r="QWC1294" s="39"/>
      <c r="QWD1294" s="39"/>
      <c r="QWE1294" s="39"/>
      <c r="QWF1294" s="39"/>
      <c r="QWG1294" s="39"/>
      <c r="QWH1294" s="39"/>
      <c r="QWI1294" s="39"/>
      <c r="QWJ1294" s="39"/>
      <c r="QWK1294" s="39"/>
      <c r="QWL1294" s="39"/>
      <c r="QWM1294" s="39"/>
      <c r="QWN1294" s="39"/>
      <c r="QWO1294" s="39"/>
      <c r="QWP1294" s="39"/>
      <c r="QWQ1294" s="39"/>
      <c r="QWR1294" s="39"/>
      <c r="QWS1294" s="39"/>
      <c r="QWT1294" s="39"/>
      <c r="QWU1294" s="39"/>
      <c r="QWV1294" s="39"/>
      <c r="QWW1294" s="39"/>
      <c r="QWX1294" s="39"/>
      <c r="QWY1294" s="39"/>
      <c r="QWZ1294" s="39"/>
      <c r="QXA1294" s="39"/>
      <c r="QXB1294" s="39"/>
      <c r="QXC1294" s="39"/>
      <c r="QXD1294" s="39"/>
      <c r="QXE1294" s="39"/>
      <c r="QXF1294" s="39"/>
      <c r="QXG1294" s="39"/>
      <c r="QXH1294" s="39"/>
      <c r="QXI1294" s="39"/>
      <c r="QXJ1294" s="39"/>
      <c r="QXK1294" s="39"/>
      <c r="QXL1294" s="39"/>
      <c r="QXM1294" s="39"/>
      <c r="QXN1294" s="39"/>
      <c r="QXO1294" s="39"/>
      <c r="QXP1294" s="39"/>
      <c r="QXQ1294" s="39"/>
      <c r="QXR1294" s="39"/>
      <c r="QXS1294" s="39"/>
      <c r="QXT1294" s="39"/>
      <c r="QXU1294" s="39"/>
      <c r="QXV1294" s="39"/>
      <c r="QXW1294" s="39"/>
      <c r="QXX1294" s="39"/>
      <c r="QXY1294" s="39"/>
      <c r="QXZ1294" s="39"/>
      <c r="QYA1294" s="39"/>
      <c r="QYB1294" s="39"/>
      <c r="QYC1294" s="39"/>
      <c r="QYD1294" s="39"/>
      <c r="QYE1294" s="39"/>
      <c r="QYF1294" s="39"/>
      <c r="QYG1294" s="39"/>
      <c r="QYH1294" s="39"/>
      <c r="QYI1294" s="39"/>
      <c r="QYJ1294" s="39"/>
      <c r="QYK1294" s="39"/>
      <c r="QYL1294" s="39"/>
      <c r="QYM1294" s="39"/>
      <c r="QYN1294" s="39"/>
      <c r="QYO1294" s="39"/>
      <c r="QYP1294" s="39"/>
      <c r="QYQ1294" s="39"/>
      <c r="QYR1294" s="39"/>
      <c r="QYS1294" s="39"/>
      <c r="QYT1294" s="39"/>
      <c r="QYU1294" s="39"/>
      <c r="QYV1294" s="39"/>
      <c r="QYW1294" s="39"/>
      <c r="QYX1294" s="39"/>
      <c r="QYY1294" s="39"/>
      <c r="QYZ1294" s="39"/>
      <c r="QZA1294" s="39"/>
      <c r="QZB1294" s="39"/>
      <c r="QZC1294" s="39"/>
      <c r="QZD1294" s="39"/>
      <c r="QZE1294" s="39"/>
      <c r="QZF1294" s="39"/>
      <c r="QZG1294" s="39"/>
      <c r="QZH1294" s="39"/>
      <c r="QZI1294" s="39"/>
      <c r="QZJ1294" s="39"/>
      <c r="QZK1294" s="39"/>
      <c r="QZL1294" s="39"/>
      <c r="QZM1294" s="39"/>
      <c r="QZN1294" s="39"/>
      <c r="QZO1294" s="39"/>
      <c r="QZP1294" s="39"/>
      <c r="QZQ1294" s="39"/>
      <c r="QZR1294" s="39"/>
      <c r="QZS1294" s="39"/>
      <c r="QZT1294" s="39"/>
      <c r="QZU1294" s="39"/>
      <c r="QZV1294" s="39"/>
      <c r="QZW1294" s="39"/>
      <c r="QZX1294" s="39"/>
      <c r="QZY1294" s="39"/>
      <c r="QZZ1294" s="39"/>
      <c r="RAA1294" s="39"/>
      <c r="RAB1294" s="39"/>
      <c r="RAC1294" s="39"/>
      <c r="RAD1294" s="39"/>
      <c r="RAE1294" s="39"/>
      <c r="RAF1294" s="39"/>
      <c r="RAG1294" s="39"/>
      <c r="RAH1294" s="39"/>
      <c r="RAI1294" s="39"/>
      <c r="RAJ1294" s="39"/>
      <c r="RAK1294" s="39"/>
      <c r="RAL1294" s="39"/>
      <c r="RAM1294" s="39"/>
      <c r="RAN1294" s="39"/>
      <c r="RAO1294" s="39"/>
      <c r="RAP1294" s="39"/>
      <c r="RAQ1294" s="39"/>
      <c r="RAR1294" s="39"/>
      <c r="RAS1294" s="39"/>
      <c r="RAT1294" s="39"/>
      <c r="RAU1294" s="39"/>
      <c r="RAV1294" s="39"/>
      <c r="RAW1294" s="39"/>
      <c r="RAX1294" s="39"/>
      <c r="RAY1294" s="39"/>
      <c r="RAZ1294" s="39"/>
      <c r="RBA1294" s="39"/>
      <c r="RBB1294" s="39"/>
      <c r="RBC1294" s="39"/>
      <c r="RBD1294" s="39"/>
      <c r="RBE1294" s="39"/>
      <c r="RBF1294" s="39"/>
      <c r="RBG1294" s="39"/>
      <c r="RBH1294" s="39"/>
      <c r="RBI1294" s="39"/>
      <c r="RBJ1294" s="39"/>
      <c r="RBK1294" s="39"/>
      <c r="RBL1294" s="39"/>
      <c r="RBM1294" s="39"/>
      <c r="RBN1294" s="39"/>
      <c r="RBO1294" s="39"/>
      <c r="RBP1294" s="39"/>
      <c r="RBQ1294" s="39"/>
      <c r="RBR1294" s="39"/>
      <c r="RBS1294" s="39"/>
      <c r="RBT1294" s="39"/>
      <c r="RBU1294" s="39"/>
      <c r="RBV1294" s="39"/>
      <c r="RBW1294" s="39"/>
      <c r="RBX1294" s="39"/>
      <c r="RBY1294" s="39"/>
      <c r="RBZ1294" s="39"/>
      <c r="RCA1294" s="39"/>
      <c r="RCB1294" s="39"/>
      <c r="RCC1294" s="39"/>
      <c r="RCD1294" s="39"/>
      <c r="RCE1294" s="39"/>
      <c r="RCF1294" s="39"/>
      <c r="RCG1294" s="39"/>
      <c r="RCH1294" s="39"/>
      <c r="RCI1294" s="39"/>
      <c r="RCJ1294" s="39"/>
      <c r="RCK1294" s="39"/>
      <c r="RCL1294" s="39"/>
      <c r="RCM1294" s="39"/>
      <c r="RCN1294" s="39"/>
      <c r="RCO1294" s="39"/>
      <c r="RCP1294" s="39"/>
      <c r="RCQ1294" s="39"/>
      <c r="RCR1294" s="39"/>
      <c r="RCS1294" s="39"/>
      <c r="RCT1294" s="39"/>
      <c r="RCU1294" s="39"/>
      <c r="RCV1294" s="39"/>
      <c r="RCW1294" s="39"/>
      <c r="RCX1294" s="39"/>
      <c r="RCY1294" s="39"/>
      <c r="RCZ1294" s="39"/>
      <c r="RDA1294" s="39"/>
      <c r="RDB1294" s="39"/>
      <c r="RDC1294" s="39"/>
      <c r="RDD1294" s="39"/>
      <c r="RDE1294" s="39"/>
      <c r="RDF1294" s="39"/>
      <c r="RDG1294" s="39"/>
      <c r="RDH1294" s="39"/>
      <c r="RDI1294" s="39"/>
      <c r="RDJ1294" s="39"/>
      <c r="RDK1294" s="39"/>
      <c r="RDL1294" s="39"/>
      <c r="RDM1294" s="39"/>
      <c r="RDN1294" s="39"/>
      <c r="RDO1294" s="39"/>
      <c r="RDP1294" s="39"/>
      <c r="RDQ1294" s="39"/>
      <c r="RDR1294" s="39"/>
      <c r="RDS1294" s="39"/>
      <c r="RDT1294" s="39"/>
      <c r="RDU1294" s="39"/>
      <c r="RDV1294" s="39"/>
      <c r="RDW1294" s="39"/>
      <c r="RDX1294" s="39"/>
      <c r="RDY1294" s="39"/>
      <c r="RDZ1294" s="39"/>
      <c r="REA1294" s="39"/>
      <c r="REB1294" s="39"/>
      <c r="REC1294" s="39"/>
      <c r="RED1294" s="39"/>
      <c r="REE1294" s="39"/>
      <c r="REF1294" s="39"/>
      <c r="REG1294" s="39"/>
      <c r="REH1294" s="39"/>
      <c r="REI1294" s="39"/>
      <c r="REJ1294" s="39"/>
      <c r="REK1294" s="39"/>
      <c r="REL1294" s="39"/>
      <c r="REM1294" s="39"/>
      <c r="REN1294" s="39"/>
      <c r="REO1294" s="39"/>
      <c r="REP1294" s="39"/>
      <c r="REQ1294" s="39"/>
      <c r="RER1294" s="39"/>
      <c r="RES1294" s="39"/>
      <c r="RET1294" s="39"/>
      <c r="REU1294" s="39"/>
      <c r="REV1294" s="39"/>
      <c r="REW1294" s="39"/>
      <c r="REX1294" s="39"/>
      <c r="REY1294" s="39"/>
      <c r="REZ1294" s="39"/>
      <c r="RFA1294" s="39"/>
      <c r="RFB1294" s="39"/>
      <c r="RFC1294" s="39"/>
      <c r="RFD1294" s="39"/>
      <c r="RFE1294" s="39"/>
      <c r="RFF1294" s="39"/>
      <c r="RFG1294" s="39"/>
      <c r="RFH1294" s="39"/>
      <c r="RFI1294" s="39"/>
      <c r="RFJ1294" s="39"/>
      <c r="RFK1294" s="39"/>
      <c r="RFL1294" s="39"/>
      <c r="RFM1294" s="39"/>
      <c r="RFN1294" s="39"/>
      <c r="RFO1294" s="39"/>
      <c r="RFP1294" s="39"/>
      <c r="RFQ1294" s="39"/>
      <c r="RFR1294" s="39"/>
      <c r="RFS1294" s="39"/>
      <c r="RFT1294" s="39"/>
      <c r="RFU1294" s="39"/>
      <c r="RFV1294" s="39"/>
      <c r="RFW1294" s="39"/>
      <c r="RFX1294" s="39"/>
      <c r="RFY1294" s="39"/>
      <c r="RFZ1294" s="39"/>
      <c r="RGA1294" s="39"/>
      <c r="RGB1294" s="39"/>
      <c r="RGC1294" s="39"/>
      <c r="RGD1294" s="39"/>
      <c r="RGE1294" s="39"/>
      <c r="RGF1294" s="39"/>
      <c r="RGG1294" s="39"/>
      <c r="RGH1294" s="39"/>
      <c r="RGI1294" s="39"/>
      <c r="RGJ1294" s="39"/>
      <c r="RGK1294" s="39"/>
      <c r="RGL1294" s="39"/>
      <c r="RGM1294" s="39"/>
      <c r="RGN1294" s="39"/>
      <c r="RGO1294" s="39"/>
      <c r="RGP1294" s="39"/>
      <c r="RGQ1294" s="39"/>
      <c r="RGR1294" s="39"/>
      <c r="RGS1294" s="39"/>
      <c r="RGT1294" s="39"/>
      <c r="RGU1294" s="39"/>
      <c r="RGV1294" s="39"/>
      <c r="RGW1294" s="39"/>
      <c r="RGX1294" s="39"/>
      <c r="RGY1294" s="39"/>
      <c r="RGZ1294" s="39"/>
      <c r="RHA1294" s="39"/>
      <c r="RHB1294" s="39"/>
      <c r="RHC1294" s="39"/>
      <c r="RHD1294" s="39"/>
      <c r="RHE1294" s="39"/>
      <c r="RHF1294" s="39"/>
      <c r="RHG1294" s="39"/>
      <c r="RHH1294" s="39"/>
      <c r="RHI1294" s="39"/>
      <c r="RHJ1294" s="39"/>
      <c r="RHK1294" s="39"/>
      <c r="RHL1294" s="39"/>
      <c r="RHM1294" s="39"/>
      <c r="RHN1294" s="39"/>
      <c r="RHO1294" s="39"/>
      <c r="RHP1294" s="39"/>
      <c r="RHQ1294" s="39"/>
      <c r="RHR1294" s="39"/>
      <c r="RHS1294" s="39"/>
      <c r="RHT1294" s="39"/>
      <c r="RHU1294" s="39"/>
      <c r="RHV1294" s="39"/>
      <c r="RHW1294" s="39"/>
      <c r="RHX1294" s="39"/>
      <c r="RHY1294" s="39"/>
      <c r="RHZ1294" s="39"/>
      <c r="RIA1294" s="39"/>
      <c r="RIB1294" s="39"/>
      <c r="RIC1294" s="39"/>
      <c r="RID1294" s="39"/>
      <c r="RIE1294" s="39"/>
      <c r="RIF1294" s="39"/>
      <c r="RIG1294" s="39"/>
      <c r="RIH1294" s="39"/>
      <c r="RII1294" s="39"/>
      <c r="RIJ1294" s="39"/>
      <c r="RIK1294" s="39"/>
      <c r="RIL1294" s="39"/>
      <c r="RIM1294" s="39"/>
      <c r="RIN1294" s="39"/>
      <c r="RIO1294" s="39"/>
      <c r="RIP1294" s="39"/>
      <c r="RIQ1294" s="39"/>
      <c r="RIR1294" s="39"/>
      <c r="RIS1294" s="39"/>
      <c r="RIT1294" s="39"/>
      <c r="RIU1294" s="39"/>
      <c r="RIV1294" s="39"/>
      <c r="RIW1294" s="39"/>
      <c r="RIX1294" s="39"/>
      <c r="RIY1294" s="39"/>
      <c r="RIZ1294" s="39"/>
      <c r="RJA1294" s="39"/>
      <c r="RJB1294" s="39"/>
      <c r="RJC1294" s="39"/>
      <c r="RJD1294" s="39"/>
      <c r="RJE1294" s="39"/>
      <c r="RJF1294" s="39"/>
      <c r="RJG1294" s="39"/>
      <c r="RJH1294" s="39"/>
      <c r="RJI1294" s="39"/>
      <c r="RJJ1294" s="39"/>
      <c r="RJK1294" s="39"/>
      <c r="RJL1294" s="39"/>
      <c r="RJM1294" s="39"/>
      <c r="RJN1294" s="39"/>
      <c r="RJO1294" s="39"/>
      <c r="RJP1294" s="39"/>
      <c r="RJQ1294" s="39"/>
      <c r="RJR1294" s="39"/>
      <c r="RJS1294" s="39"/>
      <c r="RJT1294" s="39"/>
      <c r="RJU1294" s="39"/>
      <c r="RJV1294" s="39"/>
      <c r="RJW1294" s="39"/>
      <c r="RJX1294" s="39"/>
      <c r="RJY1294" s="39"/>
      <c r="RJZ1294" s="39"/>
      <c r="RKA1294" s="39"/>
      <c r="RKB1294" s="39"/>
      <c r="RKC1294" s="39"/>
      <c r="RKD1294" s="39"/>
      <c r="RKE1294" s="39"/>
      <c r="RKF1294" s="39"/>
      <c r="RKG1294" s="39"/>
      <c r="RKH1294" s="39"/>
      <c r="RKI1294" s="39"/>
      <c r="RKJ1294" s="39"/>
      <c r="RKK1294" s="39"/>
      <c r="RKL1294" s="39"/>
      <c r="RKM1294" s="39"/>
      <c r="RKN1294" s="39"/>
      <c r="RKO1294" s="39"/>
      <c r="RKP1294" s="39"/>
      <c r="RKQ1294" s="39"/>
      <c r="RKR1294" s="39"/>
      <c r="RKS1294" s="39"/>
      <c r="RKT1294" s="39"/>
      <c r="RKU1294" s="39"/>
      <c r="RKV1294" s="39"/>
      <c r="RKW1294" s="39"/>
      <c r="RKX1294" s="39"/>
      <c r="RKY1294" s="39"/>
      <c r="RKZ1294" s="39"/>
      <c r="RLA1294" s="39"/>
      <c r="RLB1294" s="39"/>
      <c r="RLC1294" s="39"/>
      <c r="RLD1294" s="39"/>
      <c r="RLE1294" s="39"/>
      <c r="RLF1294" s="39"/>
      <c r="RLG1294" s="39"/>
      <c r="RLH1294" s="39"/>
      <c r="RLI1294" s="39"/>
      <c r="RLJ1294" s="39"/>
      <c r="RLK1294" s="39"/>
      <c r="RLL1294" s="39"/>
      <c r="RLM1294" s="39"/>
      <c r="RLN1294" s="39"/>
      <c r="RLO1294" s="39"/>
      <c r="RLP1294" s="39"/>
      <c r="RLQ1294" s="39"/>
      <c r="RLR1294" s="39"/>
      <c r="RLS1294" s="39"/>
      <c r="RLT1294" s="39"/>
      <c r="RLU1294" s="39"/>
      <c r="RLV1294" s="39"/>
      <c r="RLW1294" s="39"/>
      <c r="RLX1294" s="39"/>
      <c r="RLY1294" s="39"/>
      <c r="RLZ1294" s="39"/>
      <c r="RMA1294" s="39"/>
      <c r="RMB1294" s="39"/>
      <c r="RMC1294" s="39"/>
      <c r="RMD1294" s="39"/>
      <c r="RME1294" s="39"/>
      <c r="RMF1294" s="39"/>
      <c r="RMG1294" s="39"/>
      <c r="RMH1294" s="39"/>
      <c r="RMI1294" s="39"/>
      <c r="RMJ1294" s="39"/>
      <c r="RMK1294" s="39"/>
      <c r="RML1294" s="39"/>
      <c r="RMM1294" s="39"/>
      <c r="RMN1294" s="39"/>
      <c r="RMO1294" s="39"/>
      <c r="RMP1294" s="39"/>
      <c r="RMQ1294" s="39"/>
      <c r="RMR1294" s="39"/>
      <c r="RMS1294" s="39"/>
      <c r="RMT1294" s="39"/>
      <c r="RMU1294" s="39"/>
      <c r="RMV1294" s="39"/>
      <c r="RMW1294" s="39"/>
      <c r="RMX1294" s="39"/>
      <c r="RMY1294" s="39"/>
      <c r="RMZ1294" s="39"/>
      <c r="RNA1294" s="39"/>
      <c r="RNB1294" s="39"/>
      <c r="RNC1294" s="39"/>
      <c r="RND1294" s="39"/>
      <c r="RNE1294" s="39"/>
      <c r="RNF1294" s="39"/>
      <c r="RNG1294" s="39"/>
      <c r="RNH1294" s="39"/>
      <c r="RNI1294" s="39"/>
      <c r="RNJ1294" s="39"/>
      <c r="RNK1294" s="39"/>
      <c r="RNL1294" s="39"/>
      <c r="RNM1294" s="39"/>
      <c r="RNN1294" s="39"/>
      <c r="RNO1294" s="39"/>
      <c r="RNP1294" s="39"/>
      <c r="RNQ1294" s="39"/>
      <c r="RNR1294" s="39"/>
      <c r="RNS1294" s="39"/>
      <c r="RNT1294" s="39"/>
      <c r="RNU1294" s="39"/>
      <c r="RNV1294" s="39"/>
      <c r="RNW1294" s="39"/>
      <c r="RNX1294" s="39"/>
      <c r="RNY1294" s="39"/>
      <c r="RNZ1294" s="39"/>
      <c r="ROA1294" s="39"/>
      <c r="ROB1294" s="39"/>
      <c r="ROC1294" s="39"/>
      <c r="ROD1294" s="39"/>
      <c r="ROE1294" s="39"/>
      <c r="ROF1294" s="39"/>
      <c r="ROG1294" s="39"/>
      <c r="ROH1294" s="39"/>
      <c r="ROI1294" s="39"/>
      <c r="ROJ1294" s="39"/>
      <c r="ROK1294" s="39"/>
      <c r="ROL1294" s="39"/>
      <c r="ROM1294" s="39"/>
      <c r="RON1294" s="39"/>
      <c r="ROO1294" s="39"/>
      <c r="ROP1294" s="39"/>
      <c r="ROQ1294" s="39"/>
      <c r="ROR1294" s="39"/>
      <c r="ROS1294" s="39"/>
      <c r="ROT1294" s="39"/>
      <c r="ROU1294" s="39"/>
      <c r="ROV1294" s="39"/>
      <c r="ROW1294" s="39"/>
      <c r="ROX1294" s="39"/>
      <c r="ROY1294" s="39"/>
      <c r="ROZ1294" s="39"/>
      <c r="RPA1294" s="39"/>
      <c r="RPB1294" s="39"/>
      <c r="RPC1294" s="39"/>
      <c r="RPD1294" s="39"/>
      <c r="RPE1294" s="39"/>
      <c r="RPF1294" s="39"/>
      <c r="RPG1294" s="39"/>
      <c r="RPH1294" s="39"/>
      <c r="RPI1294" s="39"/>
      <c r="RPJ1294" s="39"/>
      <c r="RPK1294" s="39"/>
      <c r="RPL1294" s="39"/>
      <c r="RPM1294" s="39"/>
      <c r="RPN1294" s="39"/>
      <c r="RPO1294" s="39"/>
      <c r="RPP1294" s="39"/>
      <c r="RPQ1294" s="39"/>
      <c r="RPR1294" s="39"/>
      <c r="RPS1294" s="39"/>
      <c r="RPT1294" s="39"/>
      <c r="RPU1294" s="39"/>
      <c r="RPV1294" s="39"/>
      <c r="RPW1294" s="39"/>
      <c r="RPX1294" s="39"/>
      <c r="RPY1294" s="39"/>
      <c r="RPZ1294" s="39"/>
      <c r="RQA1294" s="39"/>
      <c r="RQB1294" s="39"/>
      <c r="RQC1294" s="39"/>
      <c r="RQD1294" s="39"/>
      <c r="RQE1294" s="39"/>
      <c r="RQF1294" s="39"/>
      <c r="RQG1294" s="39"/>
      <c r="RQH1294" s="39"/>
      <c r="RQI1294" s="39"/>
      <c r="RQJ1294" s="39"/>
      <c r="RQK1294" s="39"/>
      <c r="RQL1294" s="39"/>
      <c r="RQM1294" s="39"/>
      <c r="RQN1294" s="39"/>
      <c r="RQO1294" s="39"/>
      <c r="RQP1294" s="39"/>
      <c r="RQQ1294" s="39"/>
      <c r="RQR1294" s="39"/>
      <c r="RQS1294" s="39"/>
      <c r="RQT1294" s="39"/>
      <c r="RQU1294" s="39"/>
      <c r="RQV1294" s="39"/>
      <c r="RQW1294" s="39"/>
      <c r="RQX1294" s="39"/>
      <c r="RQY1294" s="39"/>
      <c r="RQZ1294" s="39"/>
      <c r="RRA1294" s="39"/>
      <c r="RRB1294" s="39"/>
      <c r="RRC1294" s="39"/>
      <c r="RRD1294" s="39"/>
      <c r="RRE1294" s="39"/>
      <c r="RRF1294" s="39"/>
      <c r="RRG1294" s="39"/>
      <c r="RRH1294" s="39"/>
      <c r="RRI1294" s="39"/>
      <c r="RRJ1294" s="39"/>
      <c r="RRK1294" s="39"/>
      <c r="RRL1294" s="39"/>
      <c r="RRM1294" s="39"/>
      <c r="RRN1294" s="39"/>
      <c r="RRO1294" s="39"/>
      <c r="RRP1294" s="39"/>
      <c r="RRQ1294" s="39"/>
      <c r="RRR1294" s="39"/>
      <c r="RRS1294" s="39"/>
      <c r="RRT1294" s="39"/>
      <c r="RRU1294" s="39"/>
      <c r="RRV1294" s="39"/>
      <c r="RRW1294" s="39"/>
      <c r="RRX1294" s="39"/>
      <c r="RRY1294" s="39"/>
      <c r="RRZ1294" s="39"/>
      <c r="RSA1294" s="39"/>
      <c r="RSB1294" s="39"/>
      <c r="RSC1294" s="39"/>
      <c r="RSD1294" s="39"/>
      <c r="RSE1294" s="39"/>
      <c r="RSF1294" s="39"/>
      <c r="RSG1294" s="39"/>
      <c r="RSH1294" s="39"/>
      <c r="RSI1294" s="39"/>
      <c r="RSJ1294" s="39"/>
      <c r="RSK1294" s="39"/>
      <c r="RSL1294" s="39"/>
      <c r="RSM1294" s="39"/>
      <c r="RSN1294" s="39"/>
      <c r="RSO1294" s="39"/>
      <c r="RSP1294" s="39"/>
      <c r="RSQ1294" s="39"/>
      <c r="RSR1294" s="39"/>
      <c r="RSS1294" s="39"/>
      <c r="RST1294" s="39"/>
      <c r="RSU1294" s="39"/>
      <c r="RSV1294" s="39"/>
      <c r="RSW1294" s="39"/>
      <c r="RSX1294" s="39"/>
      <c r="RSY1294" s="39"/>
      <c r="RSZ1294" s="39"/>
      <c r="RTA1294" s="39"/>
      <c r="RTB1294" s="39"/>
      <c r="RTC1294" s="39"/>
      <c r="RTD1294" s="39"/>
      <c r="RTE1294" s="39"/>
      <c r="RTF1294" s="39"/>
      <c r="RTG1294" s="39"/>
      <c r="RTH1294" s="39"/>
      <c r="RTI1294" s="39"/>
      <c r="RTJ1294" s="39"/>
      <c r="RTK1294" s="39"/>
      <c r="RTL1294" s="39"/>
      <c r="RTM1294" s="39"/>
      <c r="RTN1294" s="39"/>
      <c r="RTO1294" s="39"/>
      <c r="RTP1294" s="39"/>
      <c r="RTQ1294" s="39"/>
      <c r="RTR1294" s="39"/>
      <c r="RTS1294" s="39"/>
      <c r="RTT1294" s="39"/>
      <c r="RTU1294" s="39"/>
      <c r="RTV1294" s="39"/>
      <c r="RTW1294" s="39"/>
      <c r="RTX1294" s="39"/>
      <c r="RTY1294" s="39"/>
      <c r="RTZ1294" s="39"/>
      <c r="RUA1294" s="39"/>
      <c r="RUB1294" s="39"/>
      <c r="RUC1294" s="39"/>
      <c r="RUD1294" s="39"/>
      <c r="RUE1294" s="39"/>
      <c r="RUF1294" s="39"/>
      <c r="RUG1294" s="39"/>
      <c r="RUH1294" s="39"/>
      <c r="RUI1294" s="39"/>
      <c r="RUJ1294" s="39"/>
      <c r="RUK1294" s="39"/>
      <c r="RUL1294" s="39"/>
      <c r="RUM1294" s="39"/>
      <c r="RUN1294" s="39"/>
      <c r="RUO1294" s="39"/>
      <c r="RUP1294" s="39"/>
      <c r="RUQ1294" s="39"/>
      <c r="RUR1294" s="39"/>
      <c r="RUS1294" s="39"/>
      <c r="RUT1294" s="39"/>
      <c r="RUU1294" s="39"/>
      <c r="RUV1294" s="39"/>
      <c r="RUW1294" s="39"/>
      <c r="RUX1294" s="39"/>
      <c r="RUY1294" s="39"/>
      <c r="RUZ1294" s="39"/>
      <c r="RVA1294" s="39"/>
      <c r="RVB1294" s="39"/>
      <c r="RVC1294" s="39"/>
      <c r="RVD1294" s="39"/>
      <c r="RVE1294" s="39"/>
      <c r="RVF1294" s="39"/>
      <c r="RVG1294" s="39"/>
      <c r="RVH1294" s="39"/>
      <c r="RVI1294" s="39"/>
      <c r="RVJ1294" s="39"/>
      <c r="RVK1294" s="39"/>
      <c r="RVL1294" s="39"/>
      <c r="RVM1294" s="39"/>
      <c r="RVN1294" s="39"/>
      <c r="RVO1294" s="39"/>
      <c r="RVP1294" s="39"/>
      <c r="RVQ1294" s="39"/>
      <c r="RVR1294" s="39"/>
      <c r="RVS1294" s="39"/>
      <c r="RVT1294" s="39"/>
      <c r="RVU1294" s="39"/>
      <c r="RVV1294" s="39"/>
      <c r="RVW1294" s="39"/>
      <c r="RVX1294" s="39"/>
      <c r="RVY1294" s="39"/>
      <c r="RVZ1294" s="39"/>
      <c r="RWA1294" s="39"/>
      <c r="RWB1294" s="39"/>
      <c r="RWC1294" s="39"/>
      <c r="RWD1294" s="39"/>
      <c r="RWE1294" s="39"/>
      <c r="RWF1294" s="39"/>
      <c r="RWG1294" s="39"/>
      <c r="RWH1294" s="39"/>
      <c r="RWI1294" s="39"/>
      <c r="RWJ1294" s="39"/>
      <c r="RWK1294" s="39"/>
      <c r="RWL1294" s="39"/>
      <c r="RWM1294" s="39"/>
      <c r="RWN1294" s="39"/>
      <c r="RWO1294" s="39"/>
      <c r="RWP1294" s="39"/>
      <c r="RWQ1294" s="39"/>
      <c r="RWR1294" s="39"/>
      <c r="RWS1294" s="39"/>
      <c r="RWT1294" s="39"/>
      <c r="RWU1294" s="39"/>
      <c r="RWV1294" s="39"/>
      <c r="RWW1294" s="39"/>
      <c r="RWX1294" s="39"/>
      <c r="RWY1294" s="39"/>
      <c r="RWZ1294" s="39"/>
      <c r="RXA1294" s="39"/>
      <c r="RXB1294" s="39"/>
      <c r="RXC1294" s="39"/>
      <c r="RXD1294" s="39"/>
      <c r="RXE1294" s="39"/>
      <c r="RXF1294" s="39"/>
      <c r="RXG1294" s="39"/>
      <c r="RXH1294" s="39"/>
      <c r="RXI1294" s="39"/>
      <c r="RXJ1294" s="39"/>
      <c r="RXK1294" s="39"/>
      <c r="RXL1294" s="39"/>
      <c r="RXM1294" s="39"/>
      <c r="RXN1294" s="39"/>
      <c r="RXO1294" s="39"/>
      <c r="RXP1294" s="39"/>
      <c r="RXQ1294" s="39"/>
      <c r="RXR1294" s="39"/>
      <c r="RXS1294" s="39"/>
      <c r="RXT1294" s="39"/>
      <c r="RXU1294" s="39"/>
      <c r="RXV1294" s="39"/>
      <c r="RXW1294" s="39"/>
      <c r="RXX1294" s="39"/>
      <c r="RXY1294" s="39"/>
      <c r="RXZ1294" s="39"/>
      <c r="RYA1294" s="39"/>
      <c r="RYB1294" s="39"/>
      <c r="RYC1294" s="39"/>
      <c r="RYD1294" s="39"/>
      <c r="RYE1294" s="39"/>
      <c r="RYF1294" s="39"/>
      <c r="RYG1294" s="39"/>
      <c r="RYH1294" s="39"/>
      <c r="RYI1294" s="39"/>
      <c r="RYJ1294" s="39"/>
      <c r="RYK1294" s="39"/>
      <c r="RYL1294" s="39"/>
      <c r="RYM1294" s="39"/>
      <c r="RYN1294" s="39"/>
      <c r="RYO1294" s="39"/>
      <c r="RYP1294" s="39"/>
      <c r="RYQ1294" s="39"/>
      <c r="RYR1294" s="39"/>
      <c r="RYS1294" s="39"/>
      <c r="RYT1294" s="39"/>
      <c r="RYU1294" s="39"/>
      <c r="RYV1294" s="39"/>
      <c r="RYW1294" s="39"/>
      <c r="RYX1294" s="39"/>
      <c r="RYY1294" s="39"/>
      <c r="RYZ1294" s="39"/>
      <c r="RZA1294" s="39"/>
      <c r="RZB1294" s="39"/>
      <c r="RZC1294" s="39"/>
      <c r="RZD1294" s="39"/>
      <c r="RZE1294" s="39"/>
      <c r="RZF1294" s="39"/>
      <c r="RZG1294" s="39"/>
      <c r="RZH1294" s="39"/>
      <c r="RZI1294" s="39"/>
      <c r="RZJ1294" s="39"/>
      <c r="RZK1294" s="39"/>
      <c r="RZL1294" s="39"/>
      <c r="RZM1294" s="39"/>
      <c r="RZN1294" s="39"/>
      <c r="RZO1294" s="39"/>
      <c r="RZP1294" s="39"/>
      <c r="RZQ1294" s="39"/>
      <c r="RZR1294" s="39"/>
      <c r="RZS1294" s="39"/>
      <c r="RZT1294" s="39"/>
      <c r="RZU1294" s="39"/>
      <c r="RZV1294" s="39"/>
      <c r="RZW1294" s="39"/>
      <c r="RZX1294" s="39"/>
      <c r="RZY1294" s="39"/>
      <c r="RZZ1294" s="39"/>
      <c r="SAA1294" s="39"/>
      <c r="SAB1294" s="39"/>
      <c r="SAC1294" s="39"/>
      <c r="SAD1294" s="39"/>
      <c r="SAE1294" s="39"/>
      <c r="SAF1294" s="39"/>
      <c r="SAG1294" s="39"/>
      <c r="SAH1294" s="39"/>
      <c r="SAI1294" s="39"/>
      <c r="SAJ1294" s="39"/>
      <c r="SAK1294" s="39"/>
      <c r="SAL1294" s="39"/>
      <c r="SAM1294" s="39"/>
      <c r="SAN1294" s="39"/>
      <c r="SAO1294" s="39"/>
      <c r="SAP1294" s="39"/>
      <c r="SAQ1294" s="39"/>
      <c r="SAR1294" s="39"/>
      <c r="SAS1294" s="39"/>
      <c r="SAT1294" s="39"/>
      <c r="SAU1294" s="39"/>
      <c r="SAV1294" s="39"/>
      <c r="SAW1294" s="39"/>
      <c r="SAX1294" s="39"/>
      <c r="SAY1294" s="39"/>
      <c r="SAZ1294" s="39"/>
      <c r="SBA1294" s="39"/>
      <c r="SBB1294" s="39"/>
      <c r="SBC1294" s="39"/>
      <c r="SBD1294" s="39"/>
      <c r="SBE1294" s="39"/>
      <c r="SBF1294" s="39"/>
      <c r="SBG1294" s="39"/>
      <c r="SBH1294" s="39"/>
      <c r="SBI1294" s="39"/>
      <c r="SBJ1294" s="39"/>
      <c r="SBK1294" s="39"/>
      <c r="SBL1294" s="39"/>
      <c r="SBM1294" s="39"/>
      <c r="SBN1294" s="39"/>
      <c r="SBO1294" s="39"/>
      <c r="SBP1294" s="39"/>
      <c r="SBQ1294" s="39"/>
      <c r="SBR1294" s="39"/>
      <c r="SBS1294" s="39"/>
      <c r="SBT1294" s="39"/>
      <c r="SBU1294" s="39"/>
      <c r="SBV1294" s="39"/>
      <c r="SBW1294" s="39"/>
      <c r="SBX1294" s="39"/>
      <c r="SBY1294" s="39"/>
      <c r="SBZ1294" s="39"/>
      <c r="SCA1294" s="39"/>
      <c r="SCB1294" s="39"/>
      <c r="SCC1294" s="39"/>
      <c r="SCD1294" s="39"/>
      <c r="SCE1294" s="39"/>
      <c r="SCF1294" s="39"/>
      <c r="SCG1294" s="39"/>
      <c r="SCH1294" s="39"/>
      <c r="SCI1294" s="39"/>
      <c r="SCJ1294" s="39"/>
      <c r="SCK1294" s="39"/>
      <c r="SCL1294" s="39"/>
      <c r="SCM1294" s="39"/>
      <c r="SCN1294" s="39"/>
      <c r="SCO1294" s="39"/>
      <c r="SCP1294" s="39"/>
      <c r="SCQ1294" s="39"/>
      <c r="SCR1294" s="39"/>
      <c r="SCS1294" s="39"/>
      <c r="SCT1294" s="39"/>
      <c r="SCU1294" s="39"/>
      <c r="SCV1294" s="39"/>
      <c r="SCW1294" s="39"/>
      <c r="SCX1294" s="39"/>
      <c r="SCY1294" s="39"/>
      <c r="SCZ1294" s="39"/>
      <c r="SDA1294" s="39"/>
      <c r="SDB1294" s="39"/>
      <c r="SDC1294" s="39"/>
      <c r="SDD1294" s="39"/>
      <c r="SDE1294" s="39"/>
      <c r="SDF1294" s="39"/>
      <c r="SDG1294" s="39"/>
      <c r="SDH1294" s="39"/>
      <c r="SDI1294" s="39"/>
      <c r="SDJ1294" s="39"/>
      <c r="SDK1294" s="39"/>
      <c r="SDL1294" s="39"/>
      <c r="SDM1294" s="39"/>
      <c r="SDN1294" s="39"/>
      <c r="SDO1294" s="39"/>
      <c r="SDP1294" s="39"/>
      <c r="SDQ1294" s="39"/>
      <c r="SDR1294" s="39"/>
      <c r="SDS1294" s="39"/>
      <c r="SDT1294" s="39"/>
      <c r="SDU1294" s="39"/>
      <c r="SDV1294" s="39"/>
      <c r="SDW1294" s="39"/>
      <c r="SDX1294" s="39"/>
      <c r="SDY1294" s="39"/>
      <c r="SDZ1294" s="39"/>
      <c r="SEA1294" s="39"/>
      <c r="SEB1294" s="39"/>
      <c r="SEC1294" s="39"/>
      <c r="SED1294" s="39"/>
      <c r="SEE1294" s="39"/>
      <c r="SEF1294" s="39"/>
      <c r="SEG1294" s="39"/>
      <c r="SEH1294" s="39"/>
      <c r="SEI1294" s="39"/>
      <c r="SEJ1294" s="39"/>
      <c r="SEK1294" s="39"/>
      <c r="SEL1294" s="39"/>
      <c r="SEM1294" s="39"/>
      <c r="SEN1294" s="39"/>
      <c r="SEO1294" s="39"/>
      <c r="SEP1294" s="39"/>
      <c r="SEQ1294" s="39"/>
      <c r="SER1294" s="39"/>
      <c r="SES1294" s="39"/>
      <c r="SET1294" s="39"/>
      <c r="SEU1294" s="39"/>
      <c r="SEV1294" s="39"/>
      <c r="SEW1294" s="39"/>
      <c r="SEX1294" s="39"/>
      <c r="SEY1294" s="39"/>
      <c r="SEZ1294" s="39"/>
      <c r="SFA1294" s="39"/>
      <c r="SFB1294" s="39"/>
      <c r="SFC1294" s="39"/>
      <c r="SFD1294" s="39"/>
      <c r="SFE1294" s="39"/>
      <c r="SFF1294" s="39"/>
      <c r="SFG1294" s="39"/>
      <c r="SFH1294" s="39"/>
      <c r="SFI1294" s="39"/>
      <c r="SFJ1294" s="39"/>
      <c r="SFK1294" s="39"/>
      <c r="SFL1294" s="39"/>
      <c r="SFM1294" s="39"/>
      <c r="SFN1294" s="39"/>
      <c r="SFO1294" s="39"/>
      <c r="SFP1294" s="39"/>
      <c r="SFQ1294" s="39"/>
      <c r="SFR1294" s="39"/>
      <c r="SFS1294" s="39"/>
      <c r="SFT1294" s="39"/>
      <c r="SFU1294" s="39"/>
      <c r="SFV1294" s="39"/>
      <c r="SFW1294" s="39"/>
      <c r="SFX1294" s="39"/>
      <c r="SFY1294" s="39"/>
      <c r="SFZ1294" s="39"/>
      <c r="SGA1294" s="39"/>
      <c r="SGB1294" s="39"/>
      <c r="SGC1294" s="39"/>
      <c r="SGD1294" s="39"/>
      <c r="SGE1294" s="39"/>
      <c r="SGF1294" s="39"/>
      <c r="SGG1294" s="39"/>
      <c r="SGH1294" s="39"/>
      <c r="SGI1294" s="39"/>
      <c r="SGJ1294" s="39"/>
      <c r="SGK1294" s="39"/>
      <c r="SGL1294" s="39"/>
      <c r="SGM1294" s="39"/>
      <c r="SGN1294" s="39"/>
      <c r="SGO1294" s="39"/>
      <c r="SGP1294" s="39"/>
      <c r="SGQ1294" s="39"/>
      <c r="SGR1294" s="39"/>
      <c r="SGS1294" s="39"/>
      <c r="SGT1294" s="39"/>
      <c r="SGU1294" s="39"/>
      <c r="SGV1294" s="39"/>
      <c r="SGW1294" s="39"/>
      <c r="SGX1294" s="39"/>
      <c r="SGY1294" s="39"/>
      <c r="SGZ1294" s="39"/>
      <c r="SHA1294" s="39"/>
      <c r="SHB1294" s="39"/>
      <c r="SHC1294" s="39"/>
      <c r="SHD1294" s="39"/>
      <c r="SHE1294" s="39"/>
      <c r="SHF1294" s="39"/>
      <c r="SHG1294" s="39"/>
      <c r="SHH1294" s="39"/>
      <c r="SHI1294" s="39"/>
      <c r="SHJ1294" s="39"/>
      <c r="SHK1294" s="39"/>
      <c r="SHL1294" s="39"/>
      <c r="SHM1294" s="39"/>
      <c r="SHN1294" s="39"/>
      <c r="SHO1294" s="39"/>
      <c r="SHP1294" s="39"/>
      <c r="SHQ1294" s="39"/>
      <c r="SHR1294" s="39"/>
      <c r="SHS1294" s="39"/>
      <c r="SHT1294" s="39"/>
      <c r="SHU1294" s="39"/>
      <c r="SHV1294" s="39"/>
      <c r="SHW1294" s="39"/>
      <c r="SHX1294" s="39"/>
      <c r="SHY1294" s="39"/>
      <c r="SHZ1294" s="39"/>
      <c r="SIA1294" s="39"/>
      <c r="SIB1294" s="39"/>
      <c r="SIC1294" s="39"/>
      <c r="SID1294" s="39"/>
      <c r="SIE1294" s="39"/>
      <c r="SIF1294" s="39"/>
      <c r="SIG1294" s="39"/>
      <c r="SIH1294" s="39"/>
      <c r="SII1294" s="39"/>
      <c r="SIJ1294" s="39"/>
      <c r="SIK1294" s="39"/>
      <c r="SIL1294" s="39"/>
      <c r="SIM1294" s="39"/>
      <c r="SIN1294" s="39"/>
      <c r="SIO1294" s="39"/>
      <c r="SIP1294" s="39"/>
      <c r="SIQ1294" s="39"/>
      <c r="SIR1294" s="39"/>
      <c r="SIS1294" s="39"/>
      <c r="SIT1294" s="39"/>
      <c r="SIU1294" s="39"/>
      <c r="SIV1294" s="39"/>
      <c r="SIW1294" s="39"/>
      <c r="SIX1294" s="39"/>
      <c r="SIY1294" s="39"/>
      <c r="SIZ1294" s="39"/>
      <c r="SJA1294" s="39"/>
      <c r="SJB1294" s="39"/>
      <c r="SJC1294" s="39"/>
      <c r="SJD1294" s="39"/>
      <c r="SJE1294" s="39"/>
      <c r="SJF1294" s="39"/>
      <c r="SJG1294" s="39"/>
      <c r="SJH1294" s="39"/>
      <c r="SJI1294" s="39"/>
      <c r="SJJ1294" s="39"/>
      <c r="SJK1294" s="39"/>
      <c r="SJL1294" s="39"/>
      <c r="SJM1294" s="39"/>
      <c r="SJN1294" s="39"/>
      <c r="SJO1294" s="39"/>
      <c r="SJP1294" s="39"/>
      <c r="SJQ1294" s="39"/>
      <c r="SJR1294" s="39"/>
      <c r="SJS1294" s="39"/>
      <c r="SJT1294" s="39"/>
      <c r="SJU1294" s="39"/>
      <c r="SJV1294" s="39"/>
      <c r="SJW1294" s="39"/>
      <c r="SJX1294" s="39"/>
      <c r="SJY1294" s="39"/>
      <c r="SJZ1294" s="39"/>
      <c r="SKA1294" s="39"/>
      <c r="SKB1294" s="39"/>
      <c r="SKC1294" s="39"/>
      <c r="SKD1294" s="39"/>
      <c r="SKE1294" s="39"/>
      <c r="SKF1294" s="39"/>
      <c r="SKG1294" s="39"/>
      <c r="SKH1294" s="39"/>
      <c r="SKI1294" s="39"/>
      <c r="SKJ1294" s="39"/>
      <c r="SKK1294" s="39"/>
      <c r="SKL1294" s="39"/>
      <c r="SKM1294" s="39"/>
      <c r="SKN1294" s="39"/>
      <c r="SKO1294" s="39"/>
      <c r="SKP1294" s="39"/>
      <c r="SKQ1294" s="39"/>
      <c r="SKR1294" s="39"/>
      <c r="SKS1294" s="39"/>
      <c r="SKT1294" s="39"/>
      <c r="SKU1294" s="39"/>
      <c r="SKV1294" s="39"/>
      <c r="SKW1294" s="39"/>
      <c r="SKX1294" s="39"/>
      <c r="SKY1294" s="39"/>
      <c r="SKZ1294" s="39"/>
      <c r="SLA1294" s="39"/>
      <c r="SLB1294" s="39"/>
      <c r="SLC1294" s="39"/>
      <c r="SLD1294" s="39"/>
      <c r="SLE1294" s="39"/>
      <c r="SLF1294" s="39"/>
      <c r="SLG1294" s="39"/>
      <c r="SLH1294" s="39"/>
      <c r="SLI1294" s="39"/>
      <c r="SLJ1294" s="39"/>
      <c r="SLK1294" s="39"/>
      <c r="SLL1294" s="39"/>
      <c r="SLM1294" s="39"/>
      <c r="SLN1294" s="39"/>
      <c r="SLO1294" s="39"/>
      <c r="SLP1294" s="39"/>
      <c r="SLQ1294" s="39"/>
      <c r="SLR1294" s="39"/>
      <c r="SLS1294" s="39"/>
      <c r="SLT1294" s="39"/>
      <c r="SLU1294" s="39"/>
      <c r="SLV1294" s="39"/>
      <c r="SLW1294" s="39"/>
      <c r="SLX1294" s="39"/>
      <c r="SLY1294" s="39"/>
      <c r="SLZ1294" s="39"/>
      <c r="SMA1294" s="39"/>
      <c r="SMB1294" s="39"/>
      <c r="SMC1294" s="39"/>
      <c r="SMD1294" s="39"/>
      <c r="SME1294" s="39"/>
      <c r="SMF1294" s="39"/>
      <c r="SMG1294" s="39"/>
      <c r="SMH1294" s="39"/>
      <c r="SMI1294" s="39"/>
      <c r="SMJ1294" s="39"/>
      <c r="SMK1294" s="39"/>
      <c r="SML1294" s="39"/>
      <c r="SMM1294" s="39"/>
      <c r="SMN1294" s="39"/>
      <c r="SMO1294" s="39"/>
      <c r="SMP1294" s="39"/>
      <c r="SMQ1294" s="39"/>
      <c r="SMR1294" s="39"/>
      <c r="SMS1294" s="39"/>
      <c r="SMT1294" s="39"/>
      <c r="SMU1294" s="39"/>
      <c r="SMV1294" s="39"/>
      <c r="SMW1294" s="39"/>
      <c r="SMX1294" s="39"/>
      <c r="SMY1294" s="39"/>
      <c r="SMZ1294" s="39"/>
      <c r="SNA1294" s="39"/>
      <c r="SNB1294" s="39"/>
      <c r="SNC1294" s="39"/>
      <c r="SND1294" s="39"/>
      <c r="SNE1294" s="39"/>
      <c r="SNF1294" s="39"/>
      <c r="SNG1294" s="39"/>
      <c r="SNH1294" s="39"/>
      <c r="SNI1294" s="39"/>
      <c r="SNJ1294" s="39"/>
      <c r="SNK1294" s="39"/>
      <c r="SNL1294" s="39"/>
      <c r="SNM1294" s="39"/>
      <c r="SNN1294" s="39"/>
      <c r="SNO1294" s="39"/>
      <c r="SNP1294" s="39"/>
      <c r="SNQ1294" s="39"/>
      <c r="SNR1294" s="39"/>
      <c r="SNS1294" s="39"/>
      <c r="SNT1294" s="39"/>
      <c r="SNU1294" s="39"/>
      <c r="SNV1294" s="39"/>
      <c r="SNW1294" s="39"/>
      <c r="SNX1294" s="39"/>
      <c r="SNY1294" s="39"/>
      <c r="SNZ1294" s="39"/>
      <c r="SOA1294" s="39"/>
      <c r="SOB1294" s="39"/>
      <c r="SOC1294" s="39"/>
      <c r="SOD1294" s="39"/>
      <c r="SOE1294" s="39"/>
      <c r="SOF1294" s="39"/>
      <c r="SOG1294" s="39"/>
      <c r="SOH1294" s="39"/>
      <c r="SOI1294" s="39"/>
      <c r="SOJ1294" s="39"/>
      <c r="SOK1294" s="39"/>
      <c r="SOL1294" s="39"/>
      <c r="SOM1294" s="39"/>
      <c r="SON1294" s="39"/>
      <c r="SOO1294" s="39"/>
      <c r="SOP1294" s="39"/>
      <c r="SOQ1294" s="39"/>
      <c r="SOR1294" s="39"/>
      <c r="SOS1294" s="39"/>
      <c r="SOT1294" s="39"/>
      <c r="SOU1294" s="39"/>
      <c r="SOV1294" s="39"/>
      <c r="SOW1294" s="39"/>
      <c r="SOX1294" s="39"/>
      <c r="SOY1294" s="39"/>
      <c r="SOZ1294" s="39"/>
      <c r="SPA1294" s="39"/>
      <c r="SPB1294" s="39"/>
      <c r="SPC1294" s="39"/>
      <c r="SPD1294" s="39"/>
      <c r="SPE1294" s="39"/>
      <c r="SPF1294" s="39"/>
      <c r="SPG1294" s="39"/>
      <c r="SPH1294" s="39"/>
      <c r="SPI1294" s="39"/>
      <c r="SPJ1294" s="39"/>
      <c r="SPK1294" s="39"/>
      <c r="SPL1294" s="39"/>
      <c r="SPM1294" s="39"/>
      <c r="SPN1294" s="39"/>
      <c r="SPO1294" s="39"/>
      <c r="SPP1294" s="39"/>
      <c r="SPQ1294" s="39"/>
      <c r="SPR1294" s="39"/>
      <c r="SPS1294" s="39"/>
      <c r="SPT1294" s="39"/>
      <c r="SPU1294" s="39"/>
      <c r="SPV1294" s="39"/>
      <c r="SPW1294" s="39"/>
      <c r="SPX1294" s="39"/>
      <c r="SPY1294" s="39"/>
      <c r="SPZ1294" s="39"/>
      <c r="SQA1294" s="39"/>
      <c r="SQB1294" s="39"/>
      <c r="SQC1294" s="39"/>
      <c r="SQD1294" s="39"/>
      <c r="SQE1294" s="39"/>
      <c r="SQF1294" s="39"/>
      <c r="SQG1294" s="39"/>
      <c r="SQH1294" s="39"/>
      <c r="SQI1294" s="39"/>
      <c r="SQJ1294" s="39"/>
      <c r="SQK1294" s="39"/>
      <c r="SQL1294" s="39"/>
      <c r="SQM1294" s="39"/>
      <c r="SQN1294" s="39"/>
      <c r="SQO1294" s="39"/>
      <c r="SQP1294" s="39"/>
      <c r="SQQ1294" s="39"/>
      <c r="SQR1294" s="39"/>
      <c r="SQS1294" s="39"/>
      <c r="SQT1294" s="39"/>
      <c r="SQU1294" s="39"/>
      <c r="SQV1294" s="39"/>
      <c r="SQW1294" s="39"/>
      <c r="SQX1294" s="39"/>
      <c r="SQY1294" s="39"/>
      <c r="SQZ1294" s="39"/>
      <c r="SRA1294" s="39"/>
      <c r="SRB1294" s="39"/>
      <c r="SRC1294" s="39"/>
      <c r="SRD1294" s="39"/>
      <c r="SRE1294" s="39"/>
      <c r="SRF1294" s="39"/>
      <c r="SRG1294" s="39"/>
      <c r="SRH1294" s="39"/>
      <c r="SRI1294" s="39"/>
      <c r="SRJ1294" s="39"/>
      <c r="SRK1294" s="39"/>
      <c r="SRL1294" s="39"/>
      <c r="SRM1294" s="39"/>
      <c r="SRN1294" s="39"/>
      <c r="SRO1294" s="39"/>
      <c r="SRP1294" s="39"/>
      <c r="SRQ1294" s="39"/>
      <c r="SRR1294" s="39"/>
      <c r="SRS1294" s="39"/>
      <c r="SRT1294" s="39"/>
      <c r="SRU1294" s="39"/>
      <c r="SRV1294" s="39"/>
      <c r="SRW1294" s="39"/>
      <c r="SRX1294" s="39"/>
      <c r="SRY1294" s="39"/>
      <c r="SRZ1294" s="39"/>
      <c r="SSA1294" s="39"/>
      <c r="SSB1294" s="39"/>
      <c r="SSC1294" s="39"/>
      <c r="SSD1294" s="39"/>
      <c r="SSE1294" s="39"/>
      <c r="SSF1294" s="39"/>
      <c r="SSG1294" s="39"/>
      <c r="SSH1294" s="39"/>
      <c r="SSI1294" s="39"/>
      <c r="SSJ1294" s="39"/>
      <c r="SSK1294" s="39"/>
      <c r="SSL1294" s="39"/>
      <c r="SSM1294" s="39"/>
      <c r="SSN1294" s="39"/>
      <c r="SSO1294" s="39"/>
      <c r="SSP1294" s="39"/>
      <c r="SSQ1294" s="39"/>
      <c r="SSR1294" s="39"/>
      <c r="SSS1294" s="39"/>
      <c r="SST1294" s="39"/>
      <c r="SSU1294" s="39"/>
      <c r="SSV1294" s="39"/>
      <c r="SSW1294" s="39"/>
      <c r="SSX1294" s="39"/>
      <c r="SSY1294" s="39"/>
      <c r="SSZ1294" s="39"/>
      <c r="STA1294" s="39"/>
      <c r="STB1294" s="39"/>
      <c r="STC1294" s="39"/>
      <c r="STD1294" s="39"/>
      <c r="STE1294" s="39"/>
      <c r="STF1294" s="39"/>
      <c r="STG1294" s="39"/>
      <c r="STH1294" s="39"/>
      <c r="STI1294" s="39"/>
      <c r="STJ1294" s="39"/>
      <c r="STK1294" s="39"/>
      <c r="STL1294" s="39"/>
      <c r="STM1294" s="39"/>
      <c r="STN1294" s="39"/>
      <c r="STO1294" s="39"/>
      <c r="STP1294" s="39"/>
      <c r="STQ1294" s="39"/>
      <c r="STR1294" s="39"/>
      <c r="STS1294" s="39"/>
      <c r="STT1294" s="39"/>
      <c r="STU1294" s="39"/>
      <c r="STV1294" s="39"/>
      <c r="STW1294" s="39"/>
      <c r="STX1294" s="39"/>
      <c r="STY1294" s="39"/>
      <c r="STZ1294" s="39"/>
      <c r="SUA1294" s="39"/>
      <c r="SUB1294" s="39"/>
      <c r="SUC1294" s="39"/>
      <c r="SUD1294" s="39"/>
      <c r="SUE1294" s="39"/>
      <c r="SUF1294" s="39"/>
      <c r="SUG1294" s="39"/>
      <c r="SUH1294" s="39"/>
      <c r="SUI1294" s="39"/>
      <c r="SUJ1294" s="39"/>
      <c r="SUK1294" s="39"/>
      <c r="SUL1294" s="39"/>
      <c r="SUM1294" s="39"/>
      <c r="SUN1294" s="39"/>
      <c r="SUO1294" s="39"/>
      <c r="SUP1294" s="39"/>
      <c r="SUQ1294" s="39"/>
      <c r="SUR1294" s="39"/>
      <c r="SUS1294" s="39"/>
      <c r="SUT1294" s="39"/>
      <c r="SUU1294" s="39"/>
      <c r="SUV1294" s="39"/>
      <c r="SUW1294" s="39"/>
      <c r="SUX1294" s="39"/>
      <c r="SUY1294" s="39"/>
      <c r="SUZ1294" s="39"/>
      <c r="SVA1294" s="39"/>
      <c r="SVB1294" s="39"/>
      <c r="SVC1294" s="39"/>
      <c r="SVD1294" s="39"/>
      <c r="SVE1294" s="39"/>
      <c r="SVF1294" s="39"/>
      <c r="SVG1294" s="39"/>
      <c r="SVH1294" s="39"/>
      <c r="SVI1294" s="39"/>
      <c r="SVJ1294" s="39"/>
      <c r="SVK1294" s="39"/>
      <c r="SVL1294" s="39"/>
      <c r="SVM1294" s="39"/>
      <c r="SVN1294" s="39"/>
      <c r="SVO1294" s="39"/>
      <c r="SVP1294" s="39"/>
      <c r="SVQ1294" s="39"/>
      <c r="SVR1294" s="39"/>
      <c r="SVS1294" s="39"/>
      <c r="SVT1294" s="39"/>
      <c r="SVU1294" s="39"/>
      <c r="SVV1294" s="39"/>
      <c r="SVW1294" s="39"/>
      <c r="SVX1294" s="39"/>
      <c r="SVY1294" s="39"/>
      <c r="SVZ1294" s="39"/>
      <c r="SWA1294" s="39"/>
      <c r="SWB1294" s="39"/>
      <c r="SWC1294" s="39"/>
      <c r="SWD1294" s="39"/>
      <c r="SWE1294" s="39"/>
      <c r="SWF1294" s="39"/>
      <c r="SWG1294" s="39"/>
      <c r="SWH1294" s="39"/>
      <c r="SWI1294" s="39"/>
      <c r="SWJ1294" s="39"/>
      <c r="SWK1294" s="39"/>
      <c r="SWL1294" s="39"/>
      <c r="SWM1294" s="39"/>
      <c r="SWN1294" s="39"/>
      <c r="SWO1294" s="39"/>
      <c r="SWP1294" s="39"/>
      <c r="SWQ1294" s="39"/>
      <c r="SWR1294" s="39"/>
      <c r="SWS1294" s="39"/>
      <c r="SWT1294" s="39"/>
      <c r="SWU1294" s="39"/>
      <c r="SWV1294" s="39"/>
      <c r="SWW1294" s="39"/>
      <c r="SWX1294" s="39"/>
      <c r="SWY1294" s="39"/>
      <c r="SWZ1294" s="39"/>
      <c r="SXA1294" s="39"/>
      <c r="SXB1294" s="39"/>
      <c r="SXC1294" s="39"/>
      <c r="SXD1294" s="39"/>
      <c r="SXE1294" s="39"/>
      <c r="SXF1294" s="39"/>
      <c r="SXG1294" s="39"/>
      <c r="SXH1294" s="39"/>
      <c r="SXI1294" s="39"/>
      <c r="SXJ1294" s="39"/>
      <c r="SXK1294" s="39"/>
      <c r="SXL1294" s="39"/>
      <c r="SXM1294" s="39"/>
      <c r="SXN1294" s="39"/>
      <c r="SXO1294" s="39"/>
      <c r="SXP1294" s="39"/>
      <c r="SXQ1294" s="39"/>
      <c r="SXR1294" s="39"/>
      <c r="SXS1294" s="39"/>
      <c r="SXT1294" s="39"/>
      <c r="SXU1294" s="39"/>
      <c r="SXV1294" s="39"/>
      <c r="SXW1294" s="39"/>
      <c r="SXX1294" s="39"/>
      <c r="SXY1294" s="39"/>
      <c r="SXZ1294" s="39"/>
      <c r="SYA1294" s="39"/>
      <c r="SYB1294" s="39"/>
      <c r="SYC1294" s="39"/>
      <c r="SYD1294" s="39"/>
      <c r="SYE1294" s="39"/>
      <c r="SYF1294" s="39"/>
      <c r="SYG1294" s="39"/>
      <c r="SYH1294" s="39"/>
      <c r="SYI1294" s="39"/>
      <c r="SYJ1294" s="39"/>
      <c r="SYK1294" s="39"/>
      <c r="SYL1294" s="39"/>
      <c r="SYM1294" s="39"/>
      <c r="SYN1294" s="39"/>
      <c r="SYO1294" s="39"/>
      <c r="SYP1294" s="39"/>
      <c r="SYQ1294" s="39"/>
      <c r="SYR1294" s="39"/>
      <c r="SYS1294" s="39"/>
      <c r="SYT1294" s="39"/>
      <c r="SYU1294" s="39"/>
      <c r="SYV1294" s="39"/>
      <c r="SYW1294" s="39"/>
      <c r="SYX1294" s="39"/>
      <c r="SYY1294" s="39"/>
      <c r="SYZ1294" s="39"/>
      <c r="SZA1294" s="39"/>
      <c r="SZB1294" s="39"/>
      <c r="SZC1294" s="39"/>
      <c r="SZD1294" s="39"/>
      <c r="SZE1294" s="39"/>
      <c r="SZF1294" s="39"/>
      <c r="SZG1294" s="39"/>
      <c r="SZH1294" s="39"/>
      <c r="SZI1294" s="39"/>
      <c r="SZJ1294" s="39"/>
      <c r="SZK1294" s="39"/>
      <c r="SZL1294" s="39"/>
      <c r="SZM1294" s="39"/>
      <c r="SZN1294" s="39"/>
      <c r="SZO1294" s="39"/>
      <c r="SZP1294" s="39"/>
      <c r="SZQ1294" s="39"/>
      <c r="SZR1294" s="39"/>
      <c r="SZS1294" s="39"/>
      <c r="SZT1294" s="39"/>
      <c r="SZU1294" s="39"/>
      <c r="SZV1294" s="39"/>
      <c r="SZW1294" s="39"/>
      <c r="SZX1294" s="39"/>
      <c r="SZY1294" s="39"/>
      <c r="SZZ1294" s="39"/>
      <c r="TAA1294" s="39"/>
      <c r="TAB1294" s="39"/>
      <c r="TAC1294" s="39"/>
      <c r="TAD1294" s="39"/>
      <c r="TAE1294" s="39"/>
      <c r="TAF1294" s="39"/>
      <c r="TAG1294" s="39"/>
      <c r="TAH1294" s="39"/>
      <c r="TAI1294" s="39"/>
      <c r="TAJ1294" s="39"/>
      <c r="TAK1294" s="39"/>
      <c r="TAL1294" s="39"/>
      <c r="TAM1294" s="39"/>
      <c r="TAN1294" s="39"/>
      <c r="TAO1294" s="39"/>
      <c r="TAP1294" s="39"/>
      <c r="TAQ1294" s="39"/>
      <c r="TAR1294" s="39"/>
      <c r="TAS1294" s="39"/>
      <c r="TAT1294" s="39"/>
      <c r="TAU1294" s="39"/>
      <c r="TAV1294" s="39"/>
      <c r="TAW1294" s="39"/>
      <c r="TAX1294" s="39"/>
      <c r="TAY1294" s="39"/>
      <c r="TAZ1294" s="39"/>
      <c r="TBA1294" s="39"/>
      <c r="TBB1294" s="39"/>
      <c r="TBC1294" s="39"/>
      <c r="TBD1294" s="39"/>
      <c r="TBE1294" s="39"/>
      <c r="TBF1294" s="39"/>
      <c r="TBG1294" s="39"/>
      <c r="TBH1294" s="39"/>
      <c r="TBI1294" s="39"/>
      <c r="TBJ1294" s="39"/>
      <c r="TBK1294" s="39"/>
      <c r="TBL1294" s="39"/>
      <c r="TBM1294" s="39"/>
      <c r="TBN1294" s="39"/>
      <c r="TBO1294" s="39"/>
      <c r="TBP1294" s="39"/>
      <c r="TBQ1294" s="39"/>
      <c r="TBR1294" s="39"/>
      <c r="TBS1294" s="39"/>
      <c r="TBT1294" s="39"/>
      <c r="TBU1294" s="39"/>
      <c r="TBV1294" s="39"/>
      <c r="TBW1294" s="39"/>
      <c r="TBX1294" s="39"/>
      <c r="TBY1294" s="39"/>
      <c r="TBZ1294" s="39"/>
      <c r="TCA1294" s="39"/>
      <c r="TCB1294" s="39"/>
      <c r="TCC1294" s="39"/>
      <c r="TCD1294" s="39"/>
      <c r="TCE1294" s="39"/>
      <c r="TCF1294" s="39"/>
      <c r="TCG1294" s="39"/>
      <c r="TCH1294" s="39"/>
      <c r="TCI1294" s="39"/>
      <c r="TCJ1294" s="39"/>
      <c r="TCK1294" s="39"/>
      <c r="TCL1294" s="39"/>
      <c r="TCM1294" s="39"/>
      <c r="TCN1294" s="39"/>
      <c r="TCO1294" s="39"/>
      <c r="TCP1294" s="39"/>
      <c r="TCQ1294" s="39"/>
      <c r="TCR1294" s="39"/>
      <c r="TCS1294" s="39"/>
      <c r="TCT1294" s="39"/>
      <c r="TCU1294" s="39"/>
      <c r="TCV1294" s="39"/>
      <c r="TCW1294" s="39"/>
      <c r="TCX1294" s="39"/>
      <c r="TCY1294" s="39"/>
      <c r="TCZ1294" s="39"/>
      <c r="TDA1294" s="39"/>
      <c r="TDB1294" s="39"/>
      <c r="TDC1294" s="39"/>
      <c r="TDD1294" s="39"/>
      <c r="TDE1294" s="39"/>
      <c r="TDF1294" s="39"/>
      <c r="TDG1294" s="39"/>
      <c r="TDH1294" s="39"/>
      <c r="TDI1294" s="39"/>
      <c r="TDJ1294" s="39"/>
      <c r="TDK1294" s="39"/>
      <c r="TDL1294" s="39"/>
      <c r="TDM1294" s="39"/>
      <c r="TDN1294" s="39"/>
      <c r="TDO1294" s="39"/>
      <c r="TDP1294" s="39"/>
      <c r="TDQ1294" s="39"/>
      <c r="TDR1294" s="39"/>
      <c r="TDS1294" s="39"/>
      <c r="TDT1294" s="39"/>
      <c r="TDU1294" s="39"/>
      <c r="TDV1294" s="39"/>
      <c r="TDW1294" s="39"/>
      <c r="TDX1294" s="39"/>
      <c r="TDY1294" s="39"/>
      <c r="TDZ1294" s="39"/>
      <c r="TEA1294" s="39"/>
      <c r="TEB1294" s="39"/>
      <c r="TEC1294" s="39"/>
      <c r="TED1294" s="39"/>
      <c r="TEE1294" s="39"/>
      <c r="TEF1294" s="39"/>
      <c r="TEG1294" s="39"/>
      <c r="TEH1294" s="39"/>
      <c r="TEI1294" s="39"/>
      <c r="TEJ1294" s="39"/>
      <c r="TEK1294" s="39"/>
      <c r="TEL1294" s="39"/>
      <c r="TEM1294" s="39"/>
      <c r="TEN1294" s="39"/>
      <c r="TEO1294" s="39"/>
      <c r="TEP1294" s="39"/>
      <c r="TEQ1294" s="39"/>
      <c r="TER1294" s="39"/>
      <c r="TES1294" s="39"/>
      <c r="TET1294" s="39"/>
      <c r="TEU1294" s="39"/>
      <c r="TEV1294" s="39"/>
      <c r="TEW1294" s="39"/>
      <c r="TEX1294" s="39"/>
      <c r="TEY1294" s="39"/>
      <c r="TEZ1294" s="39"/>
      <c r="TFA1294" s="39"/>
      <c r="TFB1294" s="39"/>
      <c r="TFC1294" s="39"/>
      <c r="TFD1294" s="39"/>
      <c r="TFE1294" s="39"/>
      <c r="TFF1294" s="39"/>
      <c r="TFG1294" s="39"/>
      <c r="TFH1294" s="39"/>
      <c r="TFI1294" s="39"/>
      <c r="TFJ1294" s="39"/>
      <c r="TFK1294" s="39"/>
      <c r="TFL1294" s="39"/>
      <c r="TFM1294" s="39"/>
      <c r="TFN1294" s="39"/>
      <c r="TFO1294" s="39"/>
      <c r="TFP1294" s="39"/>
      <c r="TFQ1294" s="39"/>
      <c r="TFR1294" s="39"/>
      <c r="TFS1294" s="39"/>
      <c r="TFT1294" s="39"/>
      <c r="TFU1294" s="39"/>
      <c r="TFV1294" s="39"/>
      <c r="TFW1294" s="39"/>
      <c r="TFX1294" s="39"/>
      <c r="TFY1294" s="39"/>
      <c r="TFZ1294" s="39"/>
      <c r="TGA1294" s="39"/>
      <c r="TGB1294" s="39"/>
      <c r="TGC1294" s="39"/>
      <c r="TGD1294" s="39"/>
      <c r="TGE1294" s="39"/>
      <c r="TGF1294" s="39"/>
      <c r="TGG1294" s="39"/>
      <c r="TGH1294" s="39"/>
      <c r="TGI1294" s="39"/>
      <c r="TGJ1294" s="39"/>
      <c r="TGK1294" s="39"/>
      <c r="TGL1294" s="39"/>
      <c r="TGM1294" s="39"/>
      <c r="TGN1294" s="39"/>
      <c r="TGO1294" s="39"/>
      <c r="TGP1294" s="39"/>
      <c r="TGQ1294" s="39"/>
      <c r="TGR1294" s="39"/>
      <c r="TGS1294" s="39"/>
      <c r="TGT1294" s="39"/>
      <c r="TGU1294" s="39"/>
      <c r="TGV1294" s="39"/>
      <c r="TGW1294" s="39"/>
      <c r="TGX1294" s="39"/>
      <c r="TGY1294" s="39"/>
      <c r="TGZ1294" s="39"/>
      <c r="THA1294" s="39"/>
      <c r="THB1294" s="39"/>
      <c r="THC1294" s="39"/>
      <c r="THD1294" s="39"/>
      <c r="THE1294" s="39"/>
      <c r="THF1294" s="39"/>
      <c r="THG1294" s="39"/>
      <c r="THH1294" s="39"/>
      <c r="THI1294" s="39"/>
      <c r="THJ1294" s="39"/>
      <c r="THK1294" s="39"/>
      <c r="THL1294" s="39"/>
      <c r="THM1294" s="39"/>
      <c r="THN1294" s="39"/>
      <c r="THO1294" s="39"/>
      <c r="THP1294" s="39"/>
      <c r="THQ1294" s="39"/>
      <c r="THR1294" s="39"/>
      <c r="THS1294" s="39"/>
      <c r="THT1294" s="39"/>
      <c r="THU1294" s="39"/>
      <c r="THV1294" s="39"/>
      <c r="THW1294" s="39"/>
      <c r="THX1294" s="39"/>
      <c r="THY1294" s="39"/>
      <c r="THZ1294" s="39"/>
      <c r="TIA1294" s="39"/>
      <c r="TIB1294" s="39"/>
      <c r="TIC1294" s="39"/>
      <c r="TID1294" s="39"/>
      <c r="TIE1294" s="39"/>
      <c r="TIF1294" s="39"/>
      <c r="TIG1294" s="39"/>
      <c r="TIH1294" s="39"/>
      <c r="TII1294" s="39"/>
      <c r="TIJ1294" s="39"/>
      <c r="TIK1294" s="39"/>
      <c r="TIL1294" s="39"/>
      <c r="TIM1294" s="39"/>
      <c r="TIN1294" s="39"/>
      <c r="TIO1294" s="39"/>
      <c r="TIP1294" s="39"/>
      <c r="TIQ1294" s="39"/>
      <c r="TIR1294" s="39"/>
      <c r="TIS1294" s="39"/>
      <c r="TIT1294" s="39"/>
      <c r="TIU1294" s="39"/>
      <c r="TIV1294" s="39"/>
      <c r="TIW1294" s="39"/>
      <c r="TIX1294" s="39"/>
      <c r="TIY1294" s="39"/>
      <c r="TIZ1294" s="39"/>
      <c r="TJA1294" s="39"/>
      <c r="TJB1294" s="39"/>
      <c r="TJC1294" s="39"/>
      <c r="TJD1294" s="39"/>
      <c r="TJE1294" s="39"/>
      <c r="TJF1294" s="39"/>
      <c r="TJG1294" s="39"/>
      <c r="TJH1294" s="39"/>
      <c r="TJI1294" s="39"/>
      <c r="TJJ1294" s="39"/>
      <c r="TJK1294" s="39"/>
      <c r="TJL1294" s="39"/>
      <c r="TJM1294" s="39"/>
      <c r="TJN1294" s="39"/>
      <c r="TJO1294" s="39"/>
      <c r="TJP1294" s="39"/>
      <c r="TJQ1294" s="39"/>
      <c r="TJR1294" s="39"/>
      <c r="TJS1294" s="39"/>
      <c r="TJT1294" s="39"/>
      <c r="TJU1294" s="39"/>
      <c r="TJV1294" s="39"/>
      <c r="TJW1294" s="39"/>
      <c r="TJX1294" s="39"/>
      <c r="TJY1294" s="39"/>
      <c r="TJZ1294" s="39"/>
      <c r="TKA1294" s="39"/>
      <c r="TKB1294" s="39"/>
      <c r="TKC1294" s="39"/>
      <c r="TKD1294" s="39"/>
      <c r="TKE1294" s="39"/>
      <c r="TKF1294" s="39"/>
      <c r="TKG1294" s="39"/>
      <c r="TKH1294" s="39"/>
      <c r="TKI1294" s="39"/>
      <c r="TKJ1294" s="39"/>
      <c r="TKK1294" s="39"/>
      <c r="TKL1294" s="39"/>
      <c r="TKM1294" s="39"/>
      <c r="TKN1294" s="39"/>
      <c r="TKO1294" s="39"/>
      <c r="TKP1294" s="39"/>
      <c r="TKQ1294" s="39"/>
      <c r="TKR1294" s="39"/>
      <c r="TKS1294" s="39"/>
      <c r="TKT1294" s="39"/>
      <c r="TKU1294" s="39"/>
      <c r="TKV1294" s="39"/>
      <c r="TKW1294" s="39"/>
      <c r="TKX1294" s="39"/>
      <c r="TKY1294" s="39"/>
      <c r="TKZ1294" s="39"/>
      <c r="TLA1294" s="39"/>
      <c r="TLB1294" s="39"/>
      <c r="TLC1294" s="39"/>
      <c r="TLD1294" s="39"/>
      <c r="TLE1294" s="39"/>
      <c r="TLF1294" s="39"/>
      <c r="TLG1294" s="39"/>
      <c r="TLH1294" s="39"/>
      <c r="TLI1294" s="39"/>
      <c r="TLJ1294" s="39"/>
      <c r="TLK1294" s="39"/>
      <c r="TLL1294" s="39"/>
      <c r="TLM1294" s="39"/>
      <c r="TLN1294" s="39"/>
      <c r="TLO1294" s="39"/>
      <c r="TLP1294" s="39"/>
      <c r="TLQ1294" s="39"/>
      <c r="TLR1294" s="39"/>
      <c r="TLS1294" s="39"/>
      <c r="TLT1294" s="39"/>
      <c r="TLU1294" s="39"/>
      <c r="TLV1294" s="39"/>
      <c r="TLW1294" s="39"/>
      <c r="TLX1294" s="39"/>
      <c r="TLY1294" s="39"/>
      <c r="TLZ1294" s="39"/>
      <c r="TMA1294" s="39"/>
      <c r="TMB1294" s="39"/>
      <c r="TMC1294" s="39"/>
      <c r="TMD1294" s="39"/>
      <c r="TME1294" s="39"/>
      <c r="TMF1294" s="39"/>
      <c r="TMG1294" s="39"/>
      <c r="TMH1294" s="39"/>
      <c r="TMI1294" s="39"/>
      <c r="TMJ1294" s="39"/>
      <c r="TMK1294" s="39"/>
      <c r="TML1294" s="39"/>
      <c r="TMM1294" s="39"/>
      <c r="TMN1294" s="39"/>
      <c r="TMO1294" s="39"/>
      <c r="TMP1294" s="39"/>
      <c r="TMQ1294" s="39"/>
      <c r="TMR1294" s="39"/>
      <c r="TMS1294" s="39"/>
      <c r="TMT1294" s="39"/>
      <c r="TMU1294" s="39"/>
      <c r="TMV1294" s="39"/>
      <c r="TMW1294" s="39"/>
      <c r="TMX1294" s="39"/>
      <c r="TMY1294" s="39"/>
      <c r="TMZ1294" s="39"/>
      <c r="TNA1294" s="39"/>
      <c r="TNB1294" s="39"/>
      <c r="TNC1294" s="39"/>
      <c r="TND1294" s="39"/>
      <c r="TNE1294" s="39"/>
      <c r="TNF1294" s="39"/>
      <c r="TNG1294" s="39"/>
      <c r="TNH1294" s="39"/>
      <c r="TNI1294" s="39"/>
      <c r="TNJ1294" s="39"/>
      <c r="TNK1294" s="39"/>
      <c r="TNL1294" s="39"/>
      <c r="TNM1294" s="39"/>
      <c r="TNN1294" s="39"/>
      <c r="TNO1294" s="39"/>
      <c r="TNP1294" s="39"/>
      <c r="TNQ1294" s="39"/>
      <c r="TNR1294" s="39"/>
      <c r="TNS1294" s="39"/>
      <c r="TNT1294" s="39"/>
      <c r="TNU1294" s="39"/>
      <c r="TNV1294" s="39"/>
      <c r="TNW1294" s="39"/>
      <c r="TNX1294" s="39"/>
      <c r="TNY1294" s="39"/>
      <c r="TNZ1294" s="39"/>
      <c r="TOA1294" s="39"/>
      <c r="TOB1294" s="39"/>
      <c r="TOC1294" s="39"/>
      <c r="TOD1294" s="39"/>
      <c r="TOE1294" s="39"/>
      <c r="TOF1294" s="39"/>
      <c r="TOG1294" s="39"/>
      <c r="TOH1294" s="39"/>
      <c r="TOI1294" s="39"/>
      <c r="TOJ1294" s="39"/>
      <c r="TOK1294" s="39"/>
      <c r="TOL1294" s="39"/>
      <c r="TOM1294" s="39"/>
      <c r="TON1294" s="39"/>
      <c r="TOO1294" s="39"/>
      <c r="TOP1294" s="39"/>
      <c r="TOQ1294" s="39"/>
      <c r="TOR1294" s="39"/>
      <c r="TOS1294" s="39"/>
      <c r="TOT1294" s="39"/>
      <c r="TOU1294" s="39"/>
      <c r="TOV1294" s="39"/>
      <c r="TOW1294" s="39"/>
      <c r="TOX1294" s="39"/>
      <c r="TOY1294" s="39"/>
      <c r="TOZ1294" s="39"/>
      <c r="TPA1294" s="39"/>
      <c r="TPB1294" s="39"/>
      <c r="TPC1294" s="39"/>
      <c r="TPD1294" s="39"/>
      <c r="TPE1294" s="39"/>
      <c r="TPF1294" s="39"/>
      <c r="TPG1294" s="39"/>
      <c r="TPH1294" s="39"/>
      <c r="TPI1294" s="39"/>
      <c r="TPJ1294" s="39"/>
      <c r="TPK1294" s="39"/>
      <c r="TPL1294" s="39"/>
      <c r="TPM1294" s="39"/>
      <c r="TPN1294" s="39"/>
      <c r="TPO1294" s="39"/>
      <c r="TPP1294" s="39"/>
      <c r="TPQ1294" s="39"/>
      <c r="TPR1294" s="39"/>
      <c r="TPS1294" s="39"/>
      <c r="TPT1294" s="39"/>
      <c r="TPU1294" s="39"/>
      <c r="TPV1294" s="39"/>
      <c r="TPW1294" s="39"/>
      <c r="TPX1294" s="39"/>
      <c r="TPY1294" s="39"/>
      <c r="TPZ1294" s="39"/>
      <c r="TQA1294" s="39"/>
      <c r="TQB1294" s="39"/>
      <c r="TQC1294" s="39"/>
      <c r="TQD1294" s="39"/>
      <c r="TQE1294" s="39"/>
      <c r="TQF1294" s="39"/>
      <c r="TQG1294" s="39"/>
      <c r="TQH1294" s="39"/>
      <c r="TQI1294" s="39"/>
      <c r="TQJ1294" s="39"/>
      <c r="TQK1294" s="39"/>
      <c r="TQL1294" s="39"/>
      <c r="TQM1294" s="39"/>
      <c r="TQN1294" s="39"/>
      <c r="TQO1294" s="39"/>
      <c r="TQP1294" s="39"/>
      <c r="TQQ1294" s="39"/>
      <c r="TQR1294" s="39"/>
      <c r="TQS1294" s="39"/>
      <c r="TQT1294" s="39"/>
      <c r="TQU1294" s="39"/>
      <c r="TQV1294" s="39"/>
      <c r="TQW1294" s="39"/>
      <c r="TQX1294" s="39"/>
      <c r="TQY1294" s="39"/>
      <c r="TQZ1294" s="39"/>
      <c r="TRA1294" s="39"/>
      <c r="TRB1294" s="39"/>
      <c r="TRC1294" s="39"/>
      <c r="TRD1294" s="39"/>
      <c r="TRE1294" s="39"/>
      <c r="TRF1294" s="39"/>
      <c r="TRG1294" s="39"/>
      <c r="TRH1294" s="39"/>
      <c r="TRI1294" s="39"/>
      <c r="TRJ1294" s="39"/>
      <c r="TRK1294" s="39"/>
      <c r="TRL1294" s="39"/>
      <c r="TRM1294" s="39"/>
      <c r="TRN1294" s="39"/>
      <c r="TRO1294" s="39"/>
      <c r="TRP1294" s="39"/>
      <c r="TRQ1294" s="39"/>
      <c r="TRR1294" s="39"/>
      <c r="TRS1294" s="39"/>
      <c r="TRT1294" s="39"/>
      <c r="TRU1294" s="39"/>
      <c r="TRV1294" s="39"/>
      <c r="TRW1294" s="39"/>
      <c r="TRX1294" s="39"/>
      <c r="TRY1294" s="39"/>
      <c r="TRZ1294" s="39"/>
      <c r="TSA1294" s="39"/>
      <c r="TSB1294" s="39"/>
      <c r="TSC1294" s="39"/>
      <c r="TSD1294" s="39"/>
      <c r="TSE1294" s="39"/>
      <c r="TSF1294" s="39"/>
      <c r="TSG1294" s="39"/>
      <c r="TSH1294" s="39"/>
      <c r="TSI1294" s="39"/>
      <c r="TSJ1294" s="39"/>
      <c r="TSK1294" s="39"/>
      <c r="TSL1294" s="39"/>
      <c r="TSM1294" s="39"/>
      <c r="TSN1294" s="39"/>
      <c r="TSO1294" s="39"/>
      <c r="TSP1294" s="39"/>
      <c r="TSQ1294" s="39"/>
      <c r="TSR1294" s="39"/>
      <c r="TSS1294" s="39"/>
      <c r="TST1294" s="39"/>
      <c r="TSU1294" s="39"/>
      <c r="TSV1294" s="39"/>
      <c r="TSW1294" s="39"/>
      <c r="TSX1294" s="39"/>
      <c r="TSY1294" s="39"/>
      <c r="TSZ1294" s="39"/>
      <c r="TTA1294" s="39"/>
      <c r="TTB1294" s="39"/>
      <c r="TTC1294" s="39"/>
      <c r="TTD1294" s="39"/>
      <c r="TTE1294" s="39"/>
      <c r="TTF1294" s="39"/>
      <c r="TTG1294" s="39"/>
      <c r="TTH1294" s="39"/>
      <c r="TTI1294" s="39"/>
      <c r="TTJ1294" s="39"/>
      <c r="TTK1294" s="39"/>
      <c r="TTL1294" s="39"/>
      <c r="TTM1294" s="39"/>
      <c r="TTN1294" s="39"/>
      <c r="TTO1294" s="39"/>
      <c r="TTP1294" s="39"/>
      <c r="TTQ1294" s="39"/>
      <c r="TTR1294" s="39"/>
      <c r="TTS1294" s="39"/>
      <c r="TTT1294" s="39"/>
      <c r="TTU1294" s="39"/>
      <c r="TTV1294" s="39"/>
      <c r="TTW1294" s="39"/>
      <c r="TTX1294" s="39"/>
      <c r="TTY1294" s="39"/>
      <c r="TTZ1294" s="39"/>
      <c r="TUA1294" s="39"/>
      <c r="TUB1294" s="39"/>
      <c r="TUC1294" s="39"/>
      <c r="TUD1294" s="39"/>
      <c r="TUE1294" s="39"/>
      <c r="TUF1294" s="39"/>
      <c r="TUG1294" s="39"/>
      <c r="TUH1294" s="39"/>
      <c r="TUI1294" s="39"/>
      <c r="TUJ1294" s="39"/>
      <c r="TUK1294" s="39"/>
      <c r="TUL1294" s="39"/>
      <c r="TUM1294" s="39"/>
      <c r="TUN1294" s="39"/>
      <c r="TUO1294" s="39"/>
      <c r="TUP1294" s="39"/>
      <c r="TUQ1294" s="39"/>
      <c r="TUR1294" s="39"/>
      <c r="TUS1294" s="39"/>
      <c r="TUT1294" s="39"/>
      <c r="TUU1294" s="39"/>
      <c r="TUV1294" s="39"/>
      <c r="TUW1294" s="39"/>
      <c r="TUX1294" s="39"/>
      <c r="TUY1294" s="39"/>
      <c r="TUZ1294" s="39"/>
      <c r="TVA1294" s="39"/>
      <c r="TVB1294" s="39"/>
      <c r="TVC1294" s="39"/>
      <c r="TVD1294" s="39"/>
      <c r="TVE1294" s="39"/>
      <c r="TVF1294" s="39"/>
      <c r="TVG1294" s="39"/>
      <c r="TVH1294" s="39"/>
      <c r="TVI1294" s="39"/>
      <c r="TVJ1294" s="39"/>
      <c r="TVK1294" s="39"/>
      <c r="TVL1294" s="39"/>
      <c r="TVM1294" s="39"/>
      <c r="TVN1294" s="39"/>
      <c r="TVO1294" s="39"/>
      <c r="TVP1294" s="39"/>
      <c r="TVQ1294" s="39"/>
      <c r="TVR1294" s="39"/>
      <c r="TVS1294" s="39"/>
      <c r="TVT1294" s="39"/>
      <c r="TVU1294" s="39"/>
      <c r="TVV1294" s="39"/>
      <c r="TVW1294" s="39"/>
      <c r="TVX1294" s="39"/>
      <c r="TVY1294" s="39"/>
      <c r="TVZ1294" s="39"/>
      <c r="TWA1294" s="39"/>
      <c r="TWB1294" s="39"/>
      <c r="TWC1294" s="39"/>
      <c r="TWD1294" s="39"/>
      <c r="TWE1294" s="39"/>
      <c r="TWF1294" s="39"/>
      <c r="TWG1294" s="39"/>
      <c r="TWH1294" s="39"/>
      <c r="TWI1294" s="39"/>
      <c r="TWJ1294" s="39"/>
      <c r="TWK1294" s="39"/>
      <c r="TWL1294" s="39"/>
      <c r="TWM1294" s="39"/>
      <c r="TWN1294" s="39"/>
      <c r="TWO1294" s="39"/>
      <c r="TWP1294" s="39"/>
      <c r="TWQ1294" s="39"/>
      <c r="TWR1294" s="39"/>
      <c r="TWS1294" s="39"/>
      <c r="TWT1294" s="39"/>
      <c r="TWU1294" s="39"/>
      <c r="TWV1294" s="39"/>
      <c r="TWW1294" s="39"/>
      <c r="TWX1294" s="39"/>
      <c r="TWY1294" s="39"/>
      <c r="TWZ1294" s="39"/>
      <c r="TXA1294" s="39"/>
      <c r="TXB1294" s="39"/>
      <c r="TXC1294" s="39"/>
      <c r="TXD1294" s="39"/>
      <c r="TXE1294" s="39"/>
      <c r="TXF1294" s="39"/>
      <c r="TXG1294" s="39"/>
      <c r="TXH1294" s="39"/>
      <c r="TXI1294" s="39"/>
      <c r="TXJ1294" s="39"/>
      <c r="TXK1294" s="39"/>
      <c r="TXL1294" s="39"/>
      <c r="TXM1294" s="39"/>
      <c r="TXN1294" s="39"/>
      <c r="TXO1294" s="39"/>
      <c r="TXP1294" s="39"/>
      <c r="TXQ1294" s="39"/>
      <c r="TXR1294" s="39"/>
      <c r="TXS1294" s="39"/>
      <c r="TXT1294" s="39"/>
      <c r="TXU1294" s="39"/>
      <c r="TXV1294" s="39"/>
      <c r="TXW1294" s="39"/>
      <c r="TXX1294" s="39"/>
      <c r="TXY1294" s="39"/>
      <c r="TXZ1294" s="39"/>
      <c r="TYA1294" s="39"/>
      <c r="TYB1294" s="39"/>
      <c r="TYC1294" s="39"/>
      <c r="TYD1294" s="39"/>
      <c r="TYE1294" s="39"/>
      <c r="TYF1294" s="39"/>
      <c r="TYG1294" s="39"/>
      <c r="TYH1294" s="39"/>
      <c r="TYI1294" s="39"/>
      <c r="TYJ1294" s="39"/>
      <c r="TYK1294" s="39"/>
      <c r="TYL1294" s="39"/>
      <c r="TYM1294" s="39"/>
      <c r="TYN1294" s="39"/>
      <c r="TYO1294" s="39"/>
      <c r="TYP1294" s="39"/>
      <c r="TYQ1294" s="39"/>
      <c r="TYR1294" s="39"/>
      <c r="TYS1294" s="39"/>
      <c r="TYT1294" s="39"/>
      <c r="TYU1294" s="39"/>
      <c r="TYV1294" s="39"/>
      <c r="TYW1294" s="39"/>
      <c r="TYX1294" s="39"/>
      <c r="TYY1294" s="39"/>
      <c r="TYZ1294" s="39"/>
      <c r="TZA1294" s="39"/>
      <c r="TZB1294" s="39"/>
      <c r="TZC1294" s="39"/>
      <c r="TZD1294" s="39"/>
      <c r="TZE1294" s="39"/>
      <c r="TZF1294" s="39"/>
      <c r="TZG1294" s="39"/>
      <c r="TZH1294" s="39"/>
      <c r="TZI1294" s="39"/>
      <c r="TZJ1294" s="39"/>
      <c r="TZK1294" s="39"/>
      <c r="TZL1294" s="39"/>
      <c r="TZM1294" s="39"/>
      <c r="TZN1294" s="39"/>
      <c r="TZO1294" s="39"/>
      <c r="TZP1294" s="39"/>
      <c r="TZQ1294" s="39"/>
      <c r="TZR1294" s="39"/>
      <c r="TZS1294" s="39"/>
      <c r="TZT1294" s="39"/>
      <c r="TZU1294" s="39"/>
      <c r="TZV1294" s="39"/>
      <c r="TZW1294" s="39"/>
      <c r="TZX1294" s="39"/>
      <c r="TZY1294" s="39"/>
      <c r="TZZ1294" s="39"/>
      <c r="UAA1294" s="39"/>
      <c r="UAB1294" s="39"/>
      <c r="UAC1294" s="39"/>
      <c r="UAD1294" s="39"/>
      <c r="UAE1294" s="39"/>
      <c r="UAF1294" s="39"/>
      <c r="UAG1294" s="39"/>
      <c r="UAH1294" s="39"/>
      <c r="UAI1294" s="39"/>
      <c r="UAJ1294" s="39"/>
      <c r="UAK1294" s="39"/>
      <c r="UAL1294" s="39"/>
      <c r="UAM1294" s="39"/>
      <c r="UAN1294" s="39"/>
      <c r="UAO1294" s="39"/>
      <c r="UAP1294" s="39"/>
      <c r="UAQ1294" s="39"/>
      <c r="UAR1294" s="39"/>
      <c r="UAS1294" s="39"/>
      <c r="UAT1294" s="39"/>
      <c r="UAU1294" s="39"/>
      <c r="UAV1294" s="39"/>
      <c r="UAW1294" s="39"/>
      <c r="UAX1294" s="39"/>
      <c r="UAY1294" s="39"/>
      <c r="UAZ1294" s="39"/>
      <c r="UBA1294" s="39"/>
      <c r="UBB1294" s="39"/>
      <c r="UBC1294" s="39"/>
      <c r="UBD1294" s="39"/>
      <c r="UBE1294" s="39"/>
      <c r="UBF1294" s="39"/>
      <c r="UBG1294" s="39"/>
      <c r="UBH1294" s="39"/>
      <c r="UBI1294" s="39"/>
      <c r="UBJ1294" s="39"/>
      <c r="UBK1294" s="39"/>
      <c r="UBL1294" s="39"/>
      <c r="UBM1294" s="39"/>
      <c r="UBN1294" s="39"/>
      <c r="UBO1294" s="39"/>
      <c r="UBP1294" s="39"/>
      <c r="UBQ1294" s="39"/>
      <c r="UBR1294" s="39"/>
      <c r="UBS1294" s="39"/>
      <c r="UBT1294" s="39"/>
      <c r="UBU1294" s="39"/>
      <c r="UBV1294" s="39"/>
      <c r="UBW1294" s="39"/>
      <c r="UBX1294" s="39"/>
      <c r="UBY1294" s="39"/>
      <c r="UBZ1294" s="39"/>
      <c r="UCA1294" s="39"/>
      <c r="UCB1294" s="39"/>
      <c r="UCC1294" s="39"/>
      <c r="UCD1294" s="39"/>
      <c r="UCE1294" s="39"/>
      <c r="UCF1294" s="39"/>
      <c r="UCG1294" s="39"/>
      <c r="UCH1294" s="39"/>
      <c r="UCI1294" s="39"/>
      <c r="UCJ1294" s="39"/>
      <c r="UCK1294" s="39"/>
      <c r="UCL1294" s="39"/>
      <c r="UCM1294" s="39"/>
      <c r="UCN1294" s="39"/>
      <c r="UCO1294" s="39"/>
      <c r="UCP1294" s="39"/>
      <c r="UCQ1294" s="39"/>
      <c r="UCR1294" s="39"/>
      <c r="UCS1294" s="39"/>
      <c r="UCT1294" s="39"/>
      <c r="UCU1294" s="39"/>
      <c r="UCV1294" s="39"/>
      <c r="UCW1294" s="39"/>
      <c r="UCX1294" s="39"/>
      <c r="UCY1294" s="39"/>
      <c r="UCZ1294" s="39"/>
      <c r="UDA1294" s="39"/>
      <c r="UDB1294" s="39"/>
      <c r="UDC1294" s="39"/>
      <c r="UDD1294" s="39"/>
      <c r="UDE1294" s="39"/>
      <c r="UDF1294" s="39"/>
      <c r="UDG1294" s="39"/>
      <c r="UDH1294" s="39"/>
      <c r="UDI1294" s="39"/>
      <c r="UDJ1294" s="39"/>
      <c r="UDK1294" s="39"/>
      <c r="UDL1294" s="39"/>
      <c r="UDM1294" s="39"/>
      <c r="UDN1294" s="39"/>
      <c r="UDO1294" s="39"/>
      <c r="UDP1294" s="39"/>
      <c r="UDQ1294" s="39"/>
      <c r="UDR1294" s="39"/>
      <c r="UDS1294" s="39"/>
      <c r="UDT1294" s="39"/>
      <c r="UDU1294" s="39"/>
      <c r="UDV1294" s="39"/>
      <c r="UDW1294" s="39"/>
      <c r="UDX1294" s="39"/>
      <c r="UDY1294" s="39"/>
      <c r="UDZ1294" s="39"/>
      <c r="UEA1294" s="39"/>
      <c r="UEB1294" s="39"/>
      <c r="UEC1294" s="39"/>
      <c r="UED1294" s="39"/>
      <c r="UEE1294" s="39"/>
      <c r="UEF1294" s="39"/>
      <c r="UEG1294" s="39"/>
      <c r="UEH1294" s="39"/>
      <c r="UEI1294" s="39"/>
      <c r="UEJ1294" s="39"/>
      <c r="UEK1294" s="39"/>
      <c r="UEL1294" s="39"/>
      <c r="UEM1294" s="39"/>
      <c r="UEN1294" s="39"/>
      <c r="UEO1294" s="39"/>
      <c r="UEP1294" s="39"/>
      <c r="UEQ1294" s="39"/>
      <c r="UER1294" s="39"/>
      <c r="UES1294" s="39"/>
      <c r="UET1294" s="39"/>
      <c r="UEU1294" s="39"/>
      <c r="UEV1294" s="39"/>
      <c r="UEW1294" s="39"/>
      <c r="UEX1294" s="39"/>
      <c r="UEY1294" s="39"/>
      <c r="UEZ1294" s="39"/>
      <c r="UFA1294" s="39"/>
      <c r="UFB1294" s="39"/>
      <c r="UFC1294" s="39"/>
      <c r="UFD1294" s="39"/>
      <c r="UFE1294" s="39"/>
      <c r="UFF1294" s="39"/>
      <c r="UFG1294" s="39"/>
      <c r="UFH1294" s="39"/>
      <c r="UFI1294" s="39"/>
      <c r="UFJ1294" s="39"/>
      <c r="UFK1294" s="39"/>
      <c r="UFL1294" s="39"/>
      <c r="UFM1294" s="39"/>
      <c r="UFN1294" s="39"/>
      <c r="UFO1294" s="39"/>
      <c r="UFP1294" s="39"/>
      <c r="UFQ1294" s="39"/>
      <c r="UFR1294" s="39"/>
      <c r="UFS1294" s="39"/>
      <c r="UFT1294" s="39"/>
      <c r="UFU1294" s="39"/>
      <c r="UFV1294" s="39"/>
      <c r="UFW1294" s="39"/>
      <c r="UFX1294" s="39"/>
      <c r="UFY1294" s="39"/>
      <c r="UFZ1294" s="39"/>
      <c r="UGA1294" s="39"/>
      <c r="UGB1294" s="39"/>
      <c r="UGC1294" s="39"/>
      <c r="UGD1294" s="39"/>
      <c r="UGE1294" s="39"/>
      <c r="UGF1294" s="39"/>
      <c r="UGG1294" s="39"/>
      <c r="UGH1294" s="39"/>
      <c r="UGI1294" s="39"/>
      <c r="UGJ1294" s="39"/>
      <c r="UGK1294" s="39"/>
      <c r="UGL1294" s="39"/>
      <c r="UGM1294" s="39"/>
      <c r="UGN1294" s="39"/>
      <c r="UGO1294" s="39"/>
      <c r="UGP1294" s="39"/>
      <c r="UGQ1294" s="39"/>
      <c r="UGR1294" s="39"/>
      <c r="UGS1294" s="39"/>
      <c r="UGT1294" s="39"/>
      <c r="UGU1294" s="39"/>
      <c r="UGV1294" s="39"/>
      <c r="UGW1294" s="39"/>
      <c r="UGX1294" s="39"/>
      <c r="UGY1294" s="39"/>
      <c r="UGZ1294" s="39"/>
      <c r="UHA1294" s="39"/>
      <c r="UHB1294" s="39"/>
      <c r="UHC1294" s="39"/>
      <c r="UHD1294" s="39"/>
      <c r="UHE1294" s="39"/>
      <c r="UHF1294" s="39"/>
      <c r="UHG1294" s="39"/>
      <c r="UHH1294" s="39"/>
      <c r="UHI1294" s="39"/>
      <c r="UHJ1294" s="39"/>
      <c r="UHK1294" s="39"/>
      <c r="UHL1294" s="39"/>
      <c r="UHM1294" s="39"/>
      <c r="UHN1294" s="39"/>
      <c r="UHO1294" s="39"/>
      <c r="UHP1294" s="39"/>
      <c r="UHQ1294" s="39"/>
      <c r="UHR1294" s="39"/>
      <c r="UHS1294" s="39"/>
      <c r="UHT1294" s="39"/>
      <c r="UHU1294" s="39"/>
      <c r="UHV1294" s="39"/>
      <c r="UHW1294" s="39"/>
      <c r="UHX1294" s="39"/>
      <c r="UHY1294" s="39"/>
      <c r="UHZ1294" s="39"/>
      <c r="UIA1294" s="39"/>
      <c r="UIB1294" s="39"/>
      <c r="UIC1294" s="39"/>
      <c r="UID1294" s="39"/>
      <c r="UIE1294" s="39"/>
      <c r="UIF1294" s="39"/>
      <c r="UIG1294" s="39"/>
      <c r="UIH1294" s="39"/>
      <c r="UII1294" s="39"/>
      <c r="UIJ1294" s="39"/>
      <c r="UIK1294" s="39"/>
      <c r="UIL1294" s="39"/>
      <c r="UIM1294" s="39"/>
      <c r="UIN1294" s="39"/>
      <c r="UIO1294" s="39"/>
      <c r="UIP1294" s="39"/>
      <c r="UIQ1294" s="39"/>
      <c r="UIR1294" s="39"/>
      <c r="UIS1294" s="39"/>
      <c r="UIT1294" s="39"/>
      <c r="UIU1294" s="39"/>
      <c r="UIV1294" s="39"/>
      <c r="UIW1294" s="39"/>
      <c r="UIX1294" s="39"/>
      <c r="UIY1294" s="39"/>
      <c r="UIZ1294" s="39"/>
      <c r="UJA1294" s="39"/>
      <c r="UJB1294" s="39"/>
      <c r="UJC1294" s="39"/>
      <c r="UJD1294" s="39"/>
      <c r="UJE1294" s="39"/>
      <c r="UJF1294" s="39"/>
      <c r="UJG1294" s="39"/>
      <c r="UJH1294" s="39"/>
      <c r="UJI1294" s="39"/>
      <c r="UJJ1294" s="39"/>
      <c r="UJK1294" s="39"/>
      <c r="UJL1294" s="39"/>
      <c r="UJM1294" s="39"/>
      <c r="UJN1294" s="39"/>
      <c r="UJO1294" s="39"/>
      <c r="UJP1294" s="39"/>
      <c r="UJQ1294" s="39"/>
      <c r="UJR1294" s="39"/>
      <c r="UJS1294" s="39"/>
      <c r="UJT1294" s="39"/>
      <c r="UJU1294" s="39"/>
      <c r="UJV1294" s="39"/>
      <c r="UJW1294" s="39"/>
      <c r="UJX1294" s="39"/>
      <c r="UJY1294" s="39"/>
      <c r="UJZ1294" s="39"/>
      <c r="UKA1294" s="39"/>
      <c r="UKB1294" s="39"/>
      <c r="UKC1294" s="39"/>
      <c r="UKD1294" s="39"/>
      <c r="UKE1294" s="39"/>
      <c r="UKF1294" s="39"/>
      <c r="UKG1294" s="39"/>
      <c r="UKH1294" s="39"/>
      <c r="UKI1294" s="39"/>
      <c r="UKJ1294" s="39"/>
      <c r="UKK1294" s="39"/>
      <c r="UKL1294" s="39"/>
      <c r="UKM1294" s="39"/>
      <c r="UKN1294" s="39"/>
      <c r="UKO1294" s="39"/>
      <c r="UKP1294" s="39"/>
      <c r="UKQ1294" s="39"/>
      <c r="UKR1294" s="39"/>
      <c r="UKS1294" s="39"/>
      <c r="UKT1294" s="39"/>
      <c r="UKU1294" s="39"/>
      <c r="UKV1294" s="39"/>
      <c r="UKW1294" s="39"/>
      <c r="UKX1294" s="39"/>
      <c r="UKY1294" s="39"/>
      <c r="UKZ1294" s="39"/>
      <c r="ULA1294" s="39"/>
      <c r="ULB1294" s="39"/>
      <c r="ULC1294" s="39"/>
      <c r="ULD1294" s="39"/>
      <c r="ULE1294" s="39"/>
      <c r="ULF1294" s="39"/>
      <c r="ULG1294" s="39"/>
      <c r="ULH1294" s="39"/>
      <c r="ULI1294" s="39"/>
      <c r="ULJ1294" s="39"/>
      <c r="ULK1294" s="39"/>
      <c r="ULL1294" s="39"/>
      <c r="ULM1294" s="39"/>
      <c r="ULN1294" s="39"/>
      <c r="ULO1294" s="39"/>
      <c r="ULP1294" s="39"/>
      <c r="ULQ1294" s="39"/>
      <c r="ULR1294" s="39"/>
      <c r="ULS1294" s="39"/>
      <c r="ULT1294" s="39"/>
      <c r="ULU1294" s="39"/>
      <c r="ULV1294" s="39"/>
      <c r="ULW1294" s="39"/>
      <c r="ULX1294" s="39"/>
      <c r="ULY1294" s="39"/>
      <c r="ULZ1294" s="39"/>
      <c r="UMA1294" s="39"/>
      <c r="UMB1294" s="39"/>
      <c r="UMC1294" s="39"/>
      <c r="UMD1294" s="39"/>
      <c r="UME1294" s="39"/>
      <c r="UMF1294" s="39"/>
      <c r="UMG1294" s="39"/>
      <c r="UMH1294" s="39"/>
      <c r="UMI1294" s="39"/>
      <c r="UMJ1294" s="39"/>
      <c r="UMK1294" s="39"/>
      <c r="UML1294" s="39"/>
      <c r="UMM1294" s="39"/>
      <c r="UMN1294" s="39"/>
      <c r="UMO1294" s="39"/>
      <c r="UMP1294" s="39"/>
      <c r="UMQ1294" s="39"/>
      <c r="UMR1294" s="39"/>
      <c r="UMS1294" s="39"/>
      <c r="UMT1294" s="39"/>
      <c r="UMU1294" s="39"/>
      <c r="UMV1294" s="39"/>
      <c r="UMW1294" s="39"/>
      <c r="UMX1294" s="39"/>
      <c r="UMY1294" s="39"/>
      <c r="UMZ1294" s="39"/>
      <c r="UNA1294" s="39"/>
      <c r="UNB1294" s="39"/>
      <c r="UNC1294" s="39"/>
      <c r="UND1294" s="39"/>
      <c r="UNE1294" s="39"/>
      <c r="UNF1294" s="39"/>
      <c r="UNG1294" s="39"/>
      <c r="UNH1294" s="39"/>
      <c r="UNI1294" s="39"/>
      <c r="UNJ1294" s="39"/>
      <c r="UNK1294" s="39"/>
      <c r="UNL1294" s="39"/>
      <c r="UNM1294" s="39"/>
      <c r="UNN1294" s="39"/>
      <c r="UNO1294" s="39"/>
      <c r="UNP1294" s="39"/>
      <c r="UNQ1294" s="39"/>
      <c r="UNR1294" s="39"/>
      <c r="UNS1294" s="39"/>
      <c r="UNT1294" s="39"/>
      <c r="UNU1294" s="39"/>
      <c r="UNV1294" s="39"/>
      <c r="UNW1294" s="39"/>
      <c r="UNX1294" s="39"/>
      <c r="UNY1294" s="39"/>
      <c r="UNZ1294" s="39"/>
      <c r="UOA1294" s="39"/>
      <c r="UOB1294" s="39"/>
      <c r="UOC1294" s="39"/>
      <c r="UOD1294" s="39"/>
      <c r="UOE1294" s="39"/>
      <c r="UOF1294" s="39"/>
      <c r="UOG1294" s="39"/>
      <c r="UOH1294" s="39"/>
      <c r="UOI1294" s="39"/>
      <c r="UOJ1294" s="39"/>
      <c r="UOK1294" s="39"/>
      <c r="UOL1294" s="39"/>
      <c r="UOM1294" s="39"/>
      <c r="UON1294" s="39"/>
      <c r="UOO1294" s="39"/>
      <c r="UOP1294" s="39"/>
      <c r="UOQ1294" s="39"/>
      <c r="UOR1294" s="39"/>
      <c r="UOS1294" s="39"/>
      <c r="UOT1294" s="39"/>
      <c r="UOU1294" s="39"/>
      <c r="UOV1294" s="39"/>
      <c r="UOW1294" s="39"/>
      <c r="UOX1294" s="39"/>
      <c r="UOY1294" s="39"/>
      <c r="UOZ1294" s="39"/>
      <c r="UPA1294" s="39"/>
      <c r="UPB1294" s="39"/>
      <c r="UPC1294" s="39"/>
      <c r="UPD1294" s="39"/>
      <c r="UPE1294" s="39"/>
      <c r="UPF1294" s="39"/>
      <c r="UPG1294" s="39"/>
      <c r="UPH1294" s="39"/>
      <c r="UPI1294" s="39"/>
      <c r="UPJ1294" s="39"/>
      <c r="UPK1294" s="39"/>
      <c r="UPL1294" s="39"/>
      <c r="UPM1294" s="39"/>
      <c r="UPN1294" s="39"/>
      <c r="UPO1294" s="39"/>
      <c r="UPP1294" s="39"/>
      <c r="UPQ1294" s="39"/>
      <c r="UPR1294" s="39"/>
      <c r="UPS1294" s="39"/>
      <c r="UPT1294" s="39"/>
      <c r="UPU1294" s="39"/>
      <c r="UPV1294" s="39"/>
      <c r="UPW1294" s="39"/>
      <c r="UPX1294" s="39"/>
      <c r="UPY1294" s="39"/>
      <c r="UPZ1294" s="39"/>
      <c r="UQA1294" s="39"/>
      <c r="UQB1294" s="39"/>
      <c r="UQC1294" s="39"/>
      <c r="UQD1294" s="39"/>
      <c r="UQE1294" s="39"/>
      <c r="UQF1294" s="39"/>
      <c r="UQG1294" s="39"/>
      <c r="UQH1294" s="39"/>
      <c r="UQI1294" s="39"/>
      <c r="UQJ1294" s="39"/>
      <c r="UQK1294" s="39"/>
      <c r="UQL1294" s="39"/>
      <c r="UQM1294" s="39"/>
      <c r="UQN1294" s="39"/>
      <c r="UQO1294" s="39"/>
      <c r="UQP1294" s="39"/>
      <c r="UQQ1294" s="39"/>
      <c r="UQR1294" s="39"/>
      <c r="UQS1294" s="39"/>
      <c r="UQT1294" s="39"/>
      <c r="UQU1294" s="39"/>
      <c r="UQV1294" s="39"/>
      <c r="UQW1294" s="39"/>
      <c r="UQX1294" s="39"/>
      <c r="UQY1294" s="39"/>
      <c r="UQZ1294" s="39"/>
      <c r="URA1294" s="39"/>
      <c r="URB1294" s="39"/>
      <c r="URC1294" s="39"/>
      <c r="URD1294" s="39"/>
      <c r="URE1294" s="39"/>
      <c r="URF1294" s="39"/>
      <c r="URG1294" s="39"/>
      <c r="URH1294" s="39"/>
      <c r="URI1294" s="39"/>
      <c r="URJ1294" s="39"/>
      <c r="URK1294" s="39"/>
      <c r="URL1294" s="39"/>
      <c r="URM1294" s="39"/>
      <c r="URN1294" s="39"/>
      <c r="URO1294" s="39"/>
      <c r="URP1294" s="39"/>
      <c r="URQ1294" s="39"/>
      <c r="URR1294" s="39"/>
      <c r="URS1294" s="39"/>
      <c r="URT1294" s="39"/>
      <c r="URU1294" s="39"/>
      <c r="URV1294" s="39"/>
      <c r="URW1294" s="39"/>
      <c r="URX1294" s="39"/>
      <c r="URY1294" s="39"/>
      <c r="URZ1294" s="39"/>
      <c r="USA1294" s="39"/>
      <c r="USB1294" s="39"/>
      <c r="USC1294" s="39"/>
      <c r="USD1294" s="39"/>
      <c r="USE1294" s="39"/>
      <c r="USF1294" s="39"/>
      <c r="USG1294" s="39"/>
      <c r="USH1294" s="39"/>
      <c r="USI1294" s="39"/>
      <c r="USJ1294" s="39"/>
      <c r="USK1294" s="39"/>
      <c r="USL1294" s="39"/>
      <c r="USM1294" s="39"/>
      <c r="USN1294" s="39"/>
      <c r="USO1294" s="39"/>
      <c r="USP1294" s="39"/>
      <c r="USQ1294" s="39"/>
      <c r="USR1294" s="39"/>
      <c r="USS1294" s="39"/>
      <c r="UST1294" s="39"/>
      <c r="USU1294" s="39"/>
      <c r="USV1294" s="39"/>
      <c r="USW1294" s="39"/>
      <c r="USX1294" s="39"/>
      <c r="USY1294" s="39"/>
      <c r="USZ1294" s="39"/>
      <c r="UTA1294" s="39"/>
      <c r="UTB1294" s="39"/>
      <c r="UTC1294" s="39"/>
      <c r="UTD1294" s="39"/>
      <c r="UTE1294" s="39"/>
      <c r="UTF1294" s="39"/>
      <c r="UTG1294" s="39"/>
      <c r="UTH1294" s="39"/>
      <c r="UTI1294" s="39"/>
      <c r="UTJ1294" s="39"/>
      <c r="UTK1294" s="39"/>
      <c r="UTL1294" s="39"/>
      <c r="UTM1294" s="39"/>
      <c r="UTN1294" s="39"/>
      <c r="UTO1294" s="39"/>
      <c r="UTP1294" s="39"/>
      <c r="UTQ1294" s="39"/>
      <c r="UTR1294" s="39"/>
      <c r="UTS1294" s="39"/>
      <c r="UTT1294" s="39"/>
      <c r="UTU1294" s="39"/>
      <c r="UTV1294" s="39"/>
      <c r="UTW1294" s="39"/>
      <c r="UTX1294" s="39"/>
      <c r="UTY1294" s="39"/>
      <c r="UTZ1294" s="39"/>
      <c r="UUA1294" s="39"/>
      <c r="UUB1294" s="39"/>
      <c r="UUC1294" s="39"/>
      <c r="UUD1294" s="39"/>
      <c r="UUE1294" s="39"/>
      <c r="UUF1294" s="39"/>
      <c r="UUG1294" s="39"/>
      <c r="UUH1294" s="39"/>
      <c r="UUI1294" s="39"/>
      <c r="UUJ1294" s="39"/>
      <c r="UUK1294" s="39"/>
      <c r="UUL1294" s="39"/>
      <c r="UUM1294" s="39"/>
      <c r="UUN1294" s="39"/>
      <c r="UUO1294" s="39"/>
      <c r="UUP1294" s="39"/>
      <c r="UUQ1294" s="39"/>
      <c r="UUR1294" s="39"/>
      <c r="UUS1294" s="39"/>
      <c r="UUT1294" s="39"/>
      <c r="UUU1294" s="39"/>
      <c r="UUV1294" s="39"/>
      <c r="UUW1294" s="39"/>
      <c r="UUX1294" s="39"/>
      <c r="UUY1294" s="39"/>
      <c r="UUZ1294" s="39"/>
      <c r="UVA1294" s="39"/>
      <c r="UVB1294" s="39"/>
      <c r="UVC1294" s="39"/>
      <c r="UVD1294" s="39"/>
      <c r="UVE1294" s="39"/>
      <c r="UVF1294" s="39"/>
      <c r="UVG1294" s="39"/>
      <c r="UVH1294" s="39"/>
      <c r="UVI1294" s="39"/>
      <c r="UVJ1294" s="39"/>
      <c r="UVK1294" s="39"/>
      <c r="UVL1294" s="39"/>
      <c r="UVM1294" s="39"/>
      <c r="UVN1294" s="39"/>
      <c r="UVO1294" s="39"/>
      <c r="UVP1294" s="39"/>
      <c r="UVQ1294" s="39"/>
      <c r="UVR1294" s="39"/>
      <c r="UVS1294" s="39"/>
      <c r="UVT1294" s="39"/>
      <c r="UVU1294" s="39"/>
      <c r="UVV1294" s="39"/>
      <c r="UVW1294" s="39"/>
      <c r="UVX1294" s="39"/>
      <c r="UVY1294" s="39"/>
      <c r="UVZ1294" s="39"/>
      <c r="UWA1294" s="39"/>
      <c r="UWB1294" s="39"/>
      <c r="UWC1294" s="39"/>
      <c r="UWD1294" s="39"/>
      <c r="UWE1294" s="39"/>
      <c r="UWF1294" s="39"/>
      <c r="UWG1294" s="39"/>
      <c r="UWH1294" s="39"/>
      <c r="UWI1294" s="39"/>
      <c r="UWJ1294" s="39"/>
      <c r="UWK1294" s="39"/>
      <c r="UWL1294" s="39"/>
      <c r="UWM1294" s="39"/>
      <c r="UWN1294" s="39"/>
      <c r="UWO1294" s="39"/>
      <c r="UWP1294" s="39"/>
      <c r="UWQ1294" s="39"/>
      <c r="UWR1294" s="39"/>
      <c r="UWS1294" s="39"/>
      <c r="UWT1294" s="39"/>
      <c r="UWU1294" s="39"/>
      <c r="UWV1294" s="39"/>
      <c r="UWW1294" s="39"/>
      <c r="UWX1294" s="39"/>
      <c r="UWY1294" s="39"/>
      <c r="UWZ1294" s="39"/>
      <c r="UXA1294" s="39"/>
      <c r="UXB1294" s="39"/>
      <c r="UXC1294" s="39"/>
      <c r="UXD1294" s="39"/>
      <c r="UXE1294" s="39"/>
      <c r="UXF1294" s="39"/>
      <c r="UXG1294" s="39"/>
      <c r="UXH1294" s="39"/>
      <c r="UXI1294" s="39"/>
      <c r="UXJ1294" s="39"/>
      <c r="UXK1294" s="39"/>
      <c r="UXL1294" s="39"/>
      <c r="UXM1294" s="39"/>
      <c r="UXN1294" s="39"/>
      <c r="UXO1294" s="39"/>
      <c r="UXP1294" s="39"/>
      <c r="UXQ1294" s="39"/>
      <c r="UXR1294" s="39"/>
      <c r="UXS1294" s="39"/>
      <c r="UXT1294" s="39"/>
      <c r="UXU1294" s="39"/>
      <c r="UXV1294" s="39"/>
      <c r="UXW1294" s="39"/>
      <c r="UXX1294" s="39"/>
      <c r="UXY1294" s="39"/>
      <c r="UXZ1294" s="39"/>
      <c r="UYA1294" s="39"/>
      <c r="UYB1294" s="39"/>
      <c r="UYC1294" s="39"/>
      <c r="UYD1294" s="39"/>
      <c r="UYE1294" s="39"/>
      <c r="UYF1294" s="39"/>
      <c r="UYG1294" s="39"/>
      <c r="UYH1294" s="39"/>
      <c r="UYI1294" s="39"/>
      <c r="UYJ1294" s="39"/>
      <c r="UYK1294" s="39"/>
      <c r="UYL1294" s="39"/>
      <c r="UYM1294" s="39"/>
      <c r="UYN1294" s="39"/>
      <c r="UYO1294" s="39"/>
      <c r="UYP1294" s="39"/>
      <c r="UYQ1294" s="39"/>
      <c r="UYR1294" s="39"/>
      <c r="UYS1294" s="39"/>
      <c r="UYT1294" s="39"/>
      <c r="UYU1294" s="39"/>
      <c r="UYV1294" s="39"/>
      <c r="UYW1294" s="39"/>
      <c r="UYX1294" s="39"/>
      <c r="UYY1294" s="39"/>
      <c r="UYZ1294" s="39"/>
      <c r="UZA1294" s="39"/>
      <c r="UZB1294" s="39"/>
      <c r="UZC1294" s="39"/>
      <c r="UZD1294" s="39"/>
      <c r="UZE1294" s="39"/>
      <c r="UZF1294" s="39"/>
      <c r="UZG1294" s="39"/>
      <c r="UZH1294" s="39"/>
      <c r="UZI1294" s="39"/>
      <c r="UZJ1294" s="39"/>
      <c r="UZK1294" s="39"/>
      <c r="UZL1294" s="39"/>
      <c r="UZM1294" s="39"/>
      <c r="UZN1294" s="39"/>
      <c r="UZO1294" s="39"/>
      <c r="UZP1294" s="39"/>
      <c r="UZQ1294" s="39"/>
      <c r="UZR1294" s="39"/>
      <c r="UZS1294" s="39"/>
      <c r="UZT1294" s="39"/>
      <c r="UZU1294" s="39"/>
      <c r="UZV1294" s="39"/>
      <c r="UZW1294" s="39"/>
      <c r="UZX1294" s="39"/>
      <c r="UZY1294" s="39"/>
      <c r="UZZ1294" s="39"/>
      <c r="VAA1294" s="39"/>
      <c r="VAB1294" s="39"/>
      <c r="VAC1294" s="39"/>
      <c r="VAD1294" s="39"/>
      <c r="VAE1294" s="39"/>
      <c r="VAF1294" s="39"/>
      <c r="VAG1294" s="39"/>
      <c r="VAH1294" s="39"/>
      <c r="VAI1294" s="39"/>
      <c r="VAJ1294" s="39"/>
      <c r="VAK1294" s="39"/>
      <c r="VAL1294" s="39"/>
      <c r="VAM1294" s="39"/>
      <c r="VAN1294" s="39"/>
      <c r="VAO1294" s="39"/>
      <c r="VAP1294" s="39"/>
      <c r="VAQ1294" s="39"/>
      <c r="VAR1294" s="39"/>
      <c r="VAS1294" s="39"/>
      <c r="VAT1294" s="39"/>
      <c r="VAU1294" s="39"/>
      <c r="VAV1294" s="39"/>
      <c r="VAW1294" s="39"/>
      <c r="VAX1294" s="39"/>
      <c r="VAY1294" s="39"/>
      <c r="VAZ1294" s="39"/>
      <c r="VBA1294" s="39"/>
      <c r="VBB1294" s="39"/>
      <c r="VBC1294" s="39"/>
      <c r="VBD1294" s="39"/>
      <c r="VBE1294" s="39"/>
      <c r="VBF1294" s="39"/>
      <c r="VBG1294" s="39"/>
      <c r="VBH1294" s="39"/>
      <c r="VBI1294" s="39"/>
      <c r="VBJ1294" s="39"/>
      <c r="VBK1294" s="39"/>
      <c r="VBL1294" s="39"/>
      <c r="VBM1294" s="39"/>
      <c r="VBN1294" s="39"/>
      <c r="VBO1294" s="39"/>
      <c r="VBP1294" s="39"/>
      <c r="VBQ1294" s="39"/>
      <c r="VBR1294" s="39"/>
      <c r="VBS1294" s="39"/>
      <c r="VBT1294" s="39"/>
      <c r="VBU1294" s="39"/>
      <c r="VBV1294" s="39"/>
      <c r="VBW1294" s="39"/>
      <c r="VBX1294" s="39"/>
      <c r="VBY1294" s="39"/>
      <c r="VBZ1294" s="39"/>
      <c r="VCA1294" s="39"/>
      <c r="VCB1294" s="39"/>
      <c r="VCC1294" s="39"/>
      <c r="VCD1294" s="39"/>
      <c r="VCE1294" s="39"/>
      <c r="VCF1294" s="39"/>
      <c r="VCG1294" s="39"/>
      <c r="VCH1294" s="39"/>
      <c r="VCI1294" s="39"/>
      <c r="VCJ1294" s="39"/>
      <c r="VCK1294" s="39"/>
      <c r="VCL1294" s="39"/>
      <c r="VCM1294" s="39"/>
      <c r="VCN1294" s="39"/>
      <c r="VCO1294" s="39"/>
      <c r="VCP1294" s="39"/>
      <c r="VCQ1294" s="39"/>
      <c r="VCR1294" s="39"/>
      <c r="VCS1294" s="39"/>
      <c r="VCT1294" s="39"/>
      <c r="VCU1294" s="39"/>
      <c r="VCV1294" s="39"/>
      <c r="VCW1294" s="39"/>
      <c r="VCX1294" s="39"/>
      <c r="VCY1294" s="39"/>
      <c r="VCZ1294" s="39"/>
      <c r="VDA1294" s="39"/>
      <c r="VDB1294" s="39"/>
      <c r="VDC1294" s="39"/>
      <c r="VDD1294" s="39"/>
      <c r="VDE1294" s="39"/>
      <c r="VDF1294" s="39"/>
      <c r="VDG1294" s="39"/>
      <c r="VDH1294" s="39"/>
      <c r="VDI1294" s="39"/>
      <c r="VDJ1294" s="39"/>
      <c r="VDK1294" s="39"/>
      <c r="VDL1294" s="39"/>
      <c r="VDM1294" s="39"/>
      <c r="VDN1294" s="39"/>
      <c r="VDO1294" s="39"/>
      <c r="VDP1294" s="39"/>
      <c r="VDQ1294" s="39"/>
      <c r="VDR1294" s="39"/>
      <c r="VDS1294" s="39"/>
      <c r="VDT1294" s="39"/>
      <c r="VDU1294" s="39"/>
      <c r="VDV1294" s="39"/>
      <c r="VDW1294" s="39"/>
      <c r="VDX1294" s="39"/>
      <c r="VDY1294" s="39"/>
      <c r="VDZ1294" s="39"/>
      <c r="VEA1294" s="39"/>
      <c r="VEB1294" s="39"/>
      <c r="VEC1294" s="39"/>
      <c r="VED1294" s="39"/>
      <c r="VEE1294" s="39"/>
      <c r="VEF1294" s="39"/>
      <c r="VEG1294" s="39"/>
      <c r="VEH1294" s="39"/>
      <c r="VEI1294" s="39"/>
      <c r="VEJ1294" s="39"/>
      <c r="VEK1294" s="39"/>
      <c r="VEL1294" s="39"/>
      <c r="VEM1294" s="39"/>
      <c r="VEN1294" s="39"/>
      <c r="VEO1294" s="39"/>
      <c r="VEP1294" s="39"/>
      <c r="VEQ1294" s="39"/>
      <c r="VER1294" s="39"/>
      <c r="VES1294" s="39"/>
      <c r="VET1294" s="39"/>
      <c r="VEU1294" s="39"/>
      <c r="VEV1294" s="39"/>
      <c r="VEW1294" s="39"/>
      <c r="VEX1294" s="39"/>
      <c r="VEY1294" s="39"/>
      <c r="VEZ1294" s="39"/>
      <c r="VFA1294" s="39"/>
      <c r="VFB1294" s="39"/>
      <c r="VFC1294" s="39"/>
      <c r="VFD1294" s="39"/>
      <c r="VFE1294" s="39"/>
      <c r="VFF1294" s="39"/>
      <c r="VFG1294" s="39"/>
      <c r="VFH1294" s="39"/>
      <c r="VFI1294" s="39"/>
      <c r="VFJ1294" s="39"/>
      <c r="VFK1294" s="39"/>
      <c r="VFL1294" s="39"/>
      <c r="VFM1294" s="39"/>
      <c r="VFN1294" s="39"/>
      <c r="VFO1294" s="39"/>
      <c r="VFP1294" s="39"/>
      <c r="VFQ1294" s="39"/>
      <c r="VFR1294" s="39"/>
      <c r="VFS1294" s="39"/>
      <c r="VFT1294" s="39"/>
      <c r="VFU1294" s="39"/>
      <c r="VFV1294" s="39"/>
      <c r="VFW1294" s="39"/>
      <c r="VFX1294" s="39"/>
      <c r="VFY1294" s="39"/>
      <c r="VFZ1294" s="39"/>
      <c r="VGA1294" s="39"/>
      <c r="VGB1294" s="39"/>
      <c r="VGC1294" s="39"/>
      <c r="VGD1294" s="39"/>
      <c r="VGE1294" s="39"/>
      <c r="VGF1294" s="39"/>
      <c r="VGG1294" s="39"/>
      <c r="VGH1294" s="39"/>
      <c r="VGI1294" s="39"/>
      <c r="VGJ1294" s="39"/>
      <c r="VGK1294" s="39"/>
      <c r="VGL1294" s="39"/>
      <c r="VGM1294" s="39"/>
      <c r="VGN1294" s="39"/>
      <c r="VGO1294" s="39"/>
      <c r="VGP1294" s="39"/>
      <c r="VGQ1294" s="39"/>
      <c r="VGR1294" s="39"/>
      <c r="VGS1294" s="39"/>
      <c r="VGT1294" s="39"/>
      <c r="VGU1294" s="39"/>
      <c r="VGV1294" s="39"/>
      <c r="VGW1294" s="39"/>
      <c r="VGX1294" s="39"/>
      <c r="VGY1294" s="39"/>
      <c r="VGZ1294" s="39"/>
      <c r="VHA1294" s="39"/>
      <c r="VHB1294" s="39"/>
      <c r="VHC1294" s="39"/>
      <c r="VHD1294" s="39"/>
      <c r="VHE1294" s="39"/>
      <c r="VHF1294" s="39"/>
      <c r="VHG1294" s="39"/>
      <c r="VHH1294" s="39"/>
      <c r="VHI1294" s="39"/>
      <c r="VHJ1294" s="39"/>
      <c r="VHK1294" s="39"/>
      <c r="VHL1294" s="39"/>
      <c r="VHM1294" s="39"/>
      <c r="VHN1294" s="39"/>
      <c r="VHO1294" s="39"/>
      <c r="VHP1294" s="39"/>
      <c r="VHQ1294" s="39"/>
      <c r="VHR1294" s="39"/>
      <c r="VHS1294" s="39"/>
      <c r="VHT1294" s="39"/>
      <c r="VHU1294" s="39"/>
      <c r="VHV1294" s="39"/>
      <c r="VHW1294" s="39"/>
      <c r="VHX1294" s="39"/>
      <c r="VHY1294" s="39"/>
      <c r="VHZ1294" s="39"/>
      <c r="VIA1294" s="39"/>
      <c r="VIB1294" s="39"/>
      <c r="VIC1294" s="39"/>
      <c r="VID1294" s="39"/>
      <c r="VIE1294" s="39"/>
      <c r="VIF1294" s="39"/>
      <c r="VIG1294" s="39"/>
      <c r="VIH1294" s="39"/>
      <c r="VII1294" s="39"/>
      <c r="VIJ1294" s="39"/>
      <c r="VIK1294" s="39"/>
      <c r="VIL1294" s="39"/>
      <c r="VIM1294" s="39"/>
      <c r="VIN1294" s="39"/>
      <c r="VIO1294" s="39"/>
      <c r="VIP1294" s="39"/>
      <c r="VIQ1294" s="39"/>
      <c r="VIR1294" s="39"/>
      <c r="VIS1294" s="39"/>
      <c r="VIT1294" s="39"/>
      <c r="VIU1294" s="39"/>
      <c r="VIV1294" s="39"/>
      <c r="VIW1294" s="39"/>
      <c r="VIX1294" s="39"/>
      <c r="VIY1294" s="39"/>
      <c r="VIZ1294" s="39"/>
      <c r="VJA1294" s="39"/>
      <c r="VJB1294" s="39"/>
      <c r="VJC1294" s="39"/>
      <c r="VJD1294" s="39"/>
      <c r="VJE1294" s="39"/>
      <c r="VJF1294" s="39"/>
      <c r="VJG1294" s="39"/>
      <c r="VJH1294" s="39"/>
      <c r="VJI1294" s="39"/>
      <c r="VJJ1294" s="39"/>
      <c r="VJK1294" s="39"/>
      <c r="VJL1294" s="39"/>
      <c r="VJM1294" s="39"/>
      <c r="VJN1294" s="39"/>
      <c r="VJO1294" s="39"/>
      <c r="VJP1294" s="39"/>
      <c r="VJQ1294" s="39"/>
      <c r="VJR1294" s="39"/>
      <c r="VJS1294" s="39"/>
      <c r="VJT1294" s="39"/>
      <c r="VJU1294" s="39"/>
      <c r="VJV1294" s="39"/>
      <c r="VJW1294" s="39"/>
      <c r="VJX1294" s="39"/>
      <c r="VJY1294" s="39"/>
      <c r="VJZ1294" s="39"/>
      <c r="VKA1294" s="39"/>
      <c r="VKB1294" s="39"/>
      <c r="VKC1294" s="39"/>
      <c r="VKD1294" s="39"/>
      <c r="VKE1294" s="39"/>
      <c r="VKF1294" s="39"/>
      <c r="VKG1294" s="39"/>
      <c r="VKH1294" s="39"/>
      <c r="VKI1294" s="39"/>
      <c r="VKJ1294" s="39"/>
      <c r="VKK1294" s="39"/>
      <c r="VKL1294" s="39"/>
      <c r="VKM1294" s="39"/>
      <c r="VKN1294" s="39"/>
      <c r="VKO1294" s="39"/>
      <c r="VKP1294" s="39"/>
      <c r="VKQ1294" s="39"/>
      <c r="VKR1294" s="39"/>
      <c r="VKS1294" s="39"/>
      <c r="VKT1294" s="39"/>
      <c r="VKU1294" s="39"/>
      <c r="VKV1294" s="39"/>
      <c r="VKW1294" s="39"/>
      <c r="VKX1294" s="39"/>
      <c r="VKY1294" s="39"/>
      <c r="VKZ1294" s="39"/>
      <c r="VLA1294" s="39"/>
      <c r="VLB1294" s="39"/>
      <c r="VLC1294" s="39"/>
      <c r="VLD1294" s="39"/>
      <c r="VLE1294" s="39"/>
      <c r="VLF1294" s="39"/>
      <c r="VLG1294" s="39"/>
      <c r="VLH1294" s="39"/>
      <c r="VLI1294" s="39"/>
      <c r="VLJ1294" s="39"/>
      <c r="VLK1294" s="39"/>
      <c r="VLL1294" s="39"/>
      <c r="VLM1294" s="39"/>
      <c r="VLN1294" s="39"/>
      <c r="VLO1294" s="39"/>
      <c r="VLP1294" s="39"/>
      <c r="VLQ1294" s="39"/>
      <c r="VLR1294" s="39"/>
      <c r="VLS1294" s="39"/>
      <c r="VLT1294" s="39"/>
      <c r="VLU1294" s="39"/>
      <c r="VLV1294" s="39"/>
      <c r="VLW1294" s="39"/>
      <c r="VLX1294" s="39"/>
      <c r="VLY1294" s="39"/>
      <c r="VLZ1294" s="39"/>
      <c r="VMA1294" s="39"/>
      <c r="VMB1294" s="39"/>
      <c r="VMC1294" s="39"/>
      <c r="VMD1294" s="39"/>
      <c r="VME1294" s="39"/>
      <c r="VMF1294" s="39"/>
      <c r="VMG1294" s="39"/>
      <c r="VMH1294" s="39"/>
      <c r="VMI1294" s="39"/>
      <c r="VMJ1294" s="39"/>
      <c r="VMK1294" s="39"/>
      <c r="VML1294" s="39"/>
      <c r="VMM1294" s="39"/>
      <c r="VMN1294" s="39"/>
      <c r="VMO1294" s="39"/>
      <c r="VMP1294" s="39"/>
      <c r="VMQ1294" s="39"/>
      <c r="VMR1294" s="39"/>
      <c r="VMS1294" s="39"/>
      <c r="VMT1294" s="39"/>
      <c r="VMU1294" s="39"/>
      <c r="VMV1294" s="39"/>
      <c r="VMW1294" s="39"/>
      <c r="VMX1294" s="39"/>
      <c r="VMY1294" s="39"/>
      <c r="VMZ1294" s="39"/>
      <c r="VNA1294" s="39"/>
      <c r="VNB1294" s="39"/>
      <c r="VNC1294" s="39"/>
      <c r="VND1294" s="39"/>
      <c r="VNE1294" s="39"/>
      <c r="VNF1294" s="39"/>
      <c r="VNG1294" s="39"/>
      <c r="VNH1294" s="39"/>
      <c r="VNI1294" s="39"/>
      <c r="VNJ1294" s="39"/>
      <c r="VNK1294" s="39"/>
      <c r="VNL1294" s="39"/>
      <c r="VNM1294" s="39"/>
      <c r="VNN1294" s="39"/>
      <c r="VNO1294" s="39"/>
      <c r="VNP1294" s="39"/>
      <c r="VNQ1294" s="39"/>
      <c r="VNR1294" s="39"/>
      <c r="VNS1294" s="39"/>
      <c r="VNT1294" s="39"/>
      <c r="VNU1294" s="39"/>
      <c r="VNV1294" s="39"/>
      <c r="VNW1294" s="39"/>
      <c r="VNX1294" s="39"/>
      <c r="VNY1294" s="39"/>
      <c r="VNZ1294" s="39"/>
      <c r="VOA1294" s="39"/>
      <c r="VOB1294" s="39"/>
      <c r="VOC1294" s="39"/>
      <c r="VOD1294" s="39"/>
      <c r="VOE1294" s="39"/>
      <c r="VOF1294" s="39"/>
      <c r="VOG1294" s="39"/>
      <c r="VOH1294" s="39"/>
      <c r="VOI1294" s="39"/>
      <c r="VOJ1294" s="39"/>
      <c r="VOK1294" s="39"/>
      <c r="VOL1294" s="39"/>
      <c r="VOM1294" s="39"/>
      <c r="VON1294" s="39"/>
      <c r="VOO1294" s="39"/>
      <c r="VOP1294" s="39"/>
      <c r="VOQ1294" s="39"/>
      <c r="VOR1294" s="39"/>
      <c r="VOS1294" s="39"/>
      <c r="VOT1294" s="39"/>
      <c r="VOU1294" s="39"/>
      <c r="VOV1294" s="39"/>
      <c r="VOW1294" s="39"/>
      <c r="VOX1294" s="39"/>
      <c r="VOY1294" s="39"/>
      <c r="VOZ1294" s="39"/>
      <c r="VPA1294" s="39"/>
      <c r="VPB1294" s="39"/>
      <c r="VPC1294" s="39"/>
      <c r="VPD1294" s="39"/>
      <c r="VPE1294" s="39"/>
      <c r="VPF1294" s="39"/>
      <c r="VPG1294" s="39"/>
      <c r="VPH1294" s="39"/>
      <c r="VPI1294" s="39"/>
      <c r="VPJ1294" s="39"/>
      <c r="VPK1294" s="39"/>
      <c r="VPL1294" s="39"/>
      <c r="VPM1294" s="39"/>
      <c r="VPN1294" s="39"/>
      <c r="VPO1294" s="39"/>
      <c r="VPP1294" s="39"/>
      <c r="VPQ1294" s="39"/>
      <c r="VPR1294" s="39"/>
      <c r="VPS1294" s="39"/>
      <c r="VPT1294" s="39"/>
      <c r="VPU1294" s="39"/>
      <c r="VPV1294" s="39"/>
      <c r="VPW1294" s="39"/>
      <c r="VPX1294" s="39"/>
      <c r="VPY1294" s="39"/>
      <c r="VPZ1294" s="39"/>
      <c r="VQA1294" s="39"/>
      <c r="VQB1294" s="39"/>
      <c r="VQC1294" s="39"/>
      <c r="VQD1294" s="39"/>
      <c r="VQE1294" s="39"/>
      <c r="VQF1294" s="39"/>
      <c r="VQG1294" s="39"/>
      <c r="VQH1294" s="39"/>
      <c r="VQI1294" s="39"/>
      <c r="VQJ1294" s="39"/>
      <c r="VQK1294" s="39"/>
      <c r="VQL1294" s="39"/>
      <c r="VQM1294" s="39"/>
      <c r="VQN1294" s="39"/>
      <c r="VQO1294" s="39"/>
      <c r="VQP1294" s="39"/>
      <c r="VQQ1294" s="39"/>
      <c r="VQR1294" s="39"/>
      <c r="VQS1294" s="39"/>
      <c r="VQT1294" s="39"/>
      <c r="VQU1294" s="39"/>
      <c r="VQV1294" s="39"/>
      <c r="VQW1294" s="39"/>
      <c r="VQX1294" s="39"/>
      <c r="VQY1294" s="39"/>
      <c r="VQZ1294" s="39"/>
      <c r="VRA1294" s="39"/>
      <c r="VRB1294" s="39"/>
      <c r="VRC1294" s="39"/>
      <c r="VRD1294" s="39"/>
      <c r="VRE1294" s="39"/>
      <c r="VRF1294" s="39"/>
      <c r="VRG1294" s="39"/>
      <c r="VRH1294" s="39"/>
      <c r="VRI1294" s="39"/>
      <c r="VRJ1294" s="39"/>
      <c r="VRK1294" s="39"/>
      <c r="VRL1294" s="39"/>
      <c r="VRM1294" s="39"/>
      <c r="VRN1294" s="39"/>
      <c r="VRO1294" s="39"/>
      <c r="VRP1294" s="39"/>
      <c r="VRQ1294" s="39"/>
      <c r="VRR1294" s="39"/>
      <c r="VRS1294" s="39"/>
      <c r="VRT1294" s="39"/>
      <c r="VRU1294" s="39"/>
      <c r="VRV1294" s="39"/>
      <c r="VRW1294" s="39"/>
      <c r="VRX1294" s="39"/>
      <c r="VRY1294" s="39"/>
      <c r="VRZ1294" s="39"/>
      <c r="VSA1294" s="39"/>
      <c r="VSB1294" s="39"/>
      <c r="VSC1294" s="39"/>
      <c r="VSD1294" s="39"/>
      <c r="VSE1294" s="39"/>
      <c r="VSF1294" s="39"/>
      <c r="VSG1294" s="39"/>
      <c r="VSH1294" s="39"/>
      <c r="VSI1294" s="39"/>
      <c r="VSJ1294" s="39"/>
      <c r="VSK1294" s="39"/>
      <c r="VSL1294" s="39"/>
      <c r="VSM1294" s="39"/>
      <c r="VSN1294" s="39"/>
      <c r="VSO1294" s="39"/>
      <c r="VSP1294" s="39"/>
      <c r="VSQ1294" s="39"/>
      <c r="VSR1294" s="39"/>
      <c r="VSS1294" s="39"/>
      <c r="VST1294" s="39"/>
      <c r="VSU1294" s="39"/>
      <c r="VSV1294" s="39"/>
      <c r="VSW1294" s="39"/>
      <c r="VSX1294" s="39"/>
      <c r="VSY1294" s="39"/>
      <c r="VSZ1294" s="39"/>
      <c r="VTA1294" s="39"/>
      <c r="VTB1294" s="39"/>
      <c r="VTC1294" s="39"/>
      <c r="VTD1294" s="39"/>
      <c r="VTE1294" s="39"/>
      <c r="VTF1294" s="39"/>
      <c r="VTG1294" s="39"/>
      <c r="VTH1294" s="39"/>
      <c r="VTI1294" s="39"/>
      <c r="VTJ1294" s="39"/>
      <c r="VTK1294" s="39"/>
      <c r="VTL1294" s="39"/>
      <c r="VTM1294" s="39"/>
      <c r="VTN1294" s="39"/>
      <c r="VTO1294" s="39"/>
      <c r="VTP1294" s="39"/>
      <c r="VTQ1294" s="39"/>
      <c r="VTR1294" s="39"/>
      <c r="VTS1294" s="39"/>
      <c r="VTT1294" s="39"/>
      <c r="VTU1294" s="39"/>
      <c r="VTV1294" s="39"/>
      <c r="VTW1294" s="39"/>
      <c r="VTX1294" s="39"/>
      <c r="VTY1294" s="39"/>
      <c r="VTZ1294" s="39"/>
      <c r="VUA1294" s="39"/>
      <c r="VUB1294" s="39"/>
      <c r="VUC1294" s="39"/>
      <c r="VUD1294" s="39"/>
      <c r="VUE1294" s="39"/>
      <c r="VUF1294" s="39"/>
      <c r="VUG1294" s="39"/>
      <c r="VUH1294" s="39"/>
      <c r="VUI1294" s="39"/>
      <c r="VUJ1294" s="39"/>
      <c r="VUK1294" s="39"/>
      <c r="VUL1294" s="39"/>
      <c r="VUM1294" s="39"/>
      <c r="VUN1294" s="39"/>
      <c r="VUO1294" s="39"/>
      <c r="VUP1294" s="39"/>
      <c r="VUQ1294" s="39"/>
      <c r="VUR1294" s="39"/>
      <c r="VUS1294" s="39"/>
      <c r="VUT1294" s="39"/>
      <c r="VUU1294" s="39"/>
      <c r="VUV1294" s="39"/>
      <c r="VUW1294" s="39"/>
      <c r="VUX1294" s="39"/>
      <c r="VUY1294" s="39"/>
      <c r="VUZ1294" s="39"/>
      <c r="VVA1294" s="39"/>
      <c r="VVB1294" s="39"/>
      <c r="VVC1294" s="39"/>
      <c r="VVD1294" s="39"/>
      <c r="VVE1294" s="39"/>
      <c r="VVF1294" s="39"/>
      <c r="VVG1294" s="39"/>
      <c r="VVH1294" s="39"/>
      <c r="VVI1294" s="39"/>
      <c r="VVJ1294" s="39"/>
      <c r="VVK1294" s="39"/>
      <c r="VVL1294" s="39"/>
      <c r="VVM1294" s="39"/>
      <c r="VVN1294" s="39"/>
      <c r="VVO1294" s="39"/>
      <c r="VVP1294" s="39"/>
      <c r="VVQ1294" s="39"/>
      <c r="VVR1294" s="39"/>
      <c r="VVS1294" s="39"/>
      <c r="VVT1294" s="39"/>
      <c r="VVU1294" s="39"/>
      <c r="VVV1294" s="39"/>
      <c r="VVW1294" s="39"/>
      <c r="VVX1294" s="39"/>
      <c r="VVY1294" s="39"/>
      <c r="VVZ1294" s="39"/>
      <c r="VWA1294" s="39"/>
      <c r="VWB1294" s="39"/>
      <c r="VWC1294" s="39"/>
      <c r="VWD1294" s="39"/>
      <c r="VWE1294" s="39"/>
      <c r="VWF1294" s="39"/>
      <c r="VWG1294" s="39"/>
      <c r="VWH1294" s="39"/>
      <c r="VWI1294" s="39"/>
      <c r="VWJ1294" s="39"/>
      <c r="VWK1294" s="39"/>
      <c r="VWL1294" s="39"/>
      <c r="VWM1294" s="39"/>
      <c r="VWN1294" s="39"/>
      <c r="VWO1294" s="39"/>
      <c r="VWP1294" s="39"/>
      <c r="VWQ1294" s="39"/>
      <c r="VWR1294" s="39"/>
      <c r="VWS1294" s="39"/>
      <c r="VWT1294" s="39"/>
      <c r="VWU1294" s="39"/>
      <c r="VWV1294" s="39"/>
      <c r="VWW1294" s="39"/>
      <c r="VWX1294" s="39"/>
      <c r="VWY1294" s="39"/>
      <c r="VWZ1294" s="39"/>
      <c r="VXA1294" s="39"/>
      <c r="VXB1294" s="39"/>
      <c r="VXC1294" s="39"/>
      <c r="VXD1294" s="39"/>
      <c r="VXE1294" s="39"/>
      <c r="VXF1294" s="39"/>
      <c r="VXG1294" s="39"/>
      <c r="VXH1294" s="39"/>
      <c r="VXI1294" s="39"/>
      <c r="VXJ1294" s="39"/>
      <c r="VXK1294" s="39"/>
      <c r="VXL1294" s="39"/>
      <c r="VXM1294" s="39"/>
      <c r="VXN1294" s="39"/>
      <c r="VXO1294" s="39"/>
      <c r="VXP1294" s="39"/>
      <c r="VXQ1294" s="39"/>
      <c r="VXR1294" s="39"/>
      <c r="VXS1294" s="39"/>
      <c r="VXT1294" s="39"/>
      <c r="VXU1294" s="39"/>
      <c r="VXV1294" s="39"/>
      <c r="VXW1294" s="39"/>
      <c r="VXX1294" s="39"/>
      <c r="VXY1294" s="39"/>
      <c r="VXZ1294" s="39"/>
      <c r="VYA1294" s="39"/>
      <c r="VYB1294" s="39"/>
      <c r="VYC1294" s="39"/>
      <c r="VYD1294" s="39"/>
      <c r="VYE1294" s="39"/>
      <c r="VYF1294" s="39"/>
      <c r="VYG1294" s="39"/>
      <c r="VYH1294" s="39"/>
      <c r="VYI1294" s="39"/>
      <c r="VYJ1294" s="39"/>
      <c r="VYK1294" s="39"/>
      <c r="VYL1294" s="39"/>
      <c r="VYM1294" s="39"/>
      <c r="VYN1294" s="39"/>
      <c r="VYO1294" s="39"/>
      <c r="VYP1294" s="39"/>
      <c r="VYQ1294" s="39"/>
      <c r="VYR1294" s="39"/>
      <c r="VYS1294" s="39"/>
      <c r="VYT1294" s="39"/>
      <c r="VYU1294" s="39"/>
      <c r="VYV1294" s="39"/>
      <c r="VYW1294" s="39"/>
      <c r="VYX1294" s="39"/>
      <c r="VYY1294" s="39"/>
      <c r="VYZ1294" s="39"/>
      <c r="VZA1294" s="39"/>
      <c r="VZB1294" s="39"/>
      <c r="VZC1294" s="39"/>
      <c r="VZD1294" s="39"/>
      <c r="VZE1294" s="39"/>
      <c r="VZF1294" s="39"/>
      <c r="VZG1294" s="39"/>
      <c r="VZH1294" s="39"/>
      <c r="VZI1294" s="39"/>
      <c r="VZJ1294" s="39"/>
      <c r="VZK1294" s="39"/>
      <c r="VZL1294" s="39"/>
      <c r="VZM1294" s="39"/>
      <c r="VZN1294" s="39"/>
      <c r="VZO1294" s="39"/>
      <c r="VZP1294" s="39"/>
      <c r="VZQ1294" s="39"/>
      <c r="VZR1294" s="39"/>
      <c r="VZS1294" s="39"/>
      <c r="VZT1294" s="39"/>
      <c r="VZU1294" s="39"/>
      <c r="VZV1294" s="39"/>
      <c r="VZW1294" s="39"/>
      <c r="VZX1294" s="39"/>
      <c r="VZY1294" s="39"/>
      <c r="VZZ1294" s="39"/>
      <c r="WAA1294" s="39"/>
      <c r="WAB1294" s="39"/>
      <c r="WAC1294" s="39"/>
      <c r="WAD1294" s="39"/>
      <c r="WAE1294" s="39"/>
      <c r="WAF1294" s="39"/>
      <c r="WAG1294" s="39"/>
      <c r="WAH1294" s="39"/>
      <c r="WAI1294" s="39"/>
      <c r="WAJ1294" s="39"/>
      <c r="WAK1294" s="39"/>
      <c r="WAL1294" s="39"/>
      <c r="WAM1294" s="39"/>
      <c r="WAN1294" s="39"/>
      <c r="WAO1294" s="39"/>
      <c r="WAP1294" s="39"/>
      <c r="WAQ1294" s="39"/>
      <c r="WAR1294" s="39"/>
      <c r="WAS1294" s="39"/>
      <c r="WAT1294" s="39"/>
      <c r="WAU1294" s="39"/>
      <c r="WAV1294" s="39"/>
      <c r="WAW1294" s="39"/>
      <c r="WAX1294" s="39"/>
      <c r="WAY1294" s="39"/>
      <c r="WAZ1294" s="39"/>
      <c r="WBA1294" s="39"/>
      <c r="WBB1294" s="39"/>
      <c r="WBC1294" s="39"/>
      <c r="WBD1294" s="39"/>
      <c r="WBE1294" s="39"/>
      <c r="WBF1294" s="39"/>
      <c r="WBG1294" s="39"/>
      <c r="WBH1294" s="39"/>
      <c r="WBI1294" s="39"/>
      <c r="WBJ1294" s="39"/>
      <c r="WBK1294" s="39"/>
      <c r="WBL1294" s="39"/>
      <c r="WBM1294" s="39"/>
      <c r="WBN1294" s="39"/>
      <c r="WBO1294" s="39"/>
      <c r="WBP1294" s="39"/>
      <c r="WBQ1294" s="39"/>
      <c r="WBR1294" s="39"/>
      <c r="WBS1294" s="39"/>
      <c r="WBT1294" s="39"/>
      <c r="WBU1294" s="39"/>
      <c r="WBV1294" s="39"/>
      <c r="WBW1294" s="39"/>
      <c r="WBX1294" s="39"/>
      <c r="WBY1294" s="39"/>
      <c r="WBZ1294" s="39"/>
      <c r="WCA1294" s="39"/>
      <c r="WCB1294" s="39"/>
      <c r="WCC1294" s="39"/>
      <c r="WCD1294" s="39"/>
      <c r="WCE1294" s="39"/>
      <c r="WCF1294" s="39"/>
      <c r="WCG1294" s="39"/>
      <c r="WCH1294" s="39"/>
      <c r="WCI1294" s="39"/>
      <c r="WCJ1294" s="39"/>
      <c r="WCK1294" s="39"/>
      <c r="WCL1294" s="39"/>
      <c r="WCM1294" s="39"/>
      <c r="WCN1294" s="39"/>
      <c r="WCO1294" s="39"/>
      <c r="WCP1294" s="39"/>
      <c r="WCQ1294" s="39"/>
      <c r="WCR1294" s="39"/>
      <c r="WCS1294" s="39"/>
      <c r="WCT1294" s="39"/>
      <c r="WCU1294" s="39"/>
      <c r="WCV1294" s="39"/>
      <c r="WCW1294" s="39"/>
      <c r="WCX1294" s="39"/>
      <c r="WCY1294" s="39"/>
      <c r="WCZ1294" s="39"/>
      <c r="WDA1294" s="39"/>
      <c r="WDB1294" s="39"/>
      <c r="WDC1294" s="39"/>
      <c r="WDD1294" s="39"/>
      <c r="WDE1294" s="39"/>
      <c r="WDF1294" s="39"/>
      <c r="WDG1294" s="39"/>
      <c r="WDH1294" s="39"/>
      <c r="WDI1294" s="39"/>
      <c r="WDJ1294" s="39"/>
      <c r="WDK1294" s="39"/>
      <c r="WDL1294" s="39"/>
      <c r="WDM1294" s="39"/>
      <c r="WDN1294" s="39"/>
      <c r="WDO1294" s="39"/>
      <c r="WDP1294" s="39"/>
      <c r="WDQ1294" s="39"/>
      <c r="WDR1294" s="39"/>
      <c r="WDS1294" s="39"/>
      <c r="WDT1294" s="39"/>
      <c r="WDU1294" s="39"/>
      <c r="WDV1294" s="39"/>
      <c r="WDW1294" s="39"/>
      <c r="WDX1294" s="39"/>
      <c r="WDY1294" s="39"/>
      <c r="WDZ1294" s="39"/>
      <c r="WEA1294" s="39"/>
      <c r="WEB1294" s="39"/>
      <c r="WEC1294" s="39"/>
      <c r="WED1294" s="39"/>
      <c r="WEE1294" s="39"/>
      <c r="WEF1294" s="39"/>
      <c r="WEG1294" s="39"/>
      <c r="WEH1294" s="39"/>
      <c r="WEI1294" s="39"/>
      <c r="WEJ1294" s="39"/>
      <c r="WEK1294" s="39"/>
      <c r="WEL1294" s="39"/>
      <c r="WEM1294" s="39"/>
      <c r="WEN1294" s="39"/>
      <c r="WEO1294" s="39"/>
      <c r="WEP1294" s="39"/>
      <c r="WEQ1294" s="39"/>
      <c r="WER1294" s="39"/>
      <c r="WES1294" s="39"/>
      <c r="WET1294" s="39"/>
      <c r="WEU1294" s="39"/>
      <c r="WEV1294" s="39"/>
      <c r="WEW1294" s="39"/>
      <c r="WEX1294" s="39"/>
      <c r="WEY1294" s="39"/>
      <c r="WEZ1294" s="39"/>
      <c r="WFA1294" s="39"/>
      <c r="WFB1294" s="39"/>
      <c r="WFC1294" s="39"/>
      <c r="WFD1294" s="39"/>
      <c r="WFE1294" s="39"/>
      <c r="WFF1294" s="39"/>
      <c r="WFG1294" s="39"/>
      <c r="WFH1294" s="39"/>
      <c r="WFI1294" s="39"/>
      <c r="WFJ1294" s="39"/>
      <c r="WFK1294" s="39"/>
      <c r="WFL1294" s="39"/>
      <c r="WFM1294" s="39"/>
      <c r="WFN1294" s="39"/>
      <c r="WFO1294" s="39"/>
      <c r="WFP1294" s="39"/>
      <c r="WFQ1294" s="39"/>
      <c r="WFR1294" s="39"/>
      <c r="WFS1294" s="39"/>
      <c r="WFT1294" s="39"/>
      <c r="WFU1294" s="39"/>
      <c r="WFV1294" s="39"/>
      <c r="WFW1294" s="39"/>
      <c r="WFX1294" s="39"/>
      <c r="WFY1294" s="39"/>
      <c r="WFZ1294" s="39"/>
      <c r="WGA1294" s="39"/>
      <c r="WGB1294" s="39"/>
      <c r="WGC1294" s="39"/>
      <c r="WGD1294" s="39"/>
      <c r="WGE1294" s="39"/>
      <c r="WGF1294" s="39"/>
      <c r="WGG1294" s="39"/>
      <c r="WGH1294" s="39"/>
      <c r="WGI1294" s="39"/>
      <c r="WGJ1294" s="39"/>
      <c r="WGK1294" s="39"/>
      <c r="WGL1294" s="39"/>
      <c r="WGM1294" s="39"/>
      <c r="WGN1294" s="39"/>
      <c r="WGO1294" s="39"/>
      <c r="WGP1294" s="39"/>
      <c r="WGQ1294" s="39"/>
      <c r="WGR1294" s="39"/>
      <c r="WGS1294" s="39"/>
      <c r="WGT1294" s="39"/>
      <c r="WGU1294" s="39"/>
      <c r="WGV1294" s="39"/>
      <c r="WGW1294" s="39"/>
      <c r="WGX1294" s="39"/>
      <c r="WGY1294" s="39"/>
      <c r="WGZ1294" s="39"/>
      <c r="WHA1294" s="39"/>
      <c r="WHB1294" s="39"/>
      <c r="WHC1294" s="39"/>
      <c r="WHD1294" s="39"/>
      <c r="WHE1294" s="39"/>
      <c r="WHF1294" s="39"/>
      <c r="WHG1294" s="39"/>
      <c r="WHH1294" s="39"/>
      <c r="WHI1294" s="39"/>
      <c r="WHJ1294" s="39"/>
      <c r="WHK1294" s="39"/>
      <c r="WHL1294" s="39"/>
      <c r="WHM1294" s="39"/>
      <c r="WHN1294" s="39"/>
      <c r="WHO1294" s="39"/>
      <c r="WHP1294" s="39"/>
      <c r="WHQ1294" s="39"/>
      <c r="WHR1294" s="39"/>
      <c r="WHS1294" s="39"/>
      <c r="WHT1294" s="39"/>
      <c r="WHU1294" s="39"/>
      <c r="WHV1294" s="39"/>
      <c r="WHW1294" s="39"/>
      <c r="WHX1294" s="39"/>
      <c r="WHY1294" s="39"/>
      <c r="WHZ1294" s="39"/>
      <c r="WIA1294" s="39"/>
      <c r="WIB1294" s="39"/>
      <c r="WIC1294" s="39"/>
      <c r="WID1294" s="39"/>
      <c r="WIE1294" s="39"/>
      <c r="WIF1294" s="39"/>
      <c r="WIG1294" s="39"/>
      <c r="WIH1294" s="39"/>
      <c r="WII1294" s="39"/>
      <c r="WIJ1294" s="39"/>
      <c r="WIK1294" s="39"/>
      <c r="WIL1294" s="39"/>
      <c r="WIM1294" s="39"/>
      <c r="WIN1294" s="39"/>
      <c r="WIO1294" s="39"/>
      <c r="WIP1294" s="39"/>
      <c r="WIQ1294" s="39"/>
      <c r="WIR1294" s="39"/>
      <c r="WIS1294" s="39"/>
      <c r="WIT1294" s="39"/>
      <c r="WIU1294" s="39"/>
      <c r="WIV1294" s="39"/>
      <c r="WIW1294" s="39"/>
      <c r="WIX1294" s="39"/>
      <c r="WIY1294" s="39"/>
      <c r="WIZ1294" s="39"/>
      <c r="WJA1294" s="39"/>
      <c r="WJB1294" s="39"/>
      <c r="WJC1294" s="39"/>
      <c r="WJD1294" s="39"/>
      <c r="WJE1294" s="39"/>
      <c r="WJF1294" s="39"/>
      <c r="WJG1294" s="39"/>
      <c r="WJH1294" s="39"/>
      <c r="WJI1294" s="39"/>
      <c r="WJJ1294" s="39"/>
      <c r="WJK1294" s="39"/>
      <c r="WJL1294" s="39"/>
      <c r="WJM1294" s="39"/>
      <c r="WJN1294" s="39"/>
      <c r="WJO1294" s="39"/>
      <c r="WJP1294" s="39"/>
      <c r="WJQ1294" s="39"/>
      <c r="WJR1294" s="39"/>
      <c r="WJS1294" s="39"/>
      <c r="WJT1294" s="39"/>
      <c r="WJU1294" s="39"/>
      <c r="WJV1294" s="39"/>
      <c r="WJW1294" s="39"/>
      <c r="WJX1294" s="39"/>
      <c r="WJY1294" s="39"/>
      <c r="WJZ1294" s="39"/>
      <c r="WKA1294" s="39"/>
      <c r="WKB1294" s="39"/>
      <c r="WKC1294" s="39"/>
      <c r="WKD1294" s="39"/>
      <c r="WKE1294" s="39"/>
      <c r="WKF1294" s="39"/>
      <c r="WKG1294" s="39"/>
      <c r="WKH1294" s="39"/>
      <c r="WKI1294" s="39"/>
      <c r="WKJ1294" s="39"/>
      <c r="WKK1294" s="39"/>
      <c r="WKL1294" s="39"/>
      <c r="WKM1294" s="39"/>
      <c r="WKN1294" s="39"/>
      <c r="WKO1294" s="39"/>
      <c r="WKP1294" s="39"/>
      <c r="WKQ1294" s="39"/>
      <c r="WKR1294" s="39"/>
      <c r="WKS1294" s="39"/>
      <c r="WKT1294" s="39"/>
      <c r="WKU1294" s="39"/>
      <c r="WKV1294" s="39"/>
      <c r="WKW1294" s="39"/>
      <c r="WKX1294" s="39"/>
      <c r="WKY1294" s="39"/>
      <c r="WKZ1294" s="39"/>
      <c r="WLA1294" s="39"/>
      <c r="WLB1294" s="39"/>
      <c r="WLC1294" s="39"/>
      <c r="WLD1294" s="39"/>
      <c r="WLE1294" s="39"/>
      <c r="WLF1294" s="39"/>
      <c r="WLG1294" s="39"/>
      <c r="WLH1294" s="39"/>
      <c r="WLI1294" s="39"/>
      <c r="WLJ1294" s="39"/>
      <c r="WLK1294" s="39"/>
      <c r="WLL1294" s="39"/>
      <c r="WLM1294" s="39"/>
      <c r="WLN1294" s="39"/>
      <c r="WLO1294" s="39"/>
      <c r="WLP1294" s="39"/>
      <c r="WLQ1294" s="39"/>
      <c r="WLR1294" s="39"/>
      <c r="WLS1294" s="39"/>
      <c r="WLT1294" s="39"/>
      <c r="WLU1294" s="39"/>
      <c r="WLV1294" s="39"/>
      <c r="WLW1294" s="39"/>
      <c r="WLX1294" s="39"/>
      <c r="WLY1294" s="39"/>
      <c r="WLZ1294" s="39"/>
      <c r="WMA1294" s="39"/>
      <c r="WMB1294" s="39"/>
      <c r="WMC1294" s="39"/>
      <c r="WMD1294" s="39"/>
      <c r="WME1294" s="39"/>
      <c r="WMF1294" s="39"/>
      <c r="WMG1294" s="39"/>
      <c r="WMH1294" s="39"/>
      <c r="WMI1294" s="39"/>
      <c r="WMJ1294" s="39"/>
      <c r="WMK1294" s="39"/>
      <c r="WML1294" s="39"/>
      <c r="WMM1294" s="39"/>
      <c r="WMN1294" s="39"/>
      <c r="WMO1294" s="39"/>
      <c r="WMP1294" s="39"/>
      <c r="WMQ1294" s="39"/>
      <c r="WMR1294" s="39"/>
      <c r="WMS1294" s="39"/>
      <c r="WMT1294" s="39"/>
      <c r="WMU1294" s="39"/>
      <c r="WMV1294" s="39"/>
      <c r="WMW1294" s="39"/>
      <c r="WMX1294" s="39"/>
      <c r="WMY1294" s="39"/>
      <c r="WMZ1294" s="39"/>
      <c r="WNA1294" s="39"/>
      <c r="WNB1294" s="39"/>
      <c r="WNC1294" s="39"/>
      <c r="WND1294" s="39"/>
      <c r="WNE1294" s="39"/>
      <c r="WNF1294" s="39"/>
      <c r="WNG1294" s="39"/>
      <c r="WNH1294" s="39"/>
      <c r="WNI1294" s="39"/>
      <c r="WNJ1294" s="39"/>
      <c r="WNK1294" s="39"/>
      <c r="WNL1294" s="39"/>
      <c r="WNM1294" s="39"/>
      <c r="WNN1294" s="39"/>
      <c r="WNO1294" s="39"/>
      <c r="WNP1294" s="39"/>
      <c r="WNQ1294" s="39"/>
      <c r="WNR1294" s="39"/>
      <c r="WNS1294" s="39"/>
      <c r="WNT1294" s="39"/>
      <c r="WNU1294" s="39"/>
      <c r="WNV1294" s="39"/>
      <c r="WNW1294" s="39"/>
      <c r="WNX1294" s="39"/>
      <c r="WNY1294" s="39"/>
      <c r="WNZ1294" s="39"/>
      <c r="WOA1294" s="39"/>
      <c r="WOB1294" s="39"/>
      <c r="WOC1294" s="39"/>
      <c r="WOD1294" s="39"/>
      <c r="WOE1294" s="39"/>
      <c r="WOF1294" s="39"/>
      <c r="WOG1294" s="39"/>
      <c r="WOH1294" s="39"/>
      <c r="WOI1294" s="39"/>
      <c r="WOJ1294" s="39"/>
      <c r="WOK1294" s="39"/>
      <c r="WOL1294" s="39"/>
      <c r="WOM1294" s="39"/>
      <c r="WON1294" s="39"/>
      <c r="WOO1294" s="39"/>
      <c r="WOP1294" s="39"/>
      <c r="WOQ1294" s="39"/>
      <c r="WOR1294" s="39"/>
      <c r="WOS1294" s="39"/>
      <c r="WOT1294" s="39"/>
      <c r="WOU1294" s="39"/>
      <c r="WOV1294" s="39"/>
      <c r="WOW1294" s="39"/>
      <c r="WOX1294" s="39"/>
      <c r="WOY1294" s="39"/>
      <c r="WOZ1294" s="39"/>
      <c r="WPA1294" s="39"/>
      <c r="WPB1294" s="39"/>
      <c r="WPC1294" s="39"/>
      <c r="WPD1294" s="39"/>
      <c r="WPE1294" s="39"/>
      <c r="WPF1294" s="39"/>
      <c r="WPG1294" s="39"/>
      <c r="WPH1294" s="39"/>
      <c r="WPI1294" s="39"/>
      <c r="WPJ1294" s="39"/>
      <c r="WPK1294" s="39"/>
      <c r="WPL1294" s="39"/>
      <c r="WPM1294" s="39"/>
      <c r="WPN1294" s="39"/>
      <c r="WPO1294" s="39"/>
      <c r="WPP1294" s="39"/>
      <c r="WPQ1294" s="39"/>
      <c r="WPR1294" s="39"/>
      <c r="WPS1294" s="39"/>
      <c r="WPT1294" s="39"/>
      <c r="WPU1294" s="39"/>
      <c r="WPV1294" s="39"/>
      <c r="WPW1294" s="39"/>
      <c r="WPX1294" s="39"/>
      <c r="WPY1294" s="39"/>
      <c r="WPZ1294" s="39"/>
      <c r="WQA1294" s="39"/>
      <c r="WQB1294" s="39"/>
      <c r="WQC1294" s="39"/>
      <c r="WQD1294" s="39"/>
      <c r="WQE1294" s="39"/>
      <c r="WQF1294" s="39"/>
      <c r="WQG1294" s="39"/>
      <c r="WQH1294" s="39"/>
      <c r="WQI1294" s="39"/>
      <c r="WQJ1294" s="39"/>
      <c r="WQK1294" s="39"/>
      <c r="WQL1294" s="39"/>
      <c r="WQM1294" s="39"/>
      <c r="WQN1294" s="39"/>
      <c r="WQO1294" s="39"/>
      <c r="WQP1294" s="39"/>
      <c r="WQQ1294" s="39"/>
      <c r="WQR1294" s="39"/>
      <c r="WQS1294" s="39"/>
      <c r="WQT1294" s="39"/>
      <c r="WQU1294" s="39"/>
      <c r="WQV1294" s="39"/>
      <c r="WQW1294" s="39"/>
      <c r="WQX1294" s="39"/>
      <c r="WQY1294" s="39"/>
      <c r="WQZ1294" s="39"/>
      <c r="WRA1294" s="39"/>
      <c r="WRB1294" s="39"/>
      <c r="WRC1294" s="39"/>
      <c r="WRD1294" s="39"/>
      <c r="WRE1294" s="39"/>
      <c r="WRF1294" s="39"/>
      <c r="WRG1294" s="39"/>
      <c r="WRH1294" s="39"/>
      <c r="WRI1294" s="39"/>
      <c r="WRJ1294" s="39"/>
      <c r="WRK1294" s="39"/>
      <c r="WRL1294" s="39"/>
      <c r="WRM1294" s="39"/>
      <c r="WRN1294" s="39"/>
      <c r="WRO1294" s="39"/>
      <c r="WRP1294" s="39"/>
      <c r="WRQ1294" s="39"/>
      <c r="WRR1294" s="39"/>
      <c r="WRS1294" s="39"/>
      <c r="WRT1294" s="39"/>
      <c r="WRU1294" s="39"/>
      <c r="WRV1294" s="39"/>
      <c r="WRW1294" s="39"/>
      <c r="WRX1294" s="39"/>
      <c r="WRY1294" s="39"/>
      <c r="WRZ1294" s="39"/>
      <c r="WSA1294" s="39"/>
      <c r="WSB1294" s="39"/>
      <c r="WSC1294" s="39"/>
      <c r="WSD1294" s="39"/>
      <c r="WSE1294" s="39"/>
      <c r="WSF1294" s="39"/>
      <c r="WSG1294" s="39"/>
      <c r="WSH1294" s="39"/>
      <c r="WSI1294" s="39"/>
      <c r="WSJ1294" s="39"/>
      <c r="WSK1294" s="39"/>
      <c r="WSL1294" s="39"/>
      <c r="WSM1294" s="39"/>
      <c r="WSN1294" s="39"/>
      <c r="WSO1294" s="39"/>
      <c r="WSP1294" s="39"/>
      <c r="WSQ1294" s="39"/>
      <c r="WSR1294" s="39"/>
      <c r="WSS1294" s="39"/>
      <c r="WST1294" s="39"/>
      <c r="WSU1294" s="39"/>
      <c r="WSV1294" s="39"/>
      <c r="WSW1294" s="39"/>
      <c r="WSX1294" s="39"/>
      <c r="WSY1294" s="39"/>
      <c r="WSZ1294" s="39"/>
      <c r="WTA1294" s="39"/>
      <c r="WTB1294" s="39"/>
      <c r="WTC1294" s="39"/>
      <c r="WTD1294" s="39"/>
      <c r="WTE1294" s="39"/>
      <c r="WTF1294" s="39"/>
      <c r="WTG1294" s="39"/>
      <c r="WTH1294" s="39"/>
      <c r="WTI1294" s="39"/>
      <c r="WTJ1294" s="39"/>
      <c r="WTK1294" s="39"/>
      <c r="WTL1294" s="39"/>
      <c r="WTM1294" s="39"/>
      <c r="WTN1294" s="39"/>
      <c r="WTO1294" s="39"/>
      <c r="WTP1294" s="39"/>
      <c r="WTQ1294" s="39"/>
      <c r="WTR1294" s="39"/>
      <c r="WTS1294" s="39"/>
      <c r="WTT1294" s="39"/>
      <c r="WTU1294" s="39"/>
      <c r="WTV1294" s="39"/>
      <c r="WTW1294" s="39"/>
      <c r="WTX1294" s="39"/>
      <c r="WTY1294" s="39"/>
      <c r="WTZ1294" s="39"/>
      <c r="WUA1294" s="39"/>
      <c r="WUB1294" s="39"/>
      <c r="WUC1294" s="39"/>
      <c r="WUD1294" s="39"/>
      <c r="WUE1294" s="39"/>
      <c r="WUF1294" s="39"/>
      <c r="WUG1294" s="39"/>
      <c r="WUH1294" s="39"/>
      <c r="WUI1294" s="39"/>
      <c r="WUJ1294" s="39"/>
      <c r="WUK1294" s="39"/>
      <c r="WUL1294" s="39"/>
      <c r="WUM1294" s="39"/>
      <c r="WUN1294" s="39"/>
      <c r="WUO1294" s="39"/>
      <c r="WUP1294" s="39"/>
      <c r="WUQ1294" s="39"/>
      <c r="WUR1294" s="39"/>
      <c r="WUS1294" s="39"/>
      <c r="WUT1294" s="39"/>
      <c r="WUU1294" s="39"/>
      <c r="WUV1294" s="39"/>
      <c r="WUW1294" s="39"/>
      <c r="WUX1294" s="39"/>
      <c r="WUY1294" s="39"/>
      <c r="WUZ1294" s="39"/>
      <c r="WVA1294" s="39"/>
      <c r="WVB1294" s="39"/>
      <c r="WVC1294" s="39"/>
      <c r="WVD1294" s="39"/>
      <c r="WVE1294" s="39"/>
      <c r="WVF1294" s="39"/>
      <c r="WVG1294" s="39"/>
      <c r="WVH1294" s="39"/>
      <c r="WVI1294" s="39"/>
      <c r="WVJ1294" s="39"/>
      <c r="WVK1294" s="39"/>
      <c r="WVL1294" s="39"/>
      <c r="WVM1294" s="39"/>
      <c r="WVN1294" s="39"/>
      <c r="WVO1294" s="39"/>
      <c r="WVP1294" s="39"/>
      <c r="WVQ1294" s="39"/>
      <c r="WVR1294" s="39"/>
      <c r="WVS1294" s="39"/>
      <c r="WVT1294" s="39"/>
      <c r="WVU1294" s="39"/>
      <c r="WVV1294" s="39"/>
      <c r="WVW1294" s="39"/>
      <c r="WVX1294" s="39"/>
      <c r="WVY1294" s="39"/>
      <c r="WVZ1294" s="39"/>
      <c r="WWA1294" s="39"/>
      <c r="WWB1294" s="39"/>
      <c r="WWC1294" s="39"/>
      <c r="WWD1294" s="39"/>
      <c r="WWE1294" s="39"/>
      <c r="WWF1294" s="39"/>
      <c r="WWG1294" s="39"/>
      <c r="WWH1294" s="39"/>
      <c r="WWI1294" s="39"/>
      <c r="WWJ1294" s="39"/>
      <c r="WWK1294" s="39"/>
      <c r="WWL1294" s="39"/>
      <c r="WWM1294" s="39"/>
      <c r="WWN1294" s="39"/>
      <c r="WWO1294" s="39"/>
      <c r="WWP1294" s="39"/>
      <c r="WWQ1294" s="39"/>
      <c r="WWR1294" s="39"/>
      <c r="WWS1294" s="39"/>
      <c r="WWT1294" s="39"/>
      <c r="WWU1294" s="39"/>
      <c r="WWV1294" s="39"/>
      <c r="WWW1294" s="39"/>
      <c r="WWX1294" s="39"/>
      <c r="WWY1294" s="39"/>
      <c r="WWZ1294" s="39"/>
      <c r="WXA1294" s="39"/>
      <c r="WXB1294" s="39"/>
      <c r="WXC1294" s="39"/>
      <c r="WXD1294" s="39"/>
      <c r="WXE1294" s="39"/>
      <c r="WXF1294" s="39"/>
      <c r="WXG1294" s="39"/>
      <c r="WXH1294" s="39"/>
      <c r="WXI1294" s="39"/>
      <c r="WXJ1294" s="39"/>
      <c r="WXK1294" s="39"/>
      <c r="WXL1294" s="39"/>
      <c r="WXM1294" s="39"/>
      <c r="WXN1294" s="39"/>
      <c r="WXO1294" s="39"/>
      <c r="WXP1294" s="39"/>
      <c r="WXQ1294" s="39"/>
      <c r="WXR1294" s="39"/>
      <c r="WXS1294" s="39"/>
      <c r="WXT1294" s="39"/>
      <c r="WXU1294" s="39"/>
      <c r="WXV1294" s="39"/>
      <c r="WXW1294" s="39"/>
      <c r="WXX1294" s="39"/>
      <c r="WXY1294" s="39"/>
      <c r="WXZ1294" s="39"/>
      <c r="WYA1294" s="39"/>
      <c r="WYB1294" s="39"/>
      <c r="WYC1294" s="39"/>
      <c r="WYD1294" s="39"/>
      <c r="WYE1294" s="39"/>
      <c r="WYF1294" s="39"/>
      <c r="WYG1294" s="39"/>
      <c r="WYH1294" s="39"/>
      <c r="WYI1294" s="39"/>
      <c r="WYJ1294" s="39"/>
      <c r="WYK1294" s="39"/>
      <c r="WYL1294" s="39"/>
      <c r="WYM1294" s="39"/>
      <c r="WYN1294" s="39"/>
      <c r="WYO1294" s="39"/>
      <c r="WYP1294" s="39"/>
      <c r="WYQ1294" s="39"/>
      <c r="WYR1294" s="39"/>
      <c r="WYS1294" s="39"/>
      <c r="WYT1294" s="39"/>
      <c r="WYU1294" s="39"/>
      <c r="WYV1294" s="39"/>
      <c r="WYW1294" s="39"/>
      <c r="WYX1294" s="39"/>
      <c r="WYY1294" s="39"/>
      <c r="WYZ1294" s="39"/>
      <c r="WZA1294" s="39"/>
      <c r="WZB1294" s="39"/>
      <c r="WZC1294" s="39"/>
      <c r="WZD1294" s="39"/>
      <c r="WZE1294" s="39"/>
      <c r="WZF1294" s="39"/>
      <c r="WZG1294" s="39"/>
      <c r="WZH1294" s="39"/>
      <c r="WZI1294" s="39"/>
      <c r="WZJ1294" s="39"/>
      <c r="WZK1294" s="39"/>
      <c r="WZL1294" s="39"/>
      <c r="WZM1294" s="39"/>
      <c r="WZN1294" s="39"/>
      <c r="WZO1294" s="39"/>
      <c r="WZP1294" s="39"/>
      <c r="WZQ1294" s="39"/>
      <c r="WZR1294" s="39"/>
      <c r="WZS1294" s="39"/>
      <c r="WZT1294" s="39"/>
      <c r="WZU1294" s="39"/>
      <c r="WZV1294" s="39"/>
      <c r="WZW1294" s="39"/>
      <c r="WZX1294" s="39"/>
      <c r="WZY1294" s="39"/>
      <c r="WZZ1294" s="39"/>
      <c r="XAA1294" s="39"/>
      <c r="XAB1294" s="39"/>
      <c r="XAC1294" s="39"/>
      <c r="XAD1294" s="39"/>
      <c r="XAE1294" s="39"/>
      <c r="XAF1294" s="39"/>
      <c r="XAG1294" s="39"/>
      <c r="XAH1294" s="39"/>
      <c r="XAI1294" s="39"/>
      <c r="XAJ1294" s="39"/>
      <c r="XAK1294" s="39"/>
      <c r="XAL1294" s="39"/>
      <c r="XAM1294" s="39"/>
      <c r="XAN1294" s="39"/>
      <c r="XAO1294" s="39"/>
      <c r="XAP1294" s="39"/>
      <c r="XAQ1294" s="39"/>
      <c r="XAR1294" s="39"/>
      <c r="XAS1294" s="39"/>
      <c r="XAT1294" s="39"/>
      <c r="XAU1294" s="39"/>
      <c r="XAV1294" s="39"/>
      <c r="XAW1294" s="39"/>
      <c r="XAX1294" s="39"/>
      <c r="XAY1294" s="39"/>
      <c r="XAZ1294" s="39"/>
      <c r="XBA1294" s="39"/>
      <c r="XBB1294" s="39"/>
      <c r="XBC1294" s="39"/>
      <c r="XBD1294" s="39"/>
      <c r="XBE1294" s="39"/>
      <c r="XBF1294" s="39"/>
      <c r="XBG1294" s="39"/>
      <c r="XBH1294" s="39"/>
      <c r="XBI1294" s="39"/>
      <c r="XBJ1294" s="39"/>
      <c r="XBK1294" s="39"/>
      <c r="XBL1294" s="39"/>
      <c r="XBM1294" s="39"/>
      <c r="XBN1294" s="39"/>
      <c r="XBO1294" s="39"/>
      <c r="XBP1294" s="39"/>
      <c r="XBQ1294" s="39"/>
      <c r="XBR1294" s="39"/>
      <c r="XBS1294" s="39"/>
      <c r="XBT1294" s="39"/>
      <c r="XBU1294" s="39"/>
      <c r="XBV1294" s="39"/>
      <c r="XBW1294" s="39"/>
      <c r="XBX1294" s="39"/>
      <c r="XBY1294" s="39"/>
      <c r="XBZ1294" s="39"/>
      <c r="XCA1294" s="39"/>
      <c r="XCB1294" s="39"/>
      <c r="XCC1294" s="39"/>
      <c r="XCD1294" s="39"/>
      <c r="XCE1294" s="39"/>
      <c r="XCF1294" s="39"/>
      <c r="XCG1294" s="39"/>
      <c r="XCH1294" s="39"/>
      <c r="XCI1294" s="39"/>
      <c r="XCJ1294" s="39"/>
      <c r="XCK1294" s="39"/>
      <c r="XCL1294" s="39"/>
      <c r="XCM1294" s="39"/>
      <c r="XCN1294" s="142"/>
      <c r="XCO1294" s="142"/>
    </row>
    <row r="1295" spans="1:16317" ht="31.5" customHeight="1" x14ac:dyDescent="0.25">
      <c r="A1295" s="40" t="s">
        <v>525</v>
      </c>
      <c r="B1295" s="205" t="s">
        <v>147</v>
      </c>
      <c r="C1295" s="40"/>
      <c r="D1295" s="206">
        <f>D1300+D1304+D1296</f>
        <v>101494</v>
      </c>
      <c r="E1295" s="206">
        <f>E1300+E1304+E1296</f>
        <v>93223.353000000003</v>
      </c>
      <c r="F1295" s="279">
        <f t="shared" si="385"/>
        <v>91.851097601828684</v>
      </c>
    </row>
    <row r="1296" spans="1:16317" ht="31.5" customHeight="1" x14ac:dyDescent="0.2">
      <c r="A1296" s="61" t="s">
        <v>156</v>
      </c>
      <c r="B1296" s="65" t="s">
        <v>904</v>
      </c>
      <c r="C1296" s="92"/>
      <c r="D1296" s="75">
        <f>D1297</f>
        <v>83917</v>
      </c>
      <c r="E1296" s="63">
        <f t="shared" ref="E1296:E1298" si="387">E1297</f>
        <v>77218.365590000001</v>
      </c>
      <c r="F1296" s="279">
        <f t="shared" si="385"/>
        <v>92.017547803186488</v>
      </c>
    </row>
    <row r="1297" spans="1:6" ht="15.75" customHeight="1" x14ac:dyDescent="0.2">
      <c r="A1297" s="52" t="s">
        <v>903</v>
      </c>
      <c r="B1297" s="50" t="s">
        <v>904</v>
      </c>
      <c r="C1297" s="196">
        <v>200</v>
      </c>
      <c r="D1297" s="77">
        <f>D1298</f>
        <v>83917</v>
      </c>
      <c r="E1297" s="59">
        <f t="shared" si="387"/>
        <v>77218.365590000001</v>
      </c>
      <c r="F1297" s="279">
        <f t="shared" si="385"/>
        <v>92.017547803186488</v>
      </c>
    </row>
    <row r="1298" spans="1:6" ht="31.5" customHeight="1" x14ac:dyDescent="0.2">
      <c r="A1298" s="52" t="s">
        <v>17</v>
      </c>
      <c r="B1298" s="50" t="s">
        <v>904</v>
      </c>
      <c r="C1298" s="196">
        <v>240</v>
      </c>
      <c r="D1298" s="77">
        <f>D1299</f>
        <v>83917</v>
      </c>
      <c r="E1298" s="59">
        <f t="shared" si="387"/>
        <v>77218.365590000001</v>
      </c>
      <c r="F1298" s="279">
        <f t="shared" si="385"/>
        <v>92.017547803186488</v>
      </c>
    </row>
    <row r="1299" spans="1:6" ht="15.75" hidden="1" customHeight="1" x14ac:dyDescent="0.25">
      <c r="A1299" s="52" t="s">
        <v>558</v>
      </c>
      <c r="B1299" s="50" t="s">
        <v>904</v>
      </c>
      <c r="C1299" s="196">
        <v>244</v>
      </c>
      <c r="D1299" s="77">
        <f>86458-2541</f>
        <v>83917</v>
      </c>
      <c r="E1299" s="210">
        <v>77218.365590000001</v>
      </c>
      <c r="F1299" s="279">
        <f t="shared" si="385"/>
        <v>92.017547803186488</v>
      </c>
    </row>
    <row r="1300" spans="1:6" ht="31.5" customHeight="1" x14ac:dyDescent="0.25">
      <c r="A1300" s="48" t="s">
        <v>160</v>
      </c>
      <c r="B1300" s="107" t="s">
        <v>157</v>
      </c>
      <c r="C1300" s="207"/>
      <c r="D1300" s="208">
        <f t="shared" ref="D1300:E1302" si="388">D1301</f>
        <v>2500</v>
      </c>
      <c r="E1300" s="208">
        <f t="shared" si="388"/>
        <v>928.10275000000001</v>
      </c>
      <c r="F1300" s="298">
        <f t="shared" si="385"/>
        <v>37.124110000000002</v>
      </c>
    </row>
    <row r="1301" spans="1:6" ht="31.5" customHeight="1" x14ac:dyDescent="0.25">
      <c r="A1301" s="52" t="s">
        <v>439</v>
      </c>
      <c r="B1301" s="83" t="s">
        <v>157</v>
      </c>
      <c r="C1301" s="209">
        <v>200</v>
      </c>
      <c r="D1301" s="210">
        <f t="shared" si="388"/>
        <v>2500</v>
      </c>
      <c r="E1301" s="210">
        <f t="shared" si="388"/>
        <v>928.10275000000001</v>
      </c>
      <c r="F1301" s="298">
        <f t="shared" si="385"/>
        <v>37.124110000000002</v>
      </c>
    </row>
    <row r="1302" spans="1:6" ht="31.5" customHeight="1" x14ac:dyDescent="0.25">
      <c r="A1302" s="57" t="s">
        <v>17</v>
      </c>
      <c r="B1302" s="83" t="s">
        <v>157</v>
      </c>
      <c r="C1302" s="209">
        <v>240</v>
      </c>
      <c r="D1302" s="210">
        <f t="shared" si="388"/>
        <v>2500</v>
      </c>
      <c r="E1302" s="210">
        <f t="shared" si="388"/>
        <v>928.10275000000001</v>
      </c>
      <c r="F1302" s="298">
        <f t="shared" si="385"/>
        <v>37.124110000000002</v>
      </c>
    </row>
    <row r="1303" spans="1:6" ht="15.75" hidden="1" customHeight="1" x14ac:dyDescent="0.25">
      <c r="A1303" s="57" t="s">
        <v>558</v>
      </c>
      <c r="B1303" s="83" t="s">
        <v>157</v>
      </c>
      <c r="C1303" s="209">
        <v>244</v>
      </c>
      <c r="D1303" s="210">
        <v>2500</v>
      </c>
      <c r="E1303" s="210">
        <v>928.10275000000001</v>
      </c>
      <c r="F1303" s="298">
        <f t="shared" si="385"/>
        <v>37.124110000000002</v>
      </c>
    </row>
    <row r="1304" spans="1:6" ht="15.75" customHeight="1" x14ac:dyDescent="0.25">
      <c r="A1304" s="48" t="s">
        <v>158</v>
      </c>
      <c r="B1304" s="107" t="s">
        <v>159</v>
      </c>
      <c r="C1304" s="207"/>
      <c r="D1304" s="208">
        <f t="shared" ref="D1304:E1306" si="389">D1305</f>
        <v>15077</v>
      </c>
      <c r="E1304" s="208">
        <f t="shared" si="389"/>
        <v>15076.88466</v>
      </c>
      <c r="F1304" s="298">
        <f t="shared" si="385"/>
        <v>99.999234993699005</v>
      </c>
    </row>
    <row r="1305" spans="1:6" ht="31.5" customHeight="1" x14ac:dyDescent="0.25">
      <c r="A1305" s="52" t="s">
        <v>439</v>
      </c>
      <c r="B1305" s="83" t="s">
        <v>159</v>
      </c>
      <c r="C1305" s="209">
        <v>200</v>
      </c>
      <c r="D1305" s="210">
        <f t="shared" si="389"/>
        <v>15077</v>
      </c>
      <c r="E1305" s="210">
        <f t="shared" si="389"/>
        <v>15076.88466</v>
      </c>
      <c r="F1305" s="298">
        <f t="shared" si="385"/>
        <v>99.999234993699005</v>
      </c>
    </row>
    <row r="1306" spans="1:6" ht="31.5" customHeight="1" x14ac:dyDescent="0.25">
      <c r="A1306" s="57" t="s">
        <v>17</v>
      </c>
      <c r="B1306" s="83" t="s">
        <v>159</v>
      </c>
      <c r="C1306" s="209">
        <v>240</v>
      </c>
      <c r="D1306" s="210">
        <f t="shared" si="389"/>
        <v>15077</v>
      </c>
      <c r="E1306" s="210">
        <f t="shared" si="389"/>
        <v>15076.88466</v>
      </c>
      <c r="F1306" s="298">
        <f t="shared" si="385"/>
        <v>99.999234993699005</v>
      </c>
    </row>
    <row r="1307" spans="1:6" ht="15.75" hidden="1" customHeight="1" x14ac:dyDescent="0.25">
      <c r="A1307" s="57" t="s">
        <v>558</v>
      </c>
      <c r="B1307" s="83" t="s">
        <v>159</v>
      </c>
      <c r="C1307" s="209">
        <v>244</v>
      </c>
      <c r="D1307" s="210">
        <f>13500+11767-10190</f>
        <v>15077</v>
      </c>
      <c r="E1307" s="210">
        <v>15076.88466</v>
      </c>
      <c r="F1307" s="298">
        <f t="shared" si="385"/>
        <v>99.999234993699005</v>
      </c>
    </row>
    <row r="1308" spans="1:6" ht="47.25" customHeight="1" x14ac:dyDescent="0.25">
      <c r="A1308" s="40" t="s">
        <v>526</v>
      </c>
      <c r="B1308" s="122" t="s">
        <v>148</v>
      </c>
      <c r="C1308" s="205"/>
      <c r="D1308" s="206">
        <f>D1309+D1313+D1317+D1321+D1325+D1329+D1337+D1341+D1345+D1349+D1353+D1333+D1365+D1357+D1361</f>
        <v>967934.17263000016</v>
      </c>
      <c r="E1308" s="206">
        <f>E1309+E1313+E1317+E1321+E1325+E1329+E1337+E1341+E1345+E1349+E1353+E1333+E1365+E1357+E1361</f>
        <v>864355.57010999997</v>
      </c>
      <c r="F1308" s="279">
        <f t="shared" si="385"/>
        <v>89.299003439607475</v>
      </c>
    </row>
    <row r="1309" spans="1:6" ht="15.75" customHeight="1" x14ac:dyDescent="0.25">
      <c r="A1309" s="48" t="s">
        <v>123</v>
      </c>
      <c r="B1309" s="107" t="s">
        <v>149</v>
      </c>
      <c r="C1309" s="207"/>
      <c r="D1309" s="208">
        <f t="shared" ref="D1309:E1311" si="390">D1310</f>
        <v>238729.76400000002</v>
      </c>
      <c r="E1309" s="208">
        <f t="shared" si="390"/>
        <v>203429.21017999999</v>
      </c>
      <c r="F1309" s="298">
        <f t="shared" si="385"/>
        <v>85.213174415905669</v>
      </c>
    </row>
    <row r="1310" spans="1:6" ht="31.5" customHeight="1" x14ac:dyDescent="0.25">
      <c r="A1310" s="52" t="s">
        <v>439</v>
      </c>
      <c r="B1310" s="83" t="s">
        <v>149</v>
      </c>
      <c r="C1310" s="209">
        <v>200</v>
      </c>
      <c r="D1310" s="210">
        <f t="shared" si="390"/>
        <v>238729.76400000002</v>
      </c>
      <c r="E1310" s="210">
        <f t="shared" si="390"/>
        <v>203429.21017999999</v>
      </c>
      <c r="F1310" s="298">
        <f t="shared" si="385"/>
        <v>85.213174415905669</v>
      </c>
    </row>
    <row r="1311" spans="1:6" ht="31.5" customHeight="1" x14ac:dyDescent="0.25">
      <c r="A1311" s="56" t="s">
        <v>17</v>
      </c>
      <c r="B1311" s="83" t="s">
        <v>149</v>
      </c>
      <c r="C1311" s="209">
        <v>240</v>
      </c>
      <c r="D1311" s="210">
        <f>D1312</f>
        <v>238729.76400000002</v>
      </c>
      <c r="E1311" s="210">
        <f t="shared" si="390"/>
        <v>203429.21017999999</v>
      </c>
      <c r="F1311" s="298">
        <f t="shared" si="385"/>
        <v>85.213174415905669</v>
      </c>
    </row>
    <row r="1312" spans="1:6" ht="15.75" hidden="1" customHeight="1" x14ac:dyDescent="0.25">
      <c r="A1312" s="57" t="s">
        <v>558</v>
      </c>
      <c r="B1312" s="83" t="s">
        <v>149</v>
      </c>
      <c r="C1312" s="209">
        <v>244</v>
      </c>
      <c r="D1312" s="210">
        <f>199678-9000+17000+3956-52.5-6184.3+23796+7836.564+1700</f>
        <v>238729.76400000002</v>
      </c>
      <c r="E1312" s="210">
        <v>203429.21017999999</v>
      </c>
      <c r="F1312" s="298">
        <f t="shared" si="385"/>
        <v>85.213174415905669</v>
      </c>
    </row>
    <row r="1313" spans="1:6" ht="15.75" customHeight="1" x14ac:dyDescent="0.25">
      <c r="A1313" s="48" t="s">
        <v>124</v>
      </c>
      <c r="B1313" s="107" t="s">
        <v>150</v>
      </c>
      <c r="C1313" s="207"/>
      <c r="D1313" s="208">
        <f t="shared" ref="D1313:E1315" si="391">D1314</f>
        <v>137637.43599999999</v>
      </c>
      <c r="E1313" s="208">
        <f t="shared" si="391"/>
        <v>107165.10868999999</v>
      </c>
      <c r="F1313" s="279">
        <f t="shared" si="385"/>
        <v>77.860436669279437</v>
      </c>
    </row>
    <row r="1314" spans="1:6" ht="31.5" customHeight="1" x14ac:dyDescent="0.25">
      <c r="A1314" s="52" t="s">
        <v>439</v>
      </c>
      <c r="B1314" s="83" t="s">
        <v>150</v>
      </c>
      <c r="C1314" s="209">
        <v>200</v>
      </c>
      <c r="D1314" s="210">
        <f t="shared" si="391"/>
        <v>137637.43599999999</v>
      </c>
      <c r="E1314" s="210">
        <f t="shared" si="391"/>
        <v>107165.10868999999</v>
      </c>
      <c r="F1314" s="279">
        <f t="shared" si="385"/>
        <v>77.860436669279437</v>
      </c>
    </row>
    <row r="1315" spans="1:6" ht="31.5" customHeight="1" x14ac:dyDescent="0.25">
      <c r="A1315" s="57" t="s">
        <v>17</v>
      </c>
      <c r="B1315" s="83" t="s">
        <v>150</v>
      </c>
      <c r="C1315" s="209">
        <v>240</v>
      </c>
      <c r="D1315" s="210">
        <f t="shared" si="391"/>
        <v>137637.43599999999</v>
      </c>
      <c r="E1315" s="210">
        <f t="shared" si="391"/>
        <v>107165.10868999999</v>
      </c>
      <c r="F1315" s="279">
        <f t="shared" si="385"/>
        <v>77.860436669279437</v>
      </c>
    </row>
    <row r="1316" spans="1:6" ht="15.75" hidden="1" customHeight="1" x14ac:dyDescent="0.25">
      <c r="A1316" s="57" t="s">
        <v>558</v>
      </c>
      <c r="B1316" s="109" t="s">
        <v>150</v>
      </c>
      <c r="C1316" s="83">
        <v>244</v>
      </c>
      <c r="D1316" s="210">
        <f>88729+19000+3000+9745+17163.436</f>
        <v>137637.43599999999</v>
      </c>
      <c r="E1316" s="210">
        <v>107165.10868999999</v>
      </c>
      <c r="F1316" s="279">
        <f t="shared" si="385"/>
        <v>77.860436669279437</v>
      </c>
    </row>
    <row r="1317" spans="1:6" ht="15.75" customHeight="1" x14ac:dyDescent="0.25">
      <c r="A1317" s="48" t="s">
        <v>633</v>
      </c>
      <c r="B1317" s="107" t="s">
        <v>151</v>
      </c>
      <c r="C1317" s="209"/>
      <c r="D1317" s="210">
        <f t="shared" ref="D1317:E1319" si="392">D1318</f>
        <v>87694.994000000006</v>
      </c>
      <c r="E1317" s="210">
        <f t="shared" si="392"/>
        <v>85257.585359999997</v>
      </c>
      <c r="F1317" s="279">
        <f t="shared" si="385"/>
        <v>97.220584062073129</v>
      </c>
    </row>
    <row r="1318" spans="1:6" ht="31.5" customHeight="1" x14ac:dyDescent="0.25">
      <c r="A1318" s="52" t="s">
        <v>439</v>
      </c>
      <c r="B1318" s="83" t="s">
        <v>151</v>
      </c>
      <c r="C1318" s="209">
        <v>200</v>
      </c>
      <c r="D1318" s="210">
        <f t="shared" si="392"/>
        <v>87694.994000000006</v>
      </c>
      <c r="E1318" s="210">
        <f t="shared" si="392"/>
        <v>85257.585359999997</v>
      </c>
      <c r="F1318" s="279">
        <f t="shared" si="385"/>
        <v>97.220584062073129</v>
      </c>
    </row>
    <row r="1319" spans="1:6" ht="31.5" customHeight="1" x14ac:dyDescent="0.25">
      <c r="A1319" s="56" t="s">
        <v>17</v>
      </c>
      <c r="B1319" s="83" t="s">
        <v>151</v>
      </c>
      <c r="C1319" s="209">
        <v>240</v>
      </c>
      <c r="D1319" s="210">
        <f t="shared" si="392"/>
        <v>87694.994000000006</v>
      </c>
      <c r="E1319" s="210">
        <f t="shared" si="392"/>
        <v>85257.585359999997</v>
      </c>
      <c r="F1319" s="279">
        <f t="shared" si="385"/>
        <v>97.220584062073129</v>
      </c>
    </row>
    <row r="1320" spans="1:6" ht="15.75" hidden="1" customHeight="1" x14ac:dyDescent="0.25">
      <c r="A1320" s="57" t="s">
        <v>558</v>
      </c>
      <c r="B1320" s="83" t="s">
        <v>151</v>
      </c>
      <c r="C1320" s="209">
        <v>244</v>
      </c>
      <c r="D1320" s="210">
        <f>40000-7638+34376-3850+13500-3000-884-333+16023.994-500</f>
        <v>87694.994000000006</v>
      </c>
      <c r="E1320" s="210">
        <v>85257.585359999997</v>
      </c>
      <c r="F1320" s="279">
        <f t="shared" si="385"/>
        <v>97.220584062073129</v>
      </c>
    </row>
    <row r="1321" spans="1:6" ht="15.75" customHeight="1" x14ac:dyDescent="0.25">
      <c r="A1321" s="174" t="s">
        <v>300</v>
      </c>
      <c r="B1321" s="107" t="s">
        <v>301</v>
      </c>
      <c r="C1321" s="107"/>
      <c r="D1321" s="208">
        <f t="shared" ref="D1321:E1323" si="393">D1322</f>
        <v>10946.433000000001</v>
      </c>
      <c r="E1321" s="208">
        <f t="shared" si="393"/>
        <v>10942.182940000001</v>
      </c>
      <c r="F1321" s="279">
        <f t="shared" si="385"/>
        <v>99.961174018970382</v>
      </c>
    </row>
    <row r="1322" spans="1:6" ht="31.5" customHeight="1" x14ac:dyDescent="0.25">
      <c r="A1322" s="52" t="s">
        <v>439</v>
      </c>
      <c r="B1322" s="83" t="s">
        <v>301</v>
      </c>
      <c r="C1322" s="209">
        <v>200</v>
      </c>
      <c r="D1322" s="210">
        <f t="shared" si="393"/>
        <v>10946.433000000001</v>
      </c>
      <c r="E1322" s="210">
        <f t="shared" si="393"/>
        <v>10942.182940000001</v>
      </c>
      <c r="F1322" s="279">
        <f t="shared" si="385"/>
        <v>99.961174018970382</v>
      </c>
    </row>
    <row r="1323" spans="1:6" ht="31.5" customHeight="1" x14ac:dyDescent="0.25">
      <c r="A1323" s="56" t="s">
        <v>17</v>
      </c>
      <c r="B1323" s="83" t="s">
        <v>301</v>
      </c>
      <c r="C1323" s="209">
        <v>240</v>
      </c>
      <c r="D1323" s="210">
        <f t="shared" si="393"/>
        <v>10946.433000000001</v>
      </c>
      <c r="E1323" s="210">
        <f t="shared" si="393"/>
        <v>10942.182940000001</v>
      </c>
      <c r="F1323" s="279">
        <f t="shared" si="385"/>
        <v>99.961174018970382</v>
      </c>
    </row>
    <row r="1324" spans="1:6" ht="15.75" hidden="1" customHeight="1" x14ac:dyDescent="0.25">
      <c r="A1324" s="57" t="s">
        <v>558</v>
      </c>
      <c r="B1324" s="83" t="s">
        <v>301</v>
      </c>
      <c r="C1324" s="209">
        <v>244</v>
      </c>
      <c r="D1324" s="210">
        <f>5000-350+3850+3066.433-620</f>
        <v>10946.433000000001</v>
      </c>
      <c r="E1324" s="210">
        <v>10942.182940000001</v>
      </c>
      <c r="F1324" s="279">
        <f t="shared" si="385"/>
        <v>99.961174018970382</v>
      </c>
    </row>
    <row r="1325" spans="1:6" ht="15.75" customHeight="1" x14ac:dyDescent="0.25">
      <c r="A1325" s="48" t="s">
        <v>527</v>
      </c>
      <c r="B1325" s="107" t="s">
        <v>463</v>
      </c>
      <c r="C1325" s="207"/>
      <c r="D1325" s="208">
        <f t="shared" ref="D1325:E1327" si="394">D1326</f>
        <v>20874</v>
      </c>
      <c r="E1325" s="208">
        <f t="shared" si="394"/>
        <v>20543.946349999998</v>
      </c>
      <c r="F1325" s="279">
        <f t="shared" si="385"/>
        <v>98.418828925936566</v>
      </c>
    </row>
    <row r="1326" spans="1:6" ht="31.5" customHeight="1" x14ac:dyDescent="0.25">
      <c r="A1326" s="52" t="s">
        <v>439</v>
      </c>
      <c r="B1326" s="83" t="s">
        <v>463</v>
      </c>
      <c r="C1326" s="209">
        <v>200</v>
      </c>
      <c r="D1326" s="210">
        <f t="shared" si="394"/>
        <v>20874</v>
      </c>
      <c r="E1326" s="210">
        <f t="shared" si="394"/>
        <v>20543.946349999998</v>
      </c>
      <c r="F1326" s="279">
        <f t="shared" si="385"/>
        <v>98.418828925936566</v>
      </c>
    </row>
    <row r="1327" spans="1:6" ht="31.5" customHeight="1" x14ac:dyDescent="0.25">
      <c r="A1327" s="57" t="s">
        <v>17</v>
      </c>
      <c r="B1327" s="83" t="s">
        <v>463</v>
      </c>
      <c r="C1327" s="209">
        <v>240</v>
      </c>
      <c r="D1327" s="210">
        <f t="shared" si="394"/>
        <v>20874</v>
      </c>
      <c r="E1327" s="210">
        <f t="shared" si="394"/>
        <v>20543.946349999998</v>
      </c>
      <c r="F1327" s="279">
        <f t="shared" si="385"/>
        <v>98.418828925936566</v>
      </c>
    </row>
    <row r="1328" spans="1:6" ht="15.75" hidden="1" customHeight="1" x14ac:dyDescent="0.25">
      <c r="A1328" s="57" t="s">
        <v>558</v>
      </c>
      <c r="B1328" s="109" t="s">
        <v>463</v>
      </c>
      <c r="C1328" s="83">
        <v>244</v>
      </c>
      <c r="D1328" s="210">
        <f>11230+9438+3506-3300</f>
        <v>20874</v>
      </c>
      <c r="E1328" s="210">
        <v>20543.946349999998</v>
      </c>
      <c r="F1328" s="279">
        <f t="shared" si="385"/>
        <v>98.418828925936566</v>
      </c>
    </row>
    <row r="1329" spans="1:6" ht="31.5" customHeight="1" x14ac:dyDescent="0.25">
      <c r="A1329" s="48" t="s">
        <v>528</v>
      </c>
      <c r="B1329" s="107" t="s">
        <v>529</v>
      </c>
      <c r="C1329" s="207"/>
      <c r="D1329" s="208">
        <f t="shared" ref="D1329:E1331" si="395">D1330</f>
        <v>2568</v>
      </c>
      <c r="E1329" s="208">
        <f t="shared" si="395"/>
        <v>2567.3759100000002</v>
      </c>
      <c r="F1329" s="279">
        <f t="shared" si="385"/>
        <v>99.975697429906546</v>
      </c>
    </row>
    <row r="1330" spans="1:6" ht="31.5" customHeight="1" x14ac:dyDescent="0.25">
      <c r="A1330" s="60" t="s">
        <v>503</v>
      </c>
      <c r="B1330" s="83" t="s">
        <v>529</v>
      </c>
      <c r="C1330" s="209">
        <v>400</v>
      </c>
      <c r="D1330" s="210">
        <f t="shared" si="395"/>
        <v>2568</v>
      </c>
      <c r="E1330" s="210">
        <f t="shared" si="395"/>
        <v>2567.3759100000002</v>
      </c>
      <c r="F1330" s="279">
        <f t="shared" si="385"/>
        <v>99.975697429906546</v>
      </c>
    </row>
    <row r="1331" spans="1:6" ht="15.75" customHeight="1" x14ac:dyDescent="0.25">
      <c r="A1331" s="60" t="s">
        <v>34</v>
      </c>
      <c r="B1331" s="83" t="s">
        <v>529</v>
      </c>
      <c r="C1331" s="209">
        <v>410</v>
      </c>
      <c r="D1331" s="210">
        <f t="shared" si="395"/>
        <v>2568</v>
      </c>
      <c r="E1331" s="210">
        <f>E1332</f>
        <v>2567.3759100000002</v>
      </c>
      <c r="F1331" s="279">
        <f t="shared" si="385"/>
        <v>99.975697429906546</v>
      </c>
    </row>
    <row r="1332" spans="1:6" ht="31.5" hidden="1" customHeight="1" x14ac:dyDescent="0.25">
      <c r="A1332" s="60" t="s">
        <v>87</v>
      </c>
      <c r="B1332" s="83" t="s">
        <v>529</v>
      </c>
      <c r="C1332" s="209">
        <v>414</v>
      </c>
      <c r="D1332" s="210">
        <f>50000-10000-9650-3650-24132</f>
        <v>2568</v>
      </c>
      <c r="E1332" s="210">
        <v>2567.3759100000002</v>
      </c>
      <c r="F1332" s="279">
        <f t="shared" si="385"/>
        <v>99.975697429906546</v>
      </c>
    </row>
    <row r="1333" spans="1:6" ht="31.5" customHeight="1" x14ac:dyDescent="0.25">
      <c r="A1333" s="48" t="s">
        <v>793</v>
      </c>
      <c r="B1333" s="107" t="s">
        <v>794</v>
      </c>
      <c r="C1333" s="207"/>
      <c r="D1333" s="208">
        <f t="shared" ref="D1333:E1335" si="396">D1334</f>
        <v>61099</v>
      </c>
      <c r="E1333" s="208">
        <f t="shared" si="396"/>
        <v>49746.534140000003</v>
      </c>
      <c r="F1333" s="279">
        <f t="shared" si="385"/>
        <v>81.419555377338426</v>
      </c>
    </row>
    <row r="1334" spans="1:6" ht="31.5" customHeight="1" x14ac:dyDescent="0.25">
      <c r="A1334" s="60" t="s">
        <v>503</v>
      </c>
      <c r="B1334" s="83" t="s">
        <v>794</v>
      </c>
      <c r="C1334" s="209">
        <v>400</v>
      </c>
      <c r="D1334" s="210">
        <f t="shared" si="396"/>
        <v>61099</v>
      </c>
      <c r="E1334" s="210">
        <f t="shared" si="396"/>
        <v>49746.534140000003</v>
      </c>
      <c r="F1334" s="279">
        <f t="shared" si="385"/>
        <v>81.419555377338426</v>
      </c>
    </row>
    <row r="1335" spans="1:6" ht="15.75" customHeight="1" x14ac:dyDescent="0.25">
      <c r="A1335" s="60" t="s">
        <v>34</v>
      </c>
      <c r="B1335" s="83" t="s">
        <v>794</v>
      </c>
      <c r="C1335" s="209">
        <v>410</v>
      </c>
      <c r="D1335" s="210">
        <f t="shared" si="396"/>
        <v>61099</v>
      </c>
      <c r="E1335" s="210">
        <f t="shared" si="396"/>
        <v>49746.534140000003</v>
      </c>
      <c r="F1335" s="279">
        <f t="shared" si="385"/>
        <v>81.419555377338426</v>
      </c>
    </row>
    <row r="1336" spans="1:6" ht="31.5" hidden="1" customHeight="1" x14ac:dyDescent="0.25">
      <c r="A1336" s="60" t="s">
        <v>87</v>
      </c>
      <c r="B1336" s="83" t="s">
        <v>794</v>
      </c>
      <c r="C1336" s="209">
        <v>414</v>
      </c>
      <c r="D1336" s="210">
        <f>1414+50255+9430</f>
        <v>61099</v>
      </c>
      <c r="E1336" s="210">
        <v>49746.534140000003</v>
      </c>
      <c r="F1336" s="279">
        <f t="shared" si="385"/>
        <v>81.419555377338426</v>
      </c>
    </row>
    <row r="1337" spans="1:6" ht="31.5" customHeight="1" x14ac:dyDescent="0.25">
      <c r="A1337" s="48" t="s">
        <v>530</v>
      </c>
      <c r="B1337" s="107" t="s">
        <v>531</v>
      </c>
      <c r="C1337" s="207"/>
      <c r="D1337" s="208">
        <f t="shared" ref="D1337:E1339" si="397">D1338</f>
        <v>125000</v>
      </c>
      <c r="E1337" s="208">
        <f t="shared" si="397"/>
        <v>125000</v>
      </c>
      <c r="F1337" s="279">
        <f t="shared" si="385"/>
        <v>100</v>
      </c>
    </row>
    <row r="1338" spans="1:6" ht="31.5" customHeight="1" x14ac:dyDescent="0.25">
      <c r="A1338" s="69" t="s">
        <v>18</v>
      </c>
      <c r="B1338" s="83" t="s">
        <v>531</v>
      </c>
      <c r="C1338" s="209">
        <v>600</v>
      </c>
      <c r="D1338" s="210">
        <f t="shared" si="397"/>
        <v>125000</v>
      </c>
      <c r="E1338" s="210">
        <f t="shared" si="397"/>
        <v>125000</v>
      </c>
      <c r="F1338" s="279">
        <f t="shared" si="385"/>
        <v>100</v>
      </c>
    </row>
    <row r="1339" spans="1:6" ht="15.75" customHeight="1" x14ac:dyDescent="0.25">
      <c r="A1339" s="60" t="s">
        <v>24</v>
      </c>
      <c r="B1339" s="83" t="s">
        <v>531</v>
      </c>
      <c r="C1339" s="209">
        <v>610</v>
      </c>
      <c r="D1339" s="210">
        <f t="shared" si="397"/>
        <v>125000</v>
      </c>
      <c r="E1339" s="210">
        <f t="shared" si="397"/>
        <v>125000</v>
      </c>
      <c r="F1339" s="279">
        <f t="shared" si="385"/>
        <v>100</v>
      </c>
    </row>
    <row r="1340" spans="1:6" ht="47.25" hidden="1" customHeight="1" x14ac:dyDescent="0.25">
      <c r="A1340" s="69" t="s">
        <v>91</v>
      </c>
      <c r="B1340" s="83" t="s">
        <v>531</v>
      </c>
      <c r="C1340" s="209">
        <v>611</v>
      </c>
      <c r="D1340" s="210">
        <f>150000-25000</f>
        <v>125000</v>
      </c>
      <c r="E1340" s="210">
        <v>125000</v>
      </c>
      <c r="F1340" s="279">
        <f t="shared" ref="F1340:F1396" si="398">E1340/D1340*100</f>
        <v>100</v>
      </c>
    </row>
    <row r="1341" spans="1:6" ht="15.75" customHeight="1" x14ac:dyDescent="0.25">
      <c r="A1341" s="48" t="s">
        <v>535</v>
      </c>
      <c r="B1341" s="107" t="s">
        <v>532</v>
      </c>
      <c r="C1341" s="207"/>
      <c r="D1341" s="208">
        <f t="shared" ref="D1341:E1343" si="399">D1342</f>
        <v>11470.938</v>
      </c>
      <c r="E1341" s="208">
        <f t="shared" si="399"/>
        <v>11470.156419999999</v>
      </c>
      <c r="F1341" s="279">
        <f t="shared" si="398"/>
        <v>99.993186433402386</v>
      </c>
    </row>
    <row r="1342" spans="1:6" ht="31.5" customHeight="1" x14ac:dyDescent="0.25">
      <c r="A1342" s="69" t="s">
        <v>18</v>
      </c>
      <c r="B1342" s="83" t="s">
        <v>532</v>
      </c>
      <c r="C1342" s="209">
        <v>600</v>
      </c>
      <c r="D1342" s="210">
        <f t="shared" si="399"/>
        <v>11470.938</v>
      </c>
      <c r="E1342" s="210">
        <f t="shared" si="399"/>
        <v>11470.156419999999</v>
      </c>
      <c r="F1342" s="279">
        <f t="shared" si="398"/>
        <v>99.993186433402386</v>
      </c>
    </row>
    <row r="1343" spans="1:6" ht="15.75" customHeight="1" x14ac:dyDescent="0.25">
      <c r="A1343" s="60" t="s">
        <v>24</v>
      </c>
      <c r="B1343" s="83" t="s">
        <v>532</v>
      </c>
      <c r="C1343" s="209">
        <v>610</v>
      </c>
      <c r="D1343" s="210">
        <f t="shared" si="399"/>
        <v>11470.938</v>
      </c>
      <c r="E1343" s="210">
        <f t="shared" si="399"/>
        <v>11470.156419999999</v>
      </c>
      <c r="F1343" s="279">
        <f t="shared" si="398"/>
        <v>99.993186433402386</v>
      </c>
    </row>
    <row r="1344" spans="1:6" ht="15.75" hidden="1" customHeight="1" x14ac:dyDescent="0.25">
      <c r="A1344" s="60" t="s">
        <v>75</v>
      </c>
      <c r="B1344" s="83" t="s">
        <v>532</v>
      </c>
      <c r="C1344" s="209">
        <v>612</v>
      </c>
      <c r="D1344" s="210">
        <f>16741-2000-3067-203.062</f>
        <v>11470.938</v>
      </c>
      <c r="E1344" s="210">
        <v>11470.156419999999</v>
      </c>
      <c r="F1344" s="279">
        <f t="shared" si="398"/>
        <v>99.993186433402386</v>
      </c>
    </row>
    <row r="1345" spans="1:6" ht="63" customHeight="1" x14ac:dyDescent="0.3">
      <c r="A1345" s="87" t="s">
        <v>536</v>
      </c>
      <c r="B1345" s="107" t="s">
        <v>537</v>
      </c>
      <c r="C1345" s="207"/>
      <c r="D1345" s="208">
        <f t="shared" ref="D1345:E1347" si="400">D1346</f>
        <v>7479.5450000000001</v>
      </c>
      <c r="E1345" s="208">
        <f t="shared" si="400"/>
        <v>7479.5189099999998</v>
      </c>
      <c r="F1345" s="299">
        <f t="shared" si="398"/>
        <v>99.999651181990345</v>
      </c>
    </row>
    <row r="1346" spans="1:6" ht="31.5" customHeight="1" x14ac:dyDescent="0.3">
      <c r="A1346" s="69" t="s">
        <v>18</v>
      </c>
      <c r="B1346" s="83" t="s">
        <v>537</v>
      </c>
      <c r="C1346" s="209">
        <v>600</v>
      </c>
      <c r="D1346" s="210">
        <f t="shared" si="400"/>
        <v>7479.5450000000001</v>
      </c>
      <c r="E1346" s="210">
        <f t="shared" si="400"/>
        <v>7479.5189099999998</v>
      </c>
      <c r="F1346" s="299">
        <f t="shared" si="398"/>
        <v>99.999651181990345</v>
      </c>
    </row>
    <row r="1347" spans="1:6" ht="15.75" customHeight="1" x14ac:dyDescent="0.3">
      <c r="A1347" s="60" t="s">
        <v>24</v>
      </c>
      <c r="B1347" s="83" t="s">
        <v>537</v>
      </c>
      <c r="C1347" s="209">
        <v>610</v>
      </c>
      <c r="D1347" s="210">
        <f t="shared" si="400"/>
        <v>7479.5450000000001</v>
      </c>
      <c r="E1347" s="210">
        <f t="shared" si="400"/>
        <v>7479.5189099999998</v>
      </c>
      <c r="F1347" s="299">
        <f t="shared" si="398"/>
        <v>99.999651181990345</v>
      </c>
    </row>
    <row r="1348" spans="1:6" ht="15.75" hidden="1" customHeight="1" x14ac:dyDescent="0.3">
      <c r="A1348" s="60" t="s">
        <v>75</v>
      </c>
      <c r="B1348" s="83" t="s">
        <v>537</v>
      </c>
      <c r="C1348" s="209">
        <v>612</v>
      </c>
      <c r="D1348" s="210">
        <f>16100-3000-3275-2345.455</f>
        <v>7479.5450000000001</v>
      </c>
      <c r="E1348" s="210">
        <v>7479.5189099999998</v>
      </c>
      <c r="F1348" s="299">
        <f t="shared" si="398"/>
        <v>99.999651181990345</v>
      </c>
    </row>
    <row r="1349" spans="1:6" ht="15.75" customHeight="1" x14ac:dyDescent="0.2">
      <c r="A1349" s="61" t="s">
        <v>742</v>
      </c>
      <c r="B1349" s="65" t="s">
        <v>630</v>
      </c>
      <c r="C1349" s="92"/>
      <c r="D1349" s="51">
        <f>D1350</f>
        <v>180</v>
      </c>
      <c r="E1349" s="51">
        <f t="shared" ref="E1349:E1351" si="401">E1350</f>
        <v>170.05346</v>
      </c>
      <c r="F1349" s="279">
        <f t="shared" si="398"/>
        <v>94.474144444444448</v>
      </c>
    </row>
    <row r="1350" spans="1:6" ht="31.5" customHeight="1" x14ac:dyDescent="0.2">
      <c r="A1350" s="52" t="s">
        <v>18</v>
      </c>
      <c r="B1350" s="50" t="s">
        <v>630</v>
      </c>
      <c r="C1350" s="196">
        <v>600</v>
      </c>
      <c r="D1350" s="70">
        <f>D1351</f>
        <v>180</v>
      </c>
      <c r="E1350" s="70">
        <f t="shared" si="401"/>
        <v>170.05346</v>
      </c>
      <c r="F1350" s="279">
        <f t="shared" si="398"/>
        <v>94.474144444444448</v>
      </c>
    </row>
    <row r="1351" spans="1:6" ht="15.75" customHeight="1" x14ac:dyDescent="0.2">
      <c r="A1351" s="76" t="s">
        <v>24</v>
      </c>
      <c r="B1351" s="50" t="s">
        <v>630</v>
      </c>
      <c r="C1351" s="196">
        <v>610</v>
      </c>
      <c r="D1351" s="70">
        <f>D1352</f>
        <v>180</v>
      </c>
      <c r="E1351" s="70">
        <f t="shared" si="401"/>
        <v>170.05346</v>
      </c>
      <c r="F1351" s="279">
        <f t="shared" si="398"/>
        <v>94.474144444444448</v>
      </c>
    </row>
    <row r="1352" spans="1:6" ht="15.75" hidden="1" customHeight="1" x14ac:dyDescent="0.2">
      <c r="A1352" s="76" t="s">
        <v>75</v>
      </c>
      <c r="B1352" s="50" t="s">
        <v>630</v>
      </c>
      <c r="C1352" s="196">
        <v>612</v>
      </c>
      <c r="D1352" s="70">
        <f>1500-75-1245</f>
        <v>180</v>
      </c>
      <c r="E1352" s="59">
        <v>170.05346</v>
      </c>
      <c r="F1352" s="279">
        <f t="shared" si="398"/>
        <v>94.474144444444448</v>
      </c>
    </row>
    <row r="1353" spans="1:6" ht="15.75" customHeight="1" x14ac:dyDescent="0.2">
      <c r="A1353" s="211" t="s">
        <v>813</v>
      </c>
      <c r="B1353" s="65" t="s">
        <v>634</v>
      </c>
      <c r="C1353" s="92"/>
      <c r="D1353" s="51">
        <f>D1354</f>
        <v>21548</v>
      </c>
      <c r="E1353" s="51">
        <f>E1354</f>
        <v>21547.499690000001</v>
      </c>
      <c r="F1353" s="279">
        <f t="shared" si="398"/>
        <v>99.997678160386116</v>
      </c>
    </row>
    <row r="1354" spans="1:6" ht="31.5" customHeight="1" x14ac:dyDescent="0.2">
      <c r="A1354" s="52" t="s">
        <v>439</v>
      </c>
      <c r="B1354" s="212" t="s">
        <v>634</v>
      </c>
      <c r="C1354" s="213">
        <v>200</v>
      </c>
      <c r="D1354" s="78">
        <f t="shared" ref="D1354:E1355" si="402">D1355</f>
        <v>21548</v>
      </c>
      <c r="E1354" s="78">
        <f t="shared" si="402"/>
        <v>21547.499690000001</v>
      </c>
      <c r="F1354" s="279">
        <f t="shared" si="398"/>
        <v>99.997678160386116</v>
      </c>
    </row>
    <row r="1355" spans="1:6" ht="31.5" customHeight="1" x14ac:dyDescent="0.2">
      <c r="A1355" s="214" t="s">
        <v>17</v>
      </c>
      <c r="B1355" s="212" t="s">
        <v>634</v>
      </c>
      <c r="C1355" s="213">
        <v>240</v>
      </c>
      <c r="D1355" s="78">
        <f t="shared" si="402"/>
        <v>21548</v>
      </c>
      <c r="E1355" s="78">
        <f t="shared" si="402"/>
        <v>21547.499690000001</v>
      </c>
      <c r="F1355" s="279">
        <f t="shared" si="398"/>
        <v>99.997678160386116</v>
      </c>
    </row>
    <row r="1356" spans="1:6" ht="15.75" hidden="1" customHeight="1" x14ac:dyDescent="0.2">
      <c r="A1356" s="215" t="s">
        <v>558</v>
      </c>
      <c r="B1356" s="212" t="s">
        <v>634</v>
      </c>
      <c r="C1356" s="213">
        <v>244</v>
      </c>
      <c r="D1356" s="78">
        <f>30000-1500-6952</f>
        <v>21548</v>
      </c>
      <c r="E1356" s="78">
        <v>21547.499690000001</v>
      </c>
      <c r="F1356" s="279">
        <f t="shared" si="398"/>
        <v>99.997678160386116</v>
      </c>
    </row>
    <row r="1357" spans="1:6" ht="31.5" customHeight="1" x14ac:dyDescent="0.2">
      <c r="A1357" s="139" t="s">
        <v>840</v>
      </c>
      <c r="B1357" s="65" t="s">
        <v>841</v>
      </c>
      <c r="C1357" s="92"/>
      <c r="D1357" s="217">
        <f t="shared" ref="D1357:E1359" si="403">D1358</f>
        <v>170420</v>
      </c>
      <c r="E1357" s="217">
        <f t="shared" si="403"/>
        <v>167727.59357</v>
      </c>
      <c r="F1357" s="279">
        <f t="shared" si="398"/>
        <v>98.420134708367556</v>
      </c>
    </row>
    <row r="1358" spans="1:6" ht="31.5" customHeight="1" x14ac:dyDescent="0.2">
      <c r="A1358" s="52" t="s">
        <v>439</v>
      </c>
      <c r="B1358" s="50" t="s">
        <v>841</v>
      </c>
      <c r="C1358" s="196">
        <v>200</v>
      </c>
      <c r="D1358" s="218">
        <f t="shared" si="403"/>
        <v>170420</v>
      </c>
      <c r="E1358" s="218">
        <f t="shared" si="403"/>
        <v>167727.59357</v>
      </c>
      <c r="F1358" s="279">
        <f t="shared" si="398"/>
        <v>98.420134708367556</v>
      </c>
    </row>
    <row r="1359" spans="1:6" ht="31.5" customHeight="1" x14ac:dyDescent="0.2">
      <c r="A1359" s="76" t="s">
        <v>17</v>
      </c>
      <c r="B1359" s="50" t="s">
        <v>841</v>
      </c>
      <c r="C1359" s="196">
        <v>240</v>
      </c>
      <c r="D1359" s="218">
        <f t="shared" si="403"/>
        <v>170420</v>
      </c>
      <c r="E1359" s="218">
        <f t="shared" si="403"/>
        <v>167727.59357</v>
      </c>
      <c r="F1359" s="279">
        <f t="shared" si="398"/>
        <v>98.420134708367556</v>
      </c>
    </row>
    <row r="1360" spans="1:6" ht="15.75" hidden="1" customHeight="1" x14ac:dyDescent="0.2">
      <c r="A1360" s="52" t="s">
        <v>558</v>
      </c>
      <c r="B1360" s="50" t="s">
        <v>841</v>
      </c>
      <c r="C1360" s="196">
        <v>244</v>
      </c>
      <c r="D1360" s="218">
        <f>145121+7638+16777+884</f>
        <v>170420</v>
      </c>
      <c r="E1360" s="218">
        <v>167727.59357</v>
      </c>
      <c r="F1360" s="279">
        <f t="shared" si="398"/>
        <v>98.420134708367556</v>
      </c>
    </row>
    <row r="1361" spans="1:6" ht="47.25" customHeight="1" x14ac:dyDescent="0.2">
      <c r="A1361" s="139" t="s">
        <v>880</v>
      </c>
      <c r="B1361" s="65" t="s">
        <v>881</v>
      </c>
      <c r="C1361" s="92"/>
      <c r="D1361" s="219">
        <f t="shared" ref="D1361:E1363" si="404">D1362</f>
        <v>7507.0626300000004</v>
      </c>
      <c r="E1361" s="219">
        <f t="shared" si="404"/>
        <v>7507.0626300000004</v>
      </c>
      <c r="F1361" s="279">
        <f t="shared" si="398"/>
        <v>100</v>
      </c>
    </row>
    <row r="1362" spans="1:6" ht="31.5" customHeight="1" x14ac:dyDescent="0.2">
      <c r="A1362" s="52" t="s">
        <v>439</v>
      </c>
      <c r="B1362" s="50" t="s">
        <v>881</v>
      </c>
      <c r="C1362" s="196">
        <v>200</v>
      </c>
      <c r="D1362" s="220">
        <f t="shared" si="404"/>
        <v>7507.0626300000004</v>
      </c>
      <c r="E1362" s="220">
        <f t="shared" si="404"/>
        <v>7507.0626300000004</v>
      </c>
      <c r="F1362" s="279">
        <f t="shared" si="398"/>
        <v>100</v>
      </c>
    </row>
    <row r="1363" spans="1:6" ht="31.5" customHeight="1" x14ac:dyDescent="0.2">
      <c r="A1363" s="76" t="s">
        <v>17</v>
      </c>
      <c r="B1363" s="50" t="s">
        <v>881</v>
      </c>
      <c r="C1363" s="196">
        <v>240</v>
      </c>
      <c r="D1363" s="220">
        <f t="shared" si="404"/>
        <v>7507.0626300000004</v>
      </c>
      <c r="E1363" s="220">
        <f t="shared" si="404"/>
        <v>7507.0626300000004</v>
      </c>
      <c r="F1363" s="279">
        <f t="shared" si="398"/>
        <v>100</v>
      </c>
    </row>
    <row r="1364" spans="1:6" ht="15.75" hidden="1" customHeight="1" x14ac:dyDescent="0.2">
      <c r="A1364" s="52" t="s">
        <v>558</v>
      </c>
      <c r="B1364" s="50" t="s">
        <v>881</v>
      </c>
      <c r="C1364" s="196">
        <v>244</v>
      </c>
      <c r="D1364" s="220">
        <v>7507.0626300000004</v>
      </c>
      <c r="E1364" s="220">
        <v>7507.0626300000004</v>
      </c>
      <c r="F1364" s="279">
        <f t="shared" si="398"/>
        <v>100</v>
      </c>
    </row>
    <row r="1365" spans="1:6" ht="47.25" customHeight="1" x14ac:dyDescent="0.2">
      <c r="A1365" s="221" t="s">
        <v>814</v>
      </c>
      <c r="B1365" s="222" t="s">
        <v>816</v>
      </c>
      <c r="C1365" s="223"/>
      <c r="D1365" s="66">
        <f t="shared" ref="D1365:E1367" si="405">D1366</f>
        <v>64779</v>
      </c>
      <c r="E1365" s="66">
        <f t="shared" si="405"/>
        <v>43801.741860000002</v>
      </c>
      <c r="F1365" s="279">
        <f t="shared" si="398"/>
        <v>67.61719362756449</v>
      </c>
    </row>
    <row r="1366" spans="1:6" ht="31.5" customHeight="1" x14ac:dyDescent="0.2">
      <c r="A1366" s="52" t="s">
        <v>439</v>
      </c>
      <c r="B1366" s="224" t="s">
        <v>816</v>
      </c>
      <c r="C1366" s="191">
        <v>200</v>
      </c>
      <c r="D1366" s="78">
        <f t="shared" si="405"/>
        <v>64779</v>
      </c>
      <c r="E1366" s="78">
        <f t="shared" si="405"/>
        <v>43801.741860000002</v>
      </c>
      <c r="F1366" s="279">
        <f t="shared" si="398"/>
        <v>67.61719362756449</v>
      </c>
    </row>
    <row r="1367" spans="1:6" ht="31.5" customHeight="1" x14ac:dyDescent="0.2">
      <c r="A1367" s="225" t="s">
        <v>17</v>
      </c>
      <c r="B1367" s="224" t="s">
        <v>816</v>
      </c>
      <c r="C1367" s="191">
        <v>240</v>
      </c>
      <c r="D1367" s="78">
        <f t="shared" si="405"/>
        <v>64779</v>
      </c>
      <c r="E1367" s="78">
        <f t="shared" si="405"/>
        <v>43801.741860000002</v>
      </c>
      <c r="F1367" s="279">
        <f t="shared" si="398"/>
        <v>67.61719362756449</v>
      </c>
    </row>
    <row r="1368" spans="1:6" ht="31.5" hidden="1" customHeight="1" x14ac:dyDescent="0.2">
      <c r="A1368" s="190" t="s">
        <v>815</v>
      </c>
      <c r="B1368" s="224" t="s">
        <v>816</v>
      </c>
      <c r="C1368" s="191">
        <v>243</v>
      </c>
      <c r="D1368" s="78">
        <f>31185+315+333+32946</f>
        <v>64779</v>
      </c>
      <c r="E1368" s="300">
        <v>43801.741860000002</v>
      </c>
      <c r="F1368" s="279">
        <f t="shared" si="398"/>
        <v>67.61719362756449</v>
      </c>
    </row>
    <row r="1369" spans="1:6" ht="47.25" customHeight="1" x14ac:dyDescent="0.25">
      <c r="A1369" s="40" t="s">
        <v>533</v>
      </c>
      <c r="B1369" s="122" t="s">
        <v>152</v>
      </c>
      <c r="C1369" s="122"/>
      <c r="D1369" s="206">
        <f>D1370+D1374</f>
        <v>41419.573000000004</v>
      </c>
      <c r="E1369" s="206">
        <f t="shared" ref="E1369" si="406">E1370+E1374</f>
        <v>40269.611649999999</v>
      </c>
      <c r="F1369" s="279">
        <f t="shared" si="398"/>
        <v>97.223628186606362</v>
      </c>
    </row>
    <row r="1370" spans="1:6" ht="31.5" customHeight="1" x14ac:dyDescent="0.25">
      <c r="A1370" s="174" t="s">
        <v>294</v>
      </c>
      <c r="B1370" s="107" t="s">
        <v>153</v>
      </c>
      <c r="C1370" s="107"/>
      <c r="D1370" s="208">
        <f t="shared" ref="D1370:E1372" si="407">D1371</f>
        <v>8400</v>
      </c>
      <c r="E1370" s="208">
        <f t="shared" si="407"/>
        <v>8351.9636599999994</v>
      </c>
      <c r="F1370" s="279">
        <f t="shared" si="398"/>
        <v>99.428138809523801</v>
      </c>
    </row>
    <row r="1371" spans="1:6" ht="31.5" customHeight="1" x14ac:dyDescent="0.25">
      <c r="A1371" s="52" t="s">
        <v>439</v>
      </c>
      <c r="B1371" s="83" t="s">
        <v>153</v>
      </c>
      <c r="C1371" s="83" t="s">
        <v>15</v>
      </c>
      <c r="D1371" s="210">
        <f t="shared" si="407"/>
        <v>8400</v>
      </c>
      <c r="E1371" s="210">
        <f t="shared" si="407"/>
        <v>8351.9636599999994</v>
      </c>
      <c r="F1371" s="279">
        <f t="shared" si="398"/>
        <v>99.428138809523801</v>
      </c>
    </row>
    <row r="1372" spans="1:6" ht="31.5" customHeight="1" x14ac:dyDescent="0.25">
      <c r="A1372" s="57" t="s">
        <v>17</v>
      </c>
      <c r="B1372" s="83" t="s">
        <v>153</v>
      </c>
      <c r="C1372" s="83" t="s">
        <v>16</v>
      </c>
      <c r="D1372" s="210">
        <f t="shared" si="407"/>
        <v>8400</v>
      </c>
      <c r="E1372" s="210">
        <f t="shared" si="407"/>
        <v>8351.9636599999994</v>
      </c>
      <c r="F1372" s="279">
        <f t="shared" si="398"/>
        <v>99.428138809523801</v>
      </c>
    </row>
    <row r="1373" spans="1:6" ht="31.5" hidden="1" customHeight="1" x14ac:dyDescent="0.25">
      <c r="A1373" s="69" t="s">
        <v>374</v>
      </c>
      <c r="B1373" s="83" t="s">
        <v>153</v>
      </c>
      <c r="C1373" s="83" t="s">
        <v>375</v>
      </c>
      <c r="D1373" s="210">
        <f>5000-250+3650</f>
        <v>8400</v>
      </c>
      <c r="E1373" s="210">
        <v>8351.9636599999994</v>
      </c>
      <c r="F1373" s="279">
        <f t="shared" si="398"/>
        <v>99.428138809523801</v>
      </c>
    </row>
    <row r="1374" spans="1:6" ht="15.75" customHeight="1" x14ac:dyDescent="0.25">
      <c r="A1374" s="174" t="s">
        <v>154</v>
      </c>
      <c r="B1374" s="107" t="s">
        <v>155</v>
      </c>
      <c r="C1374" s="107"/>
      <c r="D1374" s="208">
        <f>D1375+D1378</f>
        <v>33019.573000000004</v>
      </c>
      <c r="E1374" s="208">
        <f>E1375+E1378</f>
        <v>31917.647990000001</v>
      </c>
      <c r="F1374" s="279">
        <f t="shared" si="398"/>
        <v>96.662812659630688</v>
      </c>
    </row>
    <row r="1375" spans="1:6" ht="31.5" customHeight="1" x14ac:dyDescent="0.25">
      <c r="A1375" s="52" t="s">
        <v>439</v>
      </c>
      <c r="B1375" s="83" t="s">
        <v>155</v>
      </c>
      <c r="C1375" s="83" t="s">
        <v>15</v>
      </c>
      <c r="D1375" s="210">
        <f t="shared" ref="D1375:E1376" si="408">D1376</f>
        <v>31499.573</v>
      </c>
      <c r="E1375" s="210">
        <f t="shared" si="408"/>
        <v>30448.28368</v>
      </c>
      <c r="F1375" s="279">
        <f t="shared" si="398"/>
        <v>96.662528346019172</v>
      </c>
    </row>
    <row r="1376" spans="1:6" ht="31.5" customHeight="1" x14ac:dyDescent="0.25">
      <c r="A1376" s="57" t="s">
        <v>17</v>
      </c>
      <c r="B1376" s="83" t="s">
        <v>155</v>
      </c>
      <c r="C1376" s="83" t="s">
        <v>16</v>
      </c>
      <c r="D1376" s="210">
        <f t="shared" si="408"/>
        <v>31499.573</v>
      </c>
      <c r="E1376" s="210">
        <f t="shared" si="408"/>
        <v>30448.28368</v>
      </c>
      <c r="F1376" s="279">
        <f t="shared" si="398"/>
        <v>96.662528346019172</v>
      </c>
    </row>
    <row r="1377" spans="1:8 16305:16312" ht="15.75" hidden="1" customHeight="1" x14ac:dyDescent="0.25">
      <c r="A1377" s="57" t="s">
        <v>558</v>
      </c>
      <c r="B1377" s="83" t="s">
        <v>155</v>
      </c>
      <c r="C1377" s="83" t="s">
        <v>70</v>
      </c>
      <c r="D1377" s="210">
        <f>38500-2000-5000-0.427</f>
        <v>31499.573</v>
      </c>
      <c r="E1377" s="210">
        <v>30448.28368</v>
      </c>
      <c r="F1377" s="279">
        <f t="shared" si="398"/>
        <v>96.662528346019172</v>
      </c>
    </row>
    <row r="1378" spans="1:8 16305:16312" ht="31.5" customHeight="1" x14ac:dyDescent="0.2">
      <c r="A1378" s="90" t="s">
        <v>18</v>
      </c>
      <c r="B1378" s="50" t="s">
        <v>155</v>
      </c>
      <c r="C1378" s="196">
        <v>600</v>
      </c>
      <c r="D1378" s="130">
        <f>D1379</f>
        <v>1520</v>
      </c>
      <c r="E1378" s="130">
        <f t="shared" ref="E1378:E1379" si="409">E1379</f>
        <v>1469.3643099999999</v>
      </c>
      <c r="F1378" s="279">
        <f t="shared" si="398"/>
        <v>96.668704605263159</v>
      </c>
    </row>
    <row r="1379" spans="1:8 16305:16312" ht="15.75" customHeight="1" x14ac:dyDescent="0.2">
      <c r="A1379" s="90" t="s">
        <v>24</v>
      </c>
      <c r="B1379" s="50" t="s">
        <v>155</v>
      </c>
      <c r="C1379" s="196">
        <v>610</v>
      </c>
      <c r="D1379" s="100">
        <f>D1380</f>
        <v>1520</v>
      </c>
      <c r="E1379" s="100">
        <f t="shared" si="409"/>
        <v>1469.3643099999999</v>
      </c>
      <c r="F1379" s="279">
        <f t="shared" si="398"/>
        <v>96.668704605263159</v>
      </c>
    </row>
    <row r="1380" spans="1:8 16305:16312" ht="15.75" hidden="1" customHeight="1" x14ac:dyDescent="0.25">
      <c r="A1380" s="57" t="s">
        <v>75</v>
      </c>
      <c r="B1380" s="50" t="s">
        <v>155</v>
      </c>
      <c r="C1380" s="196">
        <v>612</v>
      </c>
      <c r="D1380" s="100">
        <f>4600-150-22-58-2850</f>
        <v>1520</v>
      </c>
      <c r="E1380" s="100">
        <v>1469.3643099999999</v>
      </c>
      <c r="F1380" s="279">
        <f t="shared" si="398"/>
        <v>96.668704605263159</v>
      </c>
    </row>
    <row r="1381" spans="1:8 16305:16312" s="142" customFormat="1" ht="37.5" customHeight="1" x14ac:dyDescent="0.3">
      <c r="A1381" s="195" t="s">
        <v>930</v>
      </c>
      <c r="B1381" s="146" t="s">
        <v>174</v>
      </c>
      <c r="C1381" s="64"/>
      <c r="D1381" s="151">
        <f>D1382+D1420</f>
        <v>98241</v>
      </c>
      <c r="E1381" s="148">
        <f>E1382+E1420</f>
        <v>94662.438930000004</v>
      </c>
      <c r="F1381" s="279">
        <f t="shared" si="398"/>
        <v>96.357364979998167</v>
      </c>
      <c r="G1381" s="304">
        <f>98241-D1381</f>
        <v>0</v>
      </c>
      <c r="H1381" s="304">
        <f>94662.43893-E1381</f>
        <v>0</v>
      </c>
      <c r="XCC1381" s="226"/>
      <c r="XCD1381" s="227"/>
      <c r="XCE1381" s="228"/>
      <c r="XCF1381" s="229"/>
      <c r="XCG1381" s="226"/>
      <c r="XCH1381" s="227"/>
      <c r="XCI1381" s="228"/>
      <c r="XCJ1381" s="229"/>
    </row>
    <row r="1382" spans="1:8 16305:16312" s="142" customFormat="1" ht="31.5" customHeight="1" x14ac:dyDescent="0.25">
      <c r="A1382" s="40" t="s">
        <v>647</v>
      </c>
      <c r="B1382" s="41" t="s">
        <v>648</v>
      </c>
      <c r="C1382" s="64"/>
      <c r="D1382" s="127">
        <f>D1383+D1387+D1416</f>
        <v>61976</v>
      </c>
      <c r="E1382" s="127">
        <f t="shared" ref="E1382" si="410">E1383+E1387+E1416</f>
        <v>59735.583680000003</v>
      </c>
      <c r="F1382" s="279">
        <f t="shared" si="398"/>
        <v>96.385025945527303</v>
      </c>
    </row>
    <row r="1383" spans="1:8 16305:16312" s="142" customFormat="1" ht="15.75" customHeight="1" x14ac:dyDescent="0.25">
      <c r="A1383" s="48" t="s">
        <v>649</v>
      </c>
      <c r="B1383" s="49" t="s">
        <v>650</v>
      </c>
      <c r="C1383" s="64"/>
      <c r="D1383" s="130">
        <f>D1384</f>
        <v>1926</v>
      </c>
      <c r="E1383" s="130">
        <f>E1384</f>
        <v>1925.25233</v>
      </c>
      <c r="F1383" s="279">
        <f t="shared" si="398"/>
        <v>99.961180166147457</v>
      </c>
    </row>
    <row r="1384" spans="1:8 16305:16312" s="142" customFormat="1" ht="31.5" customHeight="1" x14ac:dyDescent="0.2">
      <c r="A1384" s="52" t="s">
        <v>439</v>
      </c>
      <c r="B1384" s="53" t="s">
        <v>650</v>
      </c>
      <c r="C1384" s="50" t="s">
        <v>15</v>
      </c>
      <c r="D1384" s="100">
        <f t="shared" ref="D1384:E1385" si="411">D1385</f>
        <v>1926</v>
      </c>
      <c r="E1384" s="100">
        <f t="shared" si="411"/>
        <v>1925.25233</v>
      </c>
      <c r="F1384" s="279">
        <f t="shared" si="398"/>
        <v>99.961180166147457</v>
      </c>
    </row>
    <row r="1385" spans="1:8 16305:16312" s="142" customFormat="1" ht="31.5" customHeight="1" x14ac:dyDescent="0.25">
      <c r="A1385" s="57" t="s">
        <v>17</v>
      </c>
      <c r="B1385" s="53" t="s">
        <v>650</v>
      </c>
      <c r="C1385" s="50" t="s">
        <v>16</v>
      </c>
      <c r="D1385" s="100">
        <f t="shared" si="411"/>
        <v>1926</v>
      </c>
      <c r="E1385" s="100">
        <f t="shared" si="411"/>
        <v>1925.25233</v>
      </c>
      <c r="F1385" s="279">
        <f t="shared" si="398"/>
        <v>99.961180166147457</v>
      </c>
    </row>
    <row r="1386" spans="1:8 16305:16312" s="142" customFormat="1" ht="15.75" hidden="1" customHeight="1" x14ac:dyDescent="0.25">
      <c r="A1386" s="57" t="s">
        <v>558</v>
      </c>
      <c r="B1386" s="53" t="s">
        <v>650</v>
      </c>
      <c r="C1386" s="50" t="s">
        <v>70</v>
      </c>
      <c r="D1386" s="100">
        <f>1700-800-200-110-170+6+1500</f>
        <v>1926</v>
      </c>
      <c r="E1386" s="100">
        <v>1925.25233</v>
      </c>
      <c r="F1386" s="279">
        <f t="shared" si="398"/>
        <v>99.961180166147457</v>
      </c>
    </row>
    <row r="1387" spans="1:8 16305:16312" s="142" customFormat="1" ht="15.75" customHeight="1" x14ac:dyDescent="0.25">
      <c r="A1387" s="57" t="s">
        <v>651</v>
      </c>
      <c r="B1387" s="53" t="s">
        <v>652</v>
      </c>
      <c r="C1387" s="50"/>
      <c r="D1387" s="100">
        <f>D1388+D1392+D1400+D1404+D1408+D1412</f>
        <v>49217</v>
      </c>
      <c r="E1387" s="100">
        <f t="shared" ref="E1387" si="412">E1388+E1392+E1400+E1404+E1408+E1412</f>
        <v>46977.739229999999</v>
      </c>
      <c r="F1387" s="279">
        <f t="shared" si="398"/>
        <v>95.450229046874043</v>
      </c>
    </row>
    <row r="1388" spans="1:8 16305:16312" s="142" customFormat="1" ht="15.75" customHeight="1" x14ac:dyDescent="0.25">
      <c r="A1388" s="48" t="s">
        <v>791</v>
      </c>
      <c r="B1388" s="49" t="s">
        <v>653</v>
      </c>
      <c r="C1388" s="64"/>
      <c r="D1388" s="130">
        <f t="shared" ref="D1388:E1390" si="413">D1389</f>
        <v>7607.5</v>
      </c>
      <c r="E1388" s="130">
        <f t="shared" si="413"/>
        <v>5787.9077900000002</v>
      </c>
      <c r="F1388" s="279">
        <f t="shared" si="398"/>
        <v>76.081600920144595</v>
      </c>
    </row>
    <row r="1389" spans="1:8 16305:16312" s="142" customFormat="1" ht="31.5" customHeight="1" x14ac:dyDescent="0.2">
      <c r="A1389" s="52" t="s">
        <v>439</v>
      </c>
      <c r="B1389" s="53" t="s">
        <v>653</v>
      </c>
      <c r="C1389" s="50" t="s">
        <v>15</v>
      </c>
      <c r="D1389" s="100">
        <f t="shared" si="413"/>
        <v>7607.5</v>
      </c>
      <c r="E1389" s="100">
        <f t="shared" si="413"/>
        <v>5787.9077900000002</v>
      </c>
      <c r="F1389" s="279">
        <f t="shared" si="398"/>
        <v>76.081600920144595</v>
      </c>
    </row>
    <row r="1390" spans="1:8 16305:16312" s="142" customFormat="1" ht="31.5" customHeight="1" x14ac:dyDescent="0.25">
      <c r="A1390" s="57" t="s">
        <v>17</v>
      </c>
      <c r="B1390" s="53" t="s">
        <v>653</v>
      </c>
      <c r="C1390" s="50" t="s">
        <v>16</v>
      </c>
      <c r="D1390" s="100">
        <f t="shared" si="413"/>
        <v>7607.5</v>
      </c>
      <c r="E1390" s="100">
        <f t="shared" si="413"/>
        <v>5787.9077900000002</v>
      </c>
      <c r="F1390" s="279">
        <f t="shared" si="398"/>
        <v>76.081600920144595</v>
      </c>
    </row>
    <row r="1391" spans="1:8 16305:16312" s="142" customFormat="1" ht="15.75" hidden="1" customHeight="1" x14ac:dyDescent="0.25">
      <c r="A1391" s="57" t="s">
        <v>558</v>
      </c>
      <c r="B1391" s="53" t="s">
        <v>653</v>
      </c>
      <c r="C1391" s="50" t="s">
        <v>70</v>
      </c>
      <c r="D1391" s="100">
        <f>10743-40-500-500-100-900-900-50-134-11.5</f>
        <v>7607.5</v>
      </c>
      <c r="E1391" s="100">
        <v>5787.9077900000002</v>
      </c>
      <c r="F1391" s="279">
        <f t="shared" si="398"/>
        <v>76.081600920144595</v>
      </c>
    </row>
    <row r="1392" spans="1:8 16305:16312" s="142" customFormat="1" ht="15.75" customHeight="1" x14ac:dyDescent="0.25">
      <c r="A1392" s="48" t="s">
        <v>792</v>
      </c>
      <c r="B1392" s="49" t="s">
        <v>654</v>
      </c>
      <c r="C1392" s="64"/>
      <c r="D1392" s="130">
        <f>D1393+D1396</f>
        <v>2426.5</v>
      </c>
      <c r="E1392" s="130">
        <f t="shared" ref="E1392" si="414">E1393+E1396</f>
        <v>2017.2356</v>
      </c>
      <c r="F1392" s="279">
        <f t="shared" si="398"/>
        <v>83.133550381207499</v>
      </c>
    </row>
    <row r="1393" spans="1:6" s="142" customFormat="1" ht="31.5" customHeight="1" x14ac:dyDescent="0.2">
      <c r="A1393" s="52" t="s">
        <v>439</v>
      </c>
      <c r="B1393" s="53" t="s">
        <v>654</v>
      </c>
      <c r="C1393" s="50" t="s">
        <v>15</v>
      </c>
      <c r="D1393" s="100">
        <f t="shared" ref="D1393:E1394" si="415">D1394</f>
        <v>2124.5</v>
      </c>
      <c r="E1393" s="100">
        <f t="shared" si="415"/>
        <v>1720.02784</v>
      </c>
      <c r="F1393" s="279">
        <f t="shared" si="398"/>
        <v>80.961536361496826</v>
      </c>
    </row>
    <row r="1394" spans="1:6" s="142" customFormat="1" ht="31.5" customHeight="1" x14ac:dyDescent="0.25">
      <c r="A1394" s="57" t="s">
        <v>17</v>
      </c>
      <c r="B1394" s="53" t="s">
        <v>654</v>
      </c>
      <c r="C1394" s="50" t="s">
        <v>16</v>
      </c>
      <c r="D1394" s="100">
        <f t="shared" si="415"/>
        <v>2124.5</v>
      </c>
      <c r="E1394" s="100">
        <f t="shared" si="415"/>
        <v>1720.02784</v>
      </c>
      <c r="F1394" s="279">
        <f t="shared" si="398"/>
        <v>80.961536361496826</v>
      </c>
    </row>
    <row r="1395" spans="1:6" s="142" customFormat="1" ht="15.75" hidden="1" customHeight="1" x14ac:dyDescent="0.25">
      <c r="A1395" s="57" t="s">
        <v>558</v>
      </c>
      <c r="B1395" s="53" t="s">
        <v>654</v>
      </c>
      <c r="C1395" s="50" t="s">
        <v>70</v>
      </c>
      <c r="D1395" s="100">
        <f>2667+100-300+730-6+167-545-80-56-563+10+0.5</f>
        <v>2124.5</v>
      </c>
      <c r="E1395" s="100">
        <v>1720.02784</v>
      </c>
      <c r="F1395" s="279">
        <f t="shared" si="398"/>
        <v>80.961536361496826</v>
      </c>
    </row>
    <row r="1396" spans="1:6" s="142" customFormat="1" ht="15.75" customHeight="1" x14ac:dyDescent="0.25">
      <c r="A1396" s="57" t="s">
        <v>13</v>
      </c>
      <c r="B1396" s="53" t="s">
        <v>654</v>
      </c>
      <c r="C1396" s="50" t="s">
        <v>14</v>
      </c>
      <c r="D1396" s="100">
        <f>D1397</f>
        <v>302</v>
      </c>
      <c r="E1396" s="100">
        <f t="shared" ref="E1396" si="416">E1397</f>
        <v>297.20776000000001</v>
      </c>
      <c r="F1396" s="279">
        <f t="shared" si="398"/>
        <v>98.413165562913903</v>
      </c>
    </row>
    <row r="1397" spans="1:6" s="142" customFormat="1" ht="15.75" customHeight="1" x14ac:dyDescent="0.25">
      <c r="A1397" s="57" t="s">
        <v>33</v>
      </c>
      <c r="B1397" s="53" t="s">
        <v>654</v>
      </c>
      <c r="C1397" s="50" t="s">
        <v>32</v>
      </c>
      <c r="D1397" s="100">
        <f>D1398+D1399</f>
        <v>302</v>
      </c>
      <c r="E1397" s="100">
        <f t="shared" ref="E1397" si="417">E1398+E1399</f>
        <v>297.20776000000001</v>
      </c>
      <c r="F1397" s="279">
        <f t="shared" ref="F1397:F1439" si="418">E1397/D1397*100</f>
        <v>98.413165562913903</v>
      </c>
    </row>
    <row r="1398" spans="1:6" s="142" customFormat="1" ht="15.75" hidden="1" customHeight="1" x14ac:dyDescent="0.25">
      <c r="A1398" s="57" t="s">
        <v>73</v>
      </c>
      <c r="B1398" s="53" t="s">
        <v>654</v>
      </c>
      <c r="C1398" s="50" t="s">
        <v>74</v>
      </c>
      <c r="D1398" s="100">
        <f>230+40</f>
        <v>270</v>
      </c>
      <c r="E1398" s="100">
        <v>266.303</v>
      </c>
      <c r="F1398" s="279">
        <f t="shared" si="418"/>
        <v>98.630740740740748</v>
      </c>
    </row>
    <row r="1399" spans="1:6" s="142" customFormat="1" ht="15.75" hidden="1" customHeight="1" x14ac:dyDescent="0.25">
      <c r="A1399" s="60" t="s">
        <v>314</v>
      </c>
      <c r="B1399" s="53" t="s">
        <v>654</v>
      </c>
      <c r="C1399" s="50" t="s">
        <v>313</v>
      </c>
      <c r="D1399" s="100">
        <v>32</v>
      </c>
      <c r="E1399" s="100">
        <v>30.90476</v>
      </c>
      <c r="F1399" s="279">
        <f t="shared" si="418"/>
        <v>96.577375000000004</v>
      </c>
    </row>
    <row r="1400" spans="1:6" s="142" customFormat="1" ht="31.5" customHeight="1" x14ac:dyDescent="0.25">
      <c r="A1400" s="48" t="s">
        <v>787</v>
      </c>
      <c r="B1400" s="49" t="s">
        <v>655</v>
      </c>
      <c r="C1400" s="64"/>
      <c r="D1400" s="100">
        <f t="shared" ref="D1400:E1402" si="419">D1401</f>
        <v>4240</v>
      </c>
      <c r="E1400" s="100">
        <f t="shared" si="419"/>
        <v>4239.1957400000001</v>
      </c>
      <c r="F1400" s="279">
        <f t="shared" si="418"/>
        <v>99.981031603773587</v>
      </c>
    </row>
    <row r="1401" spans="1:6" s="142" customFormat="1" ht="31.5" customHeight="1" x14ac:dyDescent="0.2">
      <c r="A1401" s="52" t="s">
        <v>439</v>
      </c>
      <c r="B1401" s="53" t="s">
        <v>655</v>
      </c>
      <c r="C1401" s="50" t="s">
        <v>15</v>
      </c>
      <c r="D1401" s="100">
        <f t="shared" si="419"/>
        <v>4240</v>
      </c>
      <c r="E1401" s="100">
        <f t="shared" si="419"/>
        <v>4239.1957400000001</v>
      </c>
      <c r="F1401" s="279">
        <f t="shared" si="418"/>
        <v>99.981031603773587</v>
      </c>
    </row>
    <row r="1402" spans="1:6" s="142" customFormat="1" ht="31.5" customHeight="1" x14ac:dyDescent="0.25">
      <c r="A1402" s="57" t="s">
        <v>17</v>
      </c>
      <c r="B1402" s="53" t="s">
        <v>655</v>
      </c>
      <c r="C1402" s="50" t="s">
        <v>16</v>
      </c>
      <c r="D1402" s="100">
        <f t="shared" si="419"/>
        <v>4240</v>
      </c>
      <c r="E1402" s="100">
        <f t="shared" si="419"/>
        <v>4239.1957400000001</v>
      </c>
      <c r="F1402" s="279">
        <f t="shared" si="418"/>
        <v>99.981031603773587</v>
      </c>
    </row>
    <row r="1403" spans="1:6" s="142" customFormat="1" ht="15.75" hidden="1" customHeight="1" x14ac:dyDescent="0.25">
      <c r="A1403" s="57" t="s">
        <v>558</v>
      </c>
      <c r="B1403" s="53" t="s">
        <v>655</v>
      </c>
      <c r="C1403" s="50" t="s">
        <v>70</v>
      </c>
      <c r="D1403" s="100">
        <f>5500-1260</f>
        <v>4240</v>
      </c>
      <c r="E1403" s="100">
        <v>4239.1957400000001</v>
      </c>
      <c r="F1403" s="279">
        <f t="shared" si="418"/>
        <v>99.981031603773587</v>
      </c>
    </row>
    <row r="1404" spans="1:6" s="142" customFormat="1" ht="31.5" customHeight="1" x14ac:dyDescent="0.25">
      <c r="A1404" s="48" t="s">
        <v>656</v>
      </c>
      <c r="B1404" s="49" t="s">
        <v>657</v>
      </c>
      <c r="C1404" s="64"/>
      <c r="D1404" s="130">
        <f t="shared" ref="D1404:E1406" si="420">D1405</f>
        <v>34440</v>
      </c>
      <c r="E1404" s="130">
        <f t="shared" si="420"/>
        <v>34430.530100000004</v>
      </c>
      <c r="F1404" s="279">
        <f t="shared" si="418"/>
        <v>99.97250319396052</v>
      </c>
    </row>
    <row r="1405" spans="1:6" s="142" customFormat="1" ht="31.5" customHeight="1" x14ac:dyDescent="0.2">
      <c r="A1405" s="52" t="s">
        <v>439</v>
      </c>
      <c r="B1405" s="53" t="s">
        <v>657</v>
      </c>
      <c r="C1405" s="50" t="s">
        <v>15</v>
      </c>
      <c r="D1405" s="100">
        <f t="shared" si="420"/>
        <v>34440</v>
      </c>
      <c r="E1405" s="100">
        <f t="shared" si="420"/>
        <v>34430.530100000004</v>
      </c>
      <c r="F1405" s="279">
        <f t="shared" si="418"/>
        <v>99.97250319396052</v>
      </c>
    </row>
    <row r="1406" spans="1:6" s="142" customFormat="1" ht="31.5" customHeight="1" x14ac:dyDescent="0.25">
      <c r="A1406" s="57" t="s">
        <v>17</v>
      </c>
      <c r="B1406" s="53" t="s">
        <v>657</v>
      </c>
      <c r="C1406" s="50" t="s">
        <v>16</v>
      </c>
      <c r="D1406" s="100">
        <f t="shared" si="420"/>
        <v>34440</v>
      </c>
      <c r="E1406" s="100">
        <f t="shared" si="420"/>
        <v>34430.530100000004</v>
      </c>
      <c r="F1406" s="279">
        <f t="shared" si="418"/>
        <v>99.97250319396052</v>
      </c>
    </row>
    <row r="1407" spans="1:6" s="142" customFormat="1" ht="15.75" hidden="1" customHeight="1" x14ac:dyDescent="0.25">
      <c r="A1407" s="57" t="s">
        <v>558</v>
      </c>
      <c r="B1407" s="53" t="s">
        <v>657</v>
      </c>
      <c r="C1407" s="50" t="s">
        <v>70</v>
      </c>
      <c r="D1407" s="100">
        <f>38000-1500-500+1500-1500-1560</f>
        <v>34440</v>
      </c>
      <c r="E1407" s="100">
        <v>34430.530100000004</v>
      </c>
      <c r="F1407" s="279">
        <f t="shared" si="418"/>
        <v>99.97250319396052</v>
      </c>
    </row>
    <row r="1408" spans="1:6" s="142" customFormat="1" ht="15.75" customHeight="1" x14ac:dyDescent="0.25">
      <c r="A1408" s="48" t="s">
        <v>658</v>
      </c>
      <c r="B1408" s="65" t="s">
        <v>659</v>
      </c>
      <c r="C1408" s="64"/>
      <c r="D1408" s="130">
        <f t="shared" ref="D1408:E1410" si="421">D1409</f>
        <v>486.5</v>
      </c>
      <c r="E1408" s="130">
        <f t="shared" si="421"/>
        <v>486.42</v>
      </c>
      <c r="F1408" s="279">
        <f t="shared" si="418"/>
        <v>99.983556012332997</v>
      </c>
    </row>
    <row r="1409" spans="1:6" s="142" customFormat="1" ht="31.5" customHeight="1" x14ac:dyDescent="0.2">
      <c r="A1409" s="52" t="s">
        <v>439</v>
      </c>
      <c r="B1409" s="50" t="s">
        <v>659</v>
      </c>
      <c r="C1409" s="50" t="s">
        <v>15</v>
      </c>
      <c r="D1409" s="100">
        <f t="shared" si="421"/>
        <v>486.5</v>
      </c>
      <c r="E1409" s="100">
        <f t="shared" si="421"/>
        <v>486.42</v>
      </c>
      <c r="F1409" s="279">
        <f t="shared" si="418"/>
        <v>99.983556012332997</v>
      </c>
    </row>
    <row r="1410" spans="1:6" s="142" customFormat="1" ht="31.5" customHeight="1" x14ac:dyDescent="0.25">
      <c r="A1410" s="57" t="s">
        <v>17</v>
      </c>
      <c r="B1410" s="50" t="s">
        <v>659</v>
      </c>
      <c r="C1410" s="50" t="s">
        <v>16</v>
      </c>
      <c r="D1410" s="100">
        <f>D1411</f>
        <v>486.5</v>
      </c>
      <c r="E1410" s="100">
        <f t="shared" si="421"/>
        <v>486.42</v>
      </c>
      <c r="F1410" s="279">
        <f t="shared" si="418"/>
        <v>99.983556012332997</v>
      </c>
    </row>
    <row r="1411" spans="1:6" s="142" customFormat="1" ht="15.75" hidden="1" customHeight="1" x14ac:dyDescent="0.25">
      <c r="A1411" s="57" t="s">
        <v>558</v>
      </c>
      <c r="B1411" s="50" t="s">
        <v>659</v>
      </c>
      <c r="C1411" s="50" t="s">
        <v>70</v>
      </c>
      <c r="D1411" s="100">
        <f>4100-2000-500-1114+0.5</f>
        <v>486.5</v>
      </c>
      <c r="E1411" s="100">
        <v>486.42</v>
      </c>
      <c r="F1411" s="279">
        <f t="shared" si="418"/>
        <v>99.983556012332997</v>
      </c>
    </row>
    <row r="1412" spans="1:6" ht="31.5" customHeight="1" x14ac:dyDescent="0.2">
      <c r="A1412" s="230" t="s">
        <v>660</v>
      </c>
      <c r="B1412" s="65" t="s">
        <v>661</v>
      </c>
      <c r="C1412" s="231"/>
      <c r="D1412" s="130">
        <f t="shared" ref="D1412:E1418" si="422">D1413</f>
        <v>16.5</v>
      </c>
      <c r="E1412" s="130">
        <f t="shared" si="422"/>
        <v>16.45</v>
      </c>
      <c r="F1412" s="279">
        <f t="shared" si="418"/>
        <v>99.696969696969688</v>
      </c>
    </row>
    <row r="1413" spans="1:6" ht="15.75" customHeight="1" x14ac:dyDescent="0.25">
      <c r="A1413" s="57" t="s">
        <v>13</v>
      </c>
      <c r="B1413" s="50" t="s">
        <v>661</v>
      </c>
      <c r="C1413" s="50">
        <v>800</v>
      </c>
      <c r="D1413" s="100">
        <f t="shared" si="422"/>
        <v>16.5</v>
      </c>
      <c r="E1413" s="100">
        <f t="shared" si="422"/>
        <v>16.45</v>
      </c>
      <c r="F1413" s="279">
        <f t="shared" si="418"/>
        <v>99.696969696969688</v>
      </c>
    </row>
    <row r="1414" spans="1:6" ht="15.75" customHeight="1" x14ac:dyDescent="0.25">
      <c r="A1414" s="57" t="s">
        <v>33</v>
      </c>
      <c r="B1414" s="50" t="s">
        <v>661</v>
      </c>
      <c r="C1414" s="50">
        <v>850</v>
      </c>
      <c r="D1414" s="100">
        <f>D1415</f>
        <v>16.5</v>
      </c>
      <c r="E1414" s="100">
        <f t="shared" si="422"/>
        <v>16.45</v>
      </c>
      <c r="F1414" s="279">
        <f t="shared" si="418"/>
        <v>99.696969696969688</v>
      </c>
    </row>
    <row r="1415" spans="1:6" ht="15.75" hidden="1" customHeight="1" x14ac:dyDescent="0.25">
      <c r="A1415" s="57" t="s">
        <v>73</v>
      </c>
      <c r="B1415" s="50" t="s">
        <v>661</v>
      </c>
      <c r="C1415" s="50" t="s">
        <v>74</v>
      </c>
      <c r="D1415" s="100">
        <f>10+40-34+0.5</f>
        <v>16.5</v>
      </c>
      <c r="E1415" s="100">
        <v>16.45</v>
      </c>
      <c r="F1415" s="279">
        <f t="shared" si="418"/>
        <v>99.696969696969688</v>
      </c>
    </row>
    <row r="1416" spans="1:6" ht="15.75" customHeight="1" x14ac:dyDescent="0.25">
      <c r="A1416" s="48" t="s">
        <v>969</v>
      </c>
      <c r="B1416" s="50" t="s">
        <v>966</v>
      </c>
      <c r="C1416" s="50"/>
      <c r="D1416" s="130">
        <f t="shared" si="422"/>
        <v>10833</v>
      </c>
      <c r="E1416" s="130">
        <f t="shared" si="422"/>
        <v>10832.592119999999</v>
      </c>
      <c r="F1416" s="279">
        <f t="shared" si="418"/>
        <v>99.996234837995019</v>
      </c>
    </row>
    <row r="1417" spans="1:6" ht="15.75" customHeight="1" x14ac:dyDescent="0.25">
      <c r="A1417" s="69" t="s">
        <v>13</v>
      </c>
      <c r="B1417" s="50" t="s">
        <v>966</v>
      </c>
      <c r="C1417" s="50" t="s">
        <v>14</v>
      </c>
      <c r="D1417" s="100">
        <f t="shared" si="422"/>
        <v>10833</v>
      </c>
      <c r="E1417" s="100">
        <f t="shared" si="422"/>
        <v>10832.592119999999</v>
      </c>
      <c r="F1417" s="279">
        <f t="shared" si="418"/>
        <v>99.996234837995019</v>
      </c>
    </row>
    <row r="1418" spans="1:6" ht="47.25" customHeight="1" x14ac:dyDescent="0.25">
      <c r="A1418" s="232" t="s">
        <v>306</v>
      </c>
      <c r="B1418" s="50" t="s">
        <v>966</v>
      </c>
      <c r="C1418" s="50" t="s">
        <v>12</v>
      </c>
      <c r="D1418" s="100">
        <f>D1419</f>
        <v>10833</v>
      </c>
      <c r="E1418" s="100">
        <f t="shared" si="422"/>
        <v>10832.592119999999</v>
      </c>
      <c r="F1418" s="279">
        <f t="shared" si="418"/>
        <v>99.996234837995019</v>
      </c>
    </row>
    <row r="1419" spans="1:6" ht="47.25" hidden="1" customHeight="1" x14ac:dyDescent="0.25">
      <c r="A1419" s="232" t="s">
        <v>677</v>
      </c>
      <c r="B1419" s="50" t="s">
        <v>966</v>
      </c>
      <c r="C1419" s="50" t="s">
        <v>938</v>
      </c>
      <c r="D1419" s="100">
        <f>5000+6000-167</f>
        <v>10833</v>
      </c>
      <c r="E1419" s="100">
        <v>10832.592119999999</v>
      </c>
      <c r="F1419" s="279">
        <f t="shared" si="418"/>
        <v>99.996234837995019</v>
      </c>
    </row>
    <row r="1420" spans="1:6" s="142" customFormat="1" ht="47.25" customHeight="1" x14ac:dyDescent="0.25">
      <c r="A1420" s="40" t="s">
        <v>662</v>
      </c>
      <c r="B1420" s="41" t="s">
        <v>663</v>
      </c>
      <c r="C1420" s="64"/>
      <c r="D1420" s="127">
        <f>D1421+D1425+D1429</f>
        <v>36265</v>
      </c>
      <c r="E1420" s="127">
        <f t="shared" ref="E1420" si="423">E1421+E1425+E1429</f>
        <v>34926.855250000001</v>
      </c>
      <c r="F1420" s="279">
        <f t="shared" si="418"/>
        <v>96.310093064938656</v>
      </c>
    </row>
    <row r="1421" spans="1:6" ht="31.5" customHeight="1" x14ac:dyDescent="0.2">
      <c r="A1421" s="61" t="s">
        <v>664</v>
      </c>
      <c r="B1421" s="65" t="s">
        <v>666</v>
      </c>
      <c r="C1421" s="231"/>
      <c r="D1421" s="130">
        <f>D1422</f>
        <v>10000</v>
      </c>
      <c r="E1421" s="130">
        <f t="shared" ref="E1421" si="424">E1422</f>
        <v>9986.7237499999992</v>
      </c>
      <c r="F1421" s="279">
        <f t="shared" si="418"/>
        <v>99.867237499999987</v>
      </c>
    </row>
    <row r="1422" spans="1:6" s="142" customFormat="1" ht="31.5" customHeight="1" x14ac:dyDescent="0.2">
      <c r="A1422" s="52" t="s">
        <v>439</v>
      </c>
      <c r="B1422" s="50" t="s">
        <v>666</v>
      </c>
      <c r="C1422" s="50" t="s">
        <v>15</v>
      </c>
      <c r="D1422" s="100">
        <f t="shared" ref="D1422:E1423" si="425">D1423</f>
        <v>10000</v>
      </c>
      <c r="E1422" s="100">
        <f t="shared" si="425"/>
        <v>9986.7237499999992</v>
      </c>
      <c r="F1422" s="279">
        <f t="shared" si="418"/>
        <v>99.867237499999987</v>
      </c>
    </row>
    <row r="1423" spans="1:6" s="142" customFormat="1" ht="31.5" customHeight="1" x14ac:dyDescent="0.25">
      <c r="A1423" s="57" t="s">
        <v>17</v>
      </c>
      <c r="B1423" s="50" t="s">
        <v>666</v>
      </c>
      <c r="C1423" s="50" t="s">
        <v>16</v>
      </c>
      <c r="D1423" s="100">
        <f>D1424</f>
        <v>10000</v>
      </c>
      <c r="E1423" s="100">
        <f t="shared" si="425"/>
        <v>9986.7237499999992</v>
      </c>
      <c r="F1423" s="279">
        <f t="shared" si="418"/>
        <v>99.867237499999987</v>
      </c>
    </row>
    <row r="1424" spans="1:6" s="142" customFormat="1" ht="15.75" hidden="1" customHeight="1" x14ac:dyDescent="0.25">
      <c r="A1424" s="57" t="s">
        <v>558</v>
      </c>
      <c r="B1424" s="50" t="s">
        <v>666</v>
      </c>
      <c r="C1424" s="50" t="s">
        <v>70</v>
      </c>
      <c r="D1424" s="100">
        <f>10000</f>
        <v>10000</v>
      </c>
      <c r="E1424" s="100">
        <v>9986.7237499999992</v>
      </c>
      <c r="F1424" s="279">
        <f t="shared" si="418"/>
        <v>99.867237499999987</v>
      </c>
    </row>
    <row r="1425" spans="1:8" ht="47.25" customHeight="1" x14ac:dyDescent="0.2">
      <c r="A1425" s="230" t="s">
        <v>665</v>
      </c>
      <c r="B1425" s="65" t="s">
        <v>667</v>
      </c>
      <c r="C1425" s="231"/>
      <c r="D1425" s="130">
        <f>D1426</f>
        <v>25778</v>
      </c>
      <c r="E1425" s="130">
        <f t="shared" ref="E1425" si="426">E1426</f>
        <v>24533.319</v>
      </c>
      <c r="F1425" s="279">
        <f t="shared" si="418"/>
        <v>95.171537745364262</v>
      </c>
    </row>
    <row r="1426" spans="1:8" ht="15.75" customHeight="1" x14ac:dyDescent="0.25">
      <c r="A1426" s="57" t="s">
        <v>13</v>
      </c>
      <c r="B1426" s="50" t="s">
        <v>667</v>
      </c>
      <c r="C1426" s="50">
        <v>800</v>
      </c>
      <c r="D1426" s="100">
        <f t="shared" ref="D1426:E1427" si="427">D1427</f>
        <v>25778</v>
      </c>
      <c r="E1426" s="100">
        <f t="shared" si="427"/>
        <v>24533.319</v>
      </c>
      <c r="F1426" s="279">
        <f t="shared" si="418"/>
        <v>95.171537745364262</v>
      </c>
    </row>
    <row r="1427" spans="1:8" ht="15.75" customHeight="1" x14ac:dyDescent="0.25">
      <c r="A1427" s="57" t="s">
        <v>33</v>
      </c>
      <c r="B1427" s="50" t="s">
        <v>667</v>
      </c>
      <c r="C1427" s="50">
        <v>850</v>
      </c>
      <c r="D1427" s="100">
        <f>D1428</f>
        <v>25778</v>
      </c>
      <c r="E1427" s="100">
        <f t="shared" si="427"/>
        <v>24533.319</v>
      </c>
      <c r="F1427" s="279">
        <f t="shared" si="418"/>
        <v>95.171537745364262</v>
      </c>
    </row>
    <row r="1428" spans="1:8" ht="15.75" hidden="1" customHeight="1" x14ac:dyDescent="0.25">
      <c r="A1428" s="57" t="s">
        <v>73</v>
      </c>
      <c r="B1428" s="50" t="s">
        <v>667</v>
      </c>
      <c r="C1428" s="50" t="s">
        <v>74</v>
      </c>
      <c r="D1428" s="100">
        <f>27778-2000</f>
        <v>25778</v>
      </c>
      <c r="E1428" s="100">
        <v>24533.319</v>
      </c>
      <c r="F1428" s="279">
        <f t="shared" si="418"/>
        <v>95.171537745364262</v>
      </c>
    </row>
    <row r="1429" spans="1:8" s="233" customFormat="1" ht="63" customHeight="1" x14ac:dyDescent="0.2">
      <c r="A1429" s="61" t="s">
        <v>901</v>
      </c>
      <c r="B1429" s="49" t="s">
        <v>902</v>
      </c>
      <c r="C1429" s="65"/>
      <c r="D1429" s="75">
        <f t="shared" ref="D1429:E1431" si="428">D1430</f>
        <v>487</v>
      </c>
      <c r="E1429" s="63">
        <f t="shared" si="428"/>
        <v>406.8125</v>
      </c>
      <c r="F1429" s="279">
        <f t="shared" si="418"/>
        <v>83.534394250513344</v>
      </c>
    </row>
    <row r="1430" spans="1:8" s="233" customFormat="1" ht="15.75" customHeight="1" x14ac:dyDescent="0.2">
      <c r="A1430" s="52" t="s">
        <v>903</v>
      </c>
      <c r="B1430" s="50" t="s">
        <v>902</v>
      </c>
      <c r="C1430" s="50" t="s">
        <v>15</v>
      </c>
      <c r="D1430" s="77">
        <f t="shared" si="428"/>
        <v>487</v>
      </c>
      <c r="E1430" s="59">
        <f t="shared" si="428"/>
        <v>406.8125</v>
      </c>
      <c r="F1430" s="279">
        <f t="shared" si="418"/>
        <v>83.534394250513344</v>
      </c>
    </row>
    <row r="1431" spans="1:8" s="233" customFormat="1" ht="31.5" customHeight="1" x14ac:dyDescent="0.2">
      <c r="A1431" s="52" t="s">
        <v>17</v>
      </c>
      <c r="B1431" s="50" t="s">
        <v>902</v>
      </c>
      <c r="C1431" s="50" t="s">
        <v>16</v>
      </c>
      <c r="D1431" s="77">
        <f>D1432</f>
        <v>487</v>
      </c>
      <c r="E1431" s="59">
        <f t="shared" si="428"/>
        <v>406.8125</v>
      </c>
      <c r="F1431" s="279">
        <f t="shared" si="418"/>
        <v>83.534394250513344</v>
      </c>
    </row>
    <row r="1432" spans="1:8" s="233" customFormat="1" ht="15.75" hidden="1" customHeight="1" x14ac:dyDescent="0.2">
      <c r="A1432" s="52" t="s">
        <v>558</v>
      </c>
      <c r="B1432" s="50" t="s">
        <v>902</v>
      </c>
      <c r="C1432" s="50" t="s">
        <v>70</v>
      </c>
      <c r="D1432" s="77">
        <f>3600-3113</f>
        <v>487</v>
      </c>
      <c r="E1432" s="59">
        <v>406.8125</v>
      </c>
      <c r="F1432" s="279">
        <f t="shared" si="418"/>
        <v>83.534394250513344</v>
      </c>
    </row>
    <row r="1433" spans="1:8" ht="37.5" customHeight="1" x14ac:dyDescent="0.3">
      <c r="A1433" s="226" t="s">
        <v>931</v>
      </c>
      <c r="B1433" s="146" t="s">
        <v>177</v>
      </c>
      <c r="C1433" s="231"/>
      <c r="D1433" s="148">
        <f>D1440+D1434</f>
        <v>62080.6</v>
      </c>
      <c r="E1433" s="148">
        <f>E1440+E1434</f>
        <v>62078.132400000002</v>
      </c>
      <c r="F1433" s="279">
        <f t="shared" si="418"/>
        <v>99.996025167282539</v>
      </c>
      <c r="G1433" s="305">
        <f>62080.6-D1433</f>
        <v>0</v>
      </c>
      <c r="H1433" s="305">
        <f>62078.1324-E1433</f>
        <v>0</v>
      </c>
    </row>
    <row r="1434" spans="1:8" s="39" customFormat="1" ht="15.75" customHeight="1" x14ac:dyDescent="0.25">
      <c r="A1434" s="40" t="s">
        <v>520</v>
      </c>
      <c r="B1434" s="41" t="s">
        <v>521</v>
      </c>
      <c r="C1434" s="54"/>
      <c r="D1434" s="127">
        <f>D1435</f>
        <v>18555.599999999999</v>
      </c>
      <c r="E1434" s="127">
        <f t="shared" ref="E1434" si="429">E1435</f>
        <v>18554.432400000002</v>
      </c>
      <c r="F1434" s="279">
        <f t="shared" si="418"/>
        <v>99.9937075599819</v>
      </c>
    </row>
    <row r="1435" spans="1:8" s="39" customFormat="1" ht="47.25" customHeight="1" x14ac:dyDescent="0.25">
      <c r="A1435" s="40" t="s">
        <v>522</v>
      </c>
      <c r="B1435" s="41" t="s">
        <v>523</v>
      </c>
      <c r="C1435" s="54"/>
      <c r="D1435" s="127">
        <f>D1436</f>
        <v>18555.599999999999</v>
      </c>
      <c r="E1435" s="127">
        <f t="shared" ref="E1435" si="430">E1436</f>
        <v>18554.432400000002</v>
      </c>
      <c r="F1435" s="279">
        <f t="shared" si="418"/>
        <v>99.9937075599819</v>
      </c>
    </row>
    <row r="1436" spans="1:8" s="39" customFormat="1" ht="15.75" customHeight="1" x14ac:dyDescent="0.25">
      <c r="A1436" s="85" t="s">
        <v>626</v>
      </c>
      <c r="B1436" s="54" t="s">
        <v>627</v>
      </c>
      <c r="C1436" s="234"/>
      <c r="D1436" s="98">
        <f>D1437</f>
        <v>18555.599999999999</v>
      </c>
      <c r="E1436" s="100">
        <f t="shared" ref="E1436:E1438" si="431">E1437</f>
        <v>18554.432400000002</v>
      </c>
      <c r="F1436" s="279">
        <f t="shared" si="418"/>
        <v>99.9937075599819</v>
      </c>
    </row>
    <row r="1437" spans="1:8" s="39" customFormat="1" ht="15.75" customHeight="1" x14ac:dyDescent="0.25">
      <c r="A1437" s="60" t="s">
        <v>22</v>
      </c>
      <c r="B1437" s="54" t="s">
        <v>627</v>
      </c>
      <c r="C1437" s="50">
        <v>300</v>
      </c>
      <c r="D1437" s="98">
        <f>D1438</f>
        <v>18555.599999999999</v>
      </c>
      <c r="E1437" s="100">
        <f t="shared" si="431"/>
        <v>18554.432400000002</v>
      </c>
      <c r="F1437" s="279">
        <f t="shared" si="418"/>
        <v>99.9937075599819</v>
      </c>
    </row>
    <row r="1438" spans="1:8" s="39" customFormat="1" ht="15.75" customHeight="1" x14ac:dyDescent="0.25">
      <c r="A1438" s="60" t="s">
        <v>37</v>
      </c>
      <c r="B1438" s="54" t="s">
        <v>627</v>
      </c>
      <c r="C1438" s="50">
        <v>310</v>
      </c>
      <c r="D1438" s="98">
        <f>D1439</f>
        <v>18555.599999999999</v>
      </c>
      <c r="E1438" s="100">
        <f t="shared" si="431"/>
        <v>18554.432400000002</v>
      </c>
      <c r="F1438" s="279">
        <f t="shared" si="418"/>
        <v>99.9937075599819</v>
      </c>
    </row>
    <row r="1439" spans="1:8" s="39" customFormat="1" ht="31.5" hidden="1" customHeight="1" x14ac:dyDescent="0.25">
      <c r="A1439" s="60" t="s">
        <v>126</v>
      </c>
      <c r="B1439" s="54" t="s">
        <v>627</v>
      </c>
      <c r="C1439" s="50">
        <v>313</v>
      </c>
      <c r="D1439" s="98">
        <f>13288+10374.6-2455-1500-1152</f>
        <v>18555.599999999999</v>
      </c>
      <c r="E1439" s="100">
        <v>18554.432400000002</v>
      </c>
      <c r="F1439" s="279">
        <f t="shared" si="418"/>
        <v>99.9937075599819</v>
      </c>
    </row>
    <row r="1440" spans="1:8" s="39" customFormat="1" ht="31.5" customHeight="1" x14ac:dyDescent="0.25">
      <c r="A1440" s="40" t="s">
        <v>117</v>
      </c>
      <c r="B1440" s="41" t="s">
        <v>180</v>
      </c>
      <c r="C1440" s="64"/>
      <c r="D1440" s="127">
        <f t="shared" ref="D1440:E1441" si="432">D1441</f>
        <v>43525</v>
      </c>
      <c r="E1440" s="127">
        <f t="shared" si="432"/>
        <v>43523.7</v>
      </c>
      <c r="F1440" s="279">
        <f t="shared" ref="F1440:F1498" si="433">E1440/D1440*100</f>
        <v>99.997013210798386</v>
      </c>
    </row>
    <row r="1441" spans="1:8 16315:16318" s="39" customFormat="1" ht="47.25" customHeight="1" x14ac:dyDescent="0.25">
      <c r="A1441" s="40" t="s">
        <v>178</v>
      </c>
      <c r="B1441" s="41" t="s">
        <v>179</v>
      </c>
      <c r="C1441" s="64"/>
      <c r="D1441" s="127">
        <f t="shared" si="432"/>
        <v>43525</v>
      </c>
      <c r="E1441" s="127">
        <f t="shared" si="432"/>
        <v>43523.7</v>
      </c>
      <c r="F1441" s="279">
        <f t="shared" si="433"/>
        <v>99.997013210798386</v>
      </c>
    </row>
    <row r="1442" spans="1:8 16315:16318" s="39" customFormat="1" ht="47.25" customHeight="1" x14ac:dyDescent="0.25">
      <c r="A1442" s="48" t="s">
        <v>181</v>
      </c>
      <c r="B1442" s="49" t="s">
        <v>471</v>
      </c>
      <c r="C1442" s="64"/>
      <c r="D1442" s="169">
        <f t="shared" ref="D1442:E1444" si="434">D1443</f>
        <v>43525</v>
      </c>
      <c r="E1442" s="169">
        <f t="shared" si="434"/>
        <v>43523.7</v>
      </c>
      <c r="F1442" s="279">
        <f t="shared" si="433"/>
        <v>99.997013210798386</v>
      </c>
    </row>
    <row r="1443" spans="1:8 16315:16318" s="39" customFormat="1" ht="31.5" customHeight="1" x14ac:dyDescent="0.25">
      <c r="A1443" s="57" t="s">
        <v>305</v>
      </c>
      <c r="B1443" s="53" t="s">
        <v>471</v>
      </c>
      <c r="C1443" s="58">
        <v>400</v>
      </c>
      <c r="D1443" s="165">
        <f t="shared" si="434"/>
        <v>43525</v>
      </c>
      <c r="E1443" s="165">
        <f t="shared" si="434"/>
        <v>43523.7</v>
      </c>
      <c r="F1443" s="279">
        <f t="shared" si="433"/>
        <v>99.997013210798386</v>
      </c>
    </row>
    <row r="1444" spans="1:8 16315:16318" s="39" customFormat="1" ht="15.75" customHeight="1" x14ac:dyDescent="0.25">
      <c r="A1444" s="57" t="s">
        <v>54</v>
      </c>
      <c r="B1444" s="53" t="s">
        <v>471</v>
      </c>
      <c r="C1444" s="58">
        <v>410</v>
      </c>
      <c r="D1444" s="165">
        <f t="shared" si="434"/>
        <v>43525</v>
      </c>
      <c r="E1444" s="165">
        <f t="shared" si="434"/>
        <v>43523.7</v>
      </c>
      <c r="F1444" s="279">
        <f t="shared" si="433"/>
        <v>99.997013210798386</v>
      </c>
    </row>
    <row r="1445" spans="1:8 16315:16318" s="39" customFormat="1" ht="31.5" hidden="1" customHeight="1" x14ac:dyDescent="0.25">
      <c r="A1445" s="57" t="s">
        <v>118</v>
      </c>
      <c r="B1445" s="53" t="s">
        <v>471</v>
      </c>
      <c r="C1445" s="58">
        <v>412</v>
      </c>
      <c r="D1445" s="165">
        <f>31654+11871</f>
        <v>43525</v>
      </c>
      <c r="E1445" s="165">
        <v>43523.7</v>
      </c>
      <c r="F1445" s="279">
        <f t="shared" si="433"/>
        <v>99.997013210798386</v>
      </c>
    </row>
    <row r="1446" spans="1:8 16315:16318" s="39" customFormat="1" ht="75" customHeight="1" x14ac:dyDescent="0.2">
      <c r="A1446" s="145" t="s">
        <v>932</v>
      </c>
      <c r="B1446" s="146" t="s">
        <v>215</v>
      </c>
      <c r="C1446" s="147"/>
      <c r="D1446" s="148">
        <f>D1447+D1468</f>
        <v>54251</v>
      </c>
      <c r="E1446" s="148">
        <f>E1447+E1468</f>
        <v>53854.090219999998</v>
      </c>
      <c r="F1446" s="279">
        <f t="shared" si="433"/>
        <v>99.268382555160272</v>
      </c>
      <c r="G1446" s="277">
        <f>54251-D1446</f>
        <v>0</v>
      </c>
      <c r="H1446" s="277">
        <f>53854.09022-E1446</f>
        <v>0</v>
      </c>
      <c r="XCM1446" s="142"/>
      <c r="XCN1446" s="142"/>
      <c r="XCO1446" s="19"/>
      <c r="XCP1446" s="19"/>
    </row>
    <row r="1447" spans="1:8 16315:16318" s="39" customFormat="1" ht="63" customHeight="1" x14ac:dyDescent="0.25">
      <c r="A1447" s="40" t="s">
        <v>1040</v>
      </c>
      <c r="B1447" s="41" t="s">
        <v>216</v>
      </c>
      <c r="C1447" s="64"/>
      <c r="D1447" s="127">
        <f>D1448+D1452+D1456+D1460+D1464</f>
        <v>48725</v>
      </c>
      <c r="E1447" s="127">
        <f>E1448+E1452+E1456+E1460+E1464</f>
        <v>48629.390220000001</v>
      </c>
      <c r="F1447" s="279">
        <f t="shared" si="433"/>
        <v>99.803776747049767</v>
      </c>
    </row>
    <row r="1448" spans="1:8 16315:16318" s="39" customFormat="1" ht="31.5" customHeight="1" x14ac:dyDescent="0.25">
      <c r="A1448" s="48" t="s">
        <v>114</v>
      </c>
      <c r="B1448" s="65" t="s">
        <v>217</v>
      </c>
      <c r="C1448" s="64"/>
      <c r="D1448" s="130">
        <f t="shared" ref="D1448:E1450" si="435">D1449</f>
        <v>21373</v>
      </c>
      <c r="E1448" s="130">
        <f t="shared" si="435"/>
        <v>21344.371220000001</v>
      </c>
      <c r="F1448" s="279">
        <f t="shared" si="433"/>
        <v>99.866051653955935</v>
      </c>
    </row>
    <row r="1449" spans="1:8 16315:16318" s="39" customFormat="1" ht="31.5" customHeight="1" x14ac:dyDescent="0.2">
      <c r="A1449" s="52" t="s">
        <v>439</v>
      </c>
      <c r="B1449" s="50" t="s">
        <v>217</v>
      </c>
      <c r="C1449" s="50" t="s">
        <v>15</v>
      </c>
      <c r="D1449" s="100">
        <f t="shared" si="435"/>
        <v>21373</v>
      </c>
      <c r="E1449" s="100">
        <f t="shared" si="435"/>
        <v>21344.371220000001</v>
      </c>
      <c r="F1449" s="279">
        <f t="shared" si="433"/>
        <v>99.866051653955935</v>
      </c>
    </row>
    <row r="1450" spans="1:8 16315:16318" s="39" customFormat="1" ht="31.5" customHeight="1" x14ac:dyDescent="0.25">
      <c r="A1450" s="57" t="s">
        <v>17</v>
      </c>
      <c r="B1450" s="50" t="s">
        <v>217</v>
      </c>
      <c r="C1450" s="50" t="s">
        <v>16</v>
      </c>
      <c r="D1450" s="100">
        <f t="shared" si="435"/>
        <v>21373</v>
      </c>
      <c r="E1450" s="100">
        <f t="shared" si="435"/>
        <v>21344.371220000001</v>
      </c>
      <c r="F1450" s="279">
        <f t="shared" si="433"/>
        <v>99.866051653955935</v>
      </c>
    </row>
    <row r="1451" spans="1:8 16315:16318" s="39" customFormat="1" ht="15.75" hidden="1" customHeight="1" x14ac:dyDescent="0.2">
      <c r="A1451" s="90" t="s">
        <v>558</v>
      </c>
      <c r="B1451" s="50" t="s">
        <v>217</v>
      </c>
      <c r="C1451" s="50" t="s">
        <v>70</v>
      </c>
      <c r="D1451" s="100">
        <f>19834+300-2051+2000+1500+1000-504-400-306</f>
        <v>21373</v>
      </c>
      <c r="E1451" s="100">
        <v>21344.371220000001</v>
      </c>
      <c r="F1451" s="279">
        <f t="shared" si="433"/>
        <v>99.866051653955935</v>
      </c>
    </row>
    <row r="1452" spans="1:8 16315:16318" s="39" customFormat="1" ht="15.75" customHeight="1" x14ac:dyDescent="0.2">
      <c r="A1452" s="174" t="s">
        <v>451</v>
      </c>
      <c r="B1452" s="65" t="s">
        <v>452</v>
      </c>
      <c r="C1452" s="64"/>
      <c r="D1452" s="130">
        <f t="shared" ref="D1452:E1458" si="436">D1453</f>
        <v>500</v>
      </c>
      <c r="E1452" s="130">
        <f t="shared" si="436"/>
        <v>478.1</v>
      </c>
      <c r="F1452" s="279">
        <f t="shared" si="433"/>
        <v>95.62</v>
      </c>
    </row>
    <row r="1453" spans="1:8 16315:16318" s="39" customFormat="1" ht="31.5" customHeight="1" x14ac:dyDescent="0.2">
      <c r="A1453" s="52" t="s">
        <v>439</v>
      </c>
      <c r="B1453" s="50" t="s">
        <v>452</v>
      </c>
      <c r="C1453" s="50" t="s">
        <v>15</v>
      </c>
      <c r="D1453" s="100">
        <f t="shared" si="436"/>
        <v>500</v>
      </c>
      <c r="E1453" s="100">
        <f t="shared" si="436"/>
        <v>478.1</v>
      </c>
      <c r="F1453" s="279">
        <f t="shared" si="433"/>
        <v>95.62</v>
      </c>
    </row>
    <row r="1454" spans="1:8 16315:16318" s="39" customFormat="1" ht="31.5" customHeight="1" x14ac:dyDescent="0.25">
      <c r="A1454" s="57" t="s">
        <v>17</v>
      </c>
      <c r="B1454" s="50" t="s">
        <v>452</v>
      </c>
      <c r="C1454" s="50" t="s">
        <v>16</v>
      </c>
      <c r="D1454" s="100">
        <f t="shared" si="436"/>
        <v>500</v>
      </c>
      <c r="E1454" s="100">
        <f t="shared" si="436"/>
        <v>478.1</v>
      </c>
      <c r="F1454" s="279">
        <f t="shared" si="433"/>
        <v>95.62</v>
      </c>
    </row>
    <row r="1455" spans="1:8 16315:16318" s="39" customFormat="1" ht="15.75" hidden="1" customHeight="1" x14ac:dyDescent="0.2">
      <c r="A1455" s="90" t="s">
        <v>558</v>
      </c>
      <c r="B1455" s="50" t="s">
        <v>452</v>
      </c>
      <c r="C1455" s="50" t="s">
        <v>70</v>
      </c>
      <c r="D1455" s="100">
        <v>500</v>
      </c>
      <c r="E1455" s="100">
        <v>478.1</v>
      </c>
      <c r="F1455" s="279">
        <f t="shared" si="433"/>
        <v>95.62</v>
      </c>
    </row>
    <row r="1456" spans="1:8 16315:16318" s="39" customFormat="1" ht="31.5" customHeight="1" x14ac:dyDescent="0.2">
      <c r="A1456" s="174" t="s">
        <v>1011</v>
      </c>
      <c r="B1456" s="65" t="s">
        <v>1010</v>
      </c>
      <c r="C1456" s="64"/>
      <c r="D1456" s="130">
        <f t="shared" si="436"/>
        <v>1210</v>
      </c>
      <c r="E1456" s="130">
        <f t="shared" si="436"/>
        <v>1206.9190000000001</v>
      </c>
      <c r="F1456" s="279">
        <f t="shared" si="433"/>
        <v>99.745371900826456</v>
      </c>
    </row>
    <row r="1457" spans="1:6" s="39" customFormat="1" ht="31.5" customHeight="1" x14ac:dyDescent="0.25">
      <c r="A1457" s="69" t="s">
        <v>18</v>
      </c>
      <c r="B1457" s="50" t="s">
        <v>1010</v>
      </c>
      <c r="C1457" s="50" t="s">
        <v>20</v>
      </c>
      <c r="D1457" s="100">
        <f t="shared" si="436"/>
        <v>1210</v>
      </c>
      <c r="E1457" s="100">
        <f t="shared" si="436"/>
        <v>1206.9190000000001</v>
      </c>
      <c r="F1457" s="279">
        <f t="shared" si="433"/>
        <v>99.745371900826456</v>
      </c>
    </row>
    <row r="1458" spans="1:6" s="39" customFormat="1" ht="15.75" customHeight="1" x14ac:dyDescent="0.25">
      <c r="A1458" s="60" t="s">
        <v>24</v>
      </c>
      <c r="B1458" s="50" t="s">
        <v>1010</v>
      </c>
      <c r="C1458" s="50" t="s">
        <v>25</v>
      </c>
      <c r="D1458" s="100">
        <f t="shared" si="436"/>
        <v>1210</v>
      </c>
      <c r="E1458" s="100">
        <f t="shared" si="436"/>
        <v>1206.9190000000001</v>
      </c>
      <c r="F1458" s="279">
        <f t="shared" si="433"/>
        <v>99.745371900826456</v>
      </c>
    </row>
    <row r="1459" spans="1:6" s="39" customFormat="1" ht="15.75" hidden="1" customHeight="1" x14ac:dyDescent="0.25">
      <c r="A1459" s="60" t="s">
        <v>75</v>
      </c>
      <c r="B1459" s="50" t="s">
        <v>1010</v>
      </c>
      <c r="C1459" s="50" t="s">
        <v>76</v>
      </c>
      <c r="D1459" s="100">
        <f>504+706</f>
        <v>1210</v>
      </c>
      <c r="E1459" s="100">
        <v>1206.9190000000001</v>
      </c>
      <c r="F1459" s="279">
        <f t="shared" si="433"/>
        <v>99.745371900826456</v>
      </c>
    </row>
    <row r="1460" spans="1:6" s="39" customFormat="1" ht="15.75" customHeight="1" x14ac:dyDescent="0.2">
      <c r="A1460" s="174" t="s">
        <v>470</v>
      </c>
      <c r="B1460" s="65" t="s">
        <v>469</v>
      </c>
      <c r="C1460" s="64"/>
      <c r="D1460" s="130">
        <f t="shared" ref="D1460:E1462" si="437">D1461</f>
        <v>25600</v>
      </c>
      <c r="E1460" s="130">
        <f t="shared" si="437"/>
        <v>25600</v>
      </c>
      <c r="F1460" s="279">
        <f t="shared" si="433"/>
        <v>100</v>
      </c>
    </row>
    <row r="1461" spans="1:6" s="39" customFormat="1" ht="31.5" customHeight="1" x14ac:dyDescent="0.25">
      <c r="A1461" s="69" t="s">
        <v>18</v>
      </c>
      <c r="B1461" s="50" t="s">
        <v>469</v>
      </c>
      <c r="C1461" s="50" t="s">
        <v>20</v>
      </c>
      <c r="D1461" s="100">
        <f t="shared" si="437"/>
        <v>25600</v>
      </c>
      <c r="E1461" s="100">
        <f t="shared" si="437"/>
        <v>25600</v>
      </c>
      <c r="F1461" s="279">
        <f t="shared" si="433"/>
        <v>100</v>
      </c>
    </row>
    <row r="1462" spans="1:6" s="39" customFormat="1" ht="15.75" customHeight="1" x14ac:dyDescent="0.25">
      <c r="A1462" s="69" t="s">
        <v>24</v>
      </c>
      <c r="B1462" s="50" t="s">
        <v>469</v>
      </c>
      <c r="C1462" s="50" t="s">
        <v>25</v>
      </c>
      <c r="D1462" s="100">
        <f t="shared" si="437"/>
        <v>25600</v>
      </c>
      <c r="E1462" s="100">
        <f t="shared" si="437"/>
        <v>25600</v>
      </c>
      <c r="F1462" s="279">
        <f t="shared" si="433"/>
        <v>100</v>
      </c>
    </row>
    <row r="1463" spans="1:6" s="39" customFormat="1" ht="47.25" hidden="1" customHeight="1" x14ac:dyDescent="0.25">
      <c r="A1463" s="69" t="s">
        <v>91</v>
      </c>
      <c r="B1463" s="50" t="s">
        <v>469</v>
      </c>
      <c r="C1463" s="50" t="s">
        <v>92</v>
      </c>
      <c r="D1463" s="100">
        <f>24200+1400</f>
        <v>25600</v>
      </c>
      <c r="E1463" s="100">
        <v>25600</v>
      </c>
      <c r="F1463" s="279">
        <f t="shared" si="433"/>
        <v>100</v>
      </c>
    </row>
    <row r="1464" spans="1:6" s="39" customFormat="1" ht="31.5" customHeight="1" x14ac:dyDescent="0.25">
      <c r="A1464" s="87" t="s">
        <v>1034</v>
      </c>
      <c r="B1464" s="50" t="s">
        <v>1033</v>
      </c>
      <c r="C1464" s="50"/>
      <c r="D1464" s="100">
        <f>D1465</f>
        <v>42</v>
      </c>
      <c r="E1464" s="100">
        <f t="shared" ref="E1464:E1466" si="438">E1465</f>
        <v>0</v>
      </c>
      <c r="F1464" s="279">
        <f t="shared" si="433"/>
        <v>0</v>
      </c>
    </row>
    <row r="1465" spans="1:6" s="39" customFormat="1" ht="31.5" customHeight="1" x14ac:dyDescent="0.2">
      <c r="A1465" s="52" t="s">
        <v>439</v>
      </c>
      <c r="B1465" s="50" t="s">
        <v>1033</v>
      </c>
      <c r="C1465" s="50" t="s">
        <v>15</v>
      </c>
      <c r="D1465" s="100">
        <f>D1466</f>
        <v>42</v>
      </c>
      <c r="E1465" s="100">
        <f t="shared" si="438"/>
        <v>0</v>
      </c>
      <c r="F1465" s="279">
        <f t="shared" si="433"/>
        <v>0</v>
      </c>
    </row>
    <row r="1466" spans="1:6" s="39" customFormat="1" ht="31.5" customHeight="1" x14ac:dyDescent="0.25">
      <c r="A1466" s="57" t="s">
        <v>17</v>
      </c>
      <c r="B1466" s="50" t="s">
        <v>1033</v>
      </c>
      <c r="C1466" s="50" t="s">
        <v>16</v>
      </c>
      <c r="D1466" s="100">
        <f>D1467</f>
        <v>42</v>
      </c>
      <c r="E1466" s="100">
        <f t="shared" si="438"/>
        <v>0</v>
      </c>
      <c r="F1466" s="279">
        <f t="shared" si="433"/>
        <v>0</v>
      </c>
    </row>
    <row r="1467" spans="1:6" s="39" customFormat="1" ht="15.75" hidden="1" customHeight="1" x14ac:dyDescent="0.2">
      <c r="A1467" s="90" t="s">
        <v>558</v>
      </c>
      <c r="B1467" s="50" t="s">
        <v>1033</v>
      </c>
      <c r="C1467" s="50" t="s">
        <v>70</v>
      </c>
      <c r="D1467" s="100">
        <v>42</v>
      </c>
      <c r="E1467" s="100">
        <v>0</v>
      </c>
      <c r="F1467" s="279">
        <f t="shared" si="433"/>
        <v>0</v>
      </c>
    </row>
    <row r="1468" spans="1:6" s="39" customFormat="1" ht="47.25" customHeight="1" x14ac:dyDescent="0.25">
      <c r="A1468" s="79" t="s">
        <v>566</v>
      </c>
      <c r="B1468" s="41" t="s">
        <v>218</v>
      </c>
      <c r="C1468" s="64"/>
      <c r="D1468" s="127">
        <f>D1469+D1476+D1480</f>
        <v>5526</v>
      </c>
      <c r="E1468" s="127">
        <f>E1469+E1476+E1480</f>
        <v>5224.7</v>
      </c>
      <c r="F1468" s="279">
        <f t="shared" si="433"/>
        <v>94.547593195801653</v>
      </c>
    </row>
    <row r="1469" spans="1:6" s="39" customFormat="1" ht="31.5" customHeight="1" x14ac:dyDescent="0.25">
      <c r="A1469" s="48" t="s">
        <v>567</v>
      </c>
      <c r="B1469" s="65" t="s">
        <v>565</v>
      </c>
      <c r="C1469" s="64"/>
      <c r="D1469" s="130">
        <f>D1471+D1473</f>
        <v>499</v>
      </c>
      <c r="E1469" s="130">
        <f>E1471+E1473</f>
        <v>198.8</v>
      </c>
      <c r="F1469" s="279">
        <f t="shared" si="433"/>
        <v>39.83967935871744</v>
      </c>
    </row>
    <row r="1470" spans="1:6" s="39" customFormat="1" ht="31.5" customHeight="1" x14ac:dyDescent="0.2">
      <c r="A1470" s="52" t="s">
        <v>439</v>
      </c>
      <c r="B1470" s="50" t="s">
        <v>565</v>
      </c>
      <c r="C1470" s="196">
        <v>200</v>
      </c>
      <c r="D1470" s="100">
        <f t="shared" ref="D1470:E1471" si="439">D1471</f>
        <v>199</v>
      </c>
      <c r="E1470" s="100">
        <f t="shared" si="439"/>
        <v>198.8</v>
      </c>
      <c r="F1470" s="279">
        <f t="shared" si="433"/>
        <v>99.899497487437188</v>
      </c>
    </row>
    <row r="1471" spans="1:6" s="39" customFormat="1" ht="31.5" customHeight="1" x14ac:dyDescent="0.25">
      <c r="A1471" s="57" t="s">
        <v>17</v>
      </c>
      <c r="B1471" s="50" t="s">
        <v>565</v>
      </c>
      <c r="C1471" s="196">
        <v>240</v>
      </c>
      <c r="D1471" s="100">
        <f t="shared" si="439"/>
        <v>199</v>
      </c>
      <c r="E1471" s="100">
        <f t="shared" si="439"/>
        <v>198.8</v>
      </c>
      <c r="F1471" s="279">
        <f t="shared" si="433"/>
        <v>99.899497487437188</v>
      </c>
    </row>
    <row r="1472" spans="1:6" s="39" customFormat="1" ht="15.75" hidden="1" customHeight="1" x14ac:dyDescent="0.2">
      <c r="A1472" s="90" t="s">
        <v>558</v>
      </c>
      <c r="B1472" s="50" t="s">
        <v>565</v>
      </c>
      <c r="C1472" s="196">
        <v>244</v>
      </c>
      <c r="D1472" s="100">
        <f>1200-300-694-7</f>
        <v>199</v>
      </c>
      <c r="E1472" s="100">
        <v>198.8</v>
      </c>
      <c r="F1472" s="279">
        <f t="shared" si="433"/>
        <v>99.899497487437188</v>
      </c>
    </row>
    <row r="1473" spans="1:8" s="39" customFormat="1" ht="31.5" customHeight="1" x14ac:dyDescent="0.25">
      <c r="A1473" s="69" t="s">
        <v>18</v>
      </c>
      <c r="B1473" s="50" t="s">
        <v>565</v>
      </c>
      <c r="C1473" s="196">
        <v>600</v>
      </c>
      <c r="D1473" s="100">
        <f t="shared" ref="D1473:E1474" si="440">D1474</f>
        <v>300</v>
      </c>
      <c r="E1473" s="100">
        <f t="shared" si="440"/>
        <v>0</v>
      </c>
      <c r="F1473" s="279">
        <f t="shared" si="433"/>
        <v>0</v>
      </c>
    </row>
    <row r="1474" spans="1:8" s="39" customFormat="1" ht="15.75" customHeight="1" x14ac:dyDescent="0.25">
      <c r="A1474" s="69" t="s">
        <v>24</v>
      </c>
      <c r="B1474" s="50" t="s">
        <v>565</v>
      </c>
      <c r="C1474" s="196">
        <v>610</v>
      </c>
      <c r="D1474" s="100">
        <f t="shared" si="440"/>
        <v>300</v>
      </c>
      <c r="E1474" s="100">
        <f t="shared" si="440"/>
        <v>0</v>
      </c>
      <c r="F1474" s="279">
        <f t="shared" si="433"/>
        <v>0</v>
      </c>
    </row>
    <row r="1475" spans="1:8" s="39" customFormat="1" ht="15.75" hidden="1" customHeight="1" x14ac:dyDescent="0.25">
      <c r="A1475" s="57" t="s">
        <v>75</v>
      </c>
      <c r="B1475" s="50" t="s">
        <v>565</v>
      </c>
      <c r="C1475" s="196">
        <v>612</v>
      </c>
      <c r="D1475" s="100">
        <v>300</v>
      </c>
      <c r="E1475" s="100">
        <v>0</v>
      </c>
      <c r="F1475" s="279">
        <f t="shared" si="433"/>
        <v>0</v>
      </c>
    </row>
    <row r="1476" spans="1:8" s="39" customFormat="1" ht="31.5" customHeight="1" x14ac:dyDescent="0.2">
      <c r="A1476" s="174" t="s">
        <v>568</v>
      </c>
      <c r="B1476" s="65" t="s">
        <v>891</v>
      </c>
      <c r="C1476" s="64"/>
      <c r="D1476" s="130">
        <f>D1477</f>
        <v>4031</v>
      </c>
      <c r="E1476" s="130">
        <f>E1477</f>
        <v>4030.7</v>
      </c>
      <c r="F1476" s="279">
        <f t="shared" si="433"/>
        <v>99.992557677995535</v>
      </c>
    </row>
    <row r="1477" spans="1:8" s="39" customFormat="1" ht="31.5" customHeight="1" x14ac:dyDescent="0.2">
      <c r="A1477" s="52" t="s">
        <v>439</v>
      </c>
      <c r="B1477" s="50" t="s">
        <v>891</v>
      </c>
      <c r="C1477" s="196">
        <v>200</v>
      </c>
      <c r="D1477" s="100">
        <f t="shared" ref="D1477:E1478" si="441">D1478</f>
        <v>4031</v>
      </c>
      <c r="E1477" s="100">
        <f t="shared" si="441"/>
        <v>4030.7</v>
      </c>
      <c r="F1477" s="279">
        <f t="shared" si="433"/>
        <v>99.992557677995535</v>
      </c>
    </row>
    <row r="1478" spans="1:8" s="39" customFormat="1" ht="31.5" customHeight="1" x14ac:dyDescent="0.25">
      <c r="A1478" s="57" t="s">
        <v>17</v>
      </c>
      <c r="B1478" s="50" t="s">
        <v>891</v>
      </c>
      <c r="C1478" s="196">
        <v>240</v>
      </c>
      <c r="D1478" s="100">
        <f t="shared" si="441"/>
        <v>4031</v>
      </c>
      <c r="E1478" s="100">
        <f t="shared" si="441"/>
        <v>4030.7</v>
      </c>
      <c r="F1478" s="279">
        <f t="shared" si="433"/>
        <v>99.992557677995535</v>
      </c>
    </row>
    <row r="1479" spans="1:8" s="39" customFormat="1" ht="15.75" hidden="1" customHeight="1" x14ac:dyDescent="0.2">
      <c r="A1479" s="90" t="s">
        <v>558</v>
      </c>
      <c r="B1479" s="50" t="s">
        <v>891</v>
      </c>
      <c r="C1479" s="196">
        <v>244</v>
      </c>
      <c r="D1479" s="100">
        <f>4988-957</f>
        <v>4031</v>
      </c>
      <c r="E1479" s="100">
        <v>4030.7</v>
      </c>
      <c r="F1479" s="279">
        <f t="shared" si="433"/>
        <v>99.992557677995535</v>
      </c>
    </row>
    <row r="1480" spans="1:8" s="39" customFormat="1" ht="15.75" customHeight="1" x14ac:dyDescent="0.2">
      <c r="A1480" s="174" t="s">
        <v>115</v>
      </c>
      <c r="B1480" s="65" t="s">
        <v>892</v>
      </c>
      <c r="C1480" s="64"/>
      <c r="D1480" s="130">
        <f>D1481</f>
        <v>996</v>
      </c>
      <c r="E1480" s="130">
        <f>E1481</f>
        <v>995.2</v>
      </c>
      <c r="F1480" s="279">
        <f t="shared" si="433"/>
        <v>99.919678714859444</v>
      </c>
    </row>
    <row r="1481" spans="1:8" s="39" customFormat="1" ht="31.5" customHeight="1" x14ac:dyDescent="0.2">
      <c r="A1481" s="52" t="s">
        <v>439</v>
      </c>
      <c r="B1481" s="50" t="s">
        <v>892</v>
      </c>
      <c r="C1481" s="196">
        <v>200</v>
      </c>
      <c r="D1481" s="100">
        <f t="shared" ref="D1481:E1482" si="442">D1482</f>
        <v>996</v>
      </c>
      <c r="E1481" s="100">
        <f t="shared" si="442"/>
        <v>995.2</v>
      </c>
      <c r="F1481" s="279">
        <f t="shared" si="433"/>
        <v>99.919678714859444</v>
      </c>
    </row>
    <row r="1482" spans="1:8" s="39" customFormat="1" ht="31.5" customHeight="1" x14ac:dyDescent="0.25">
      <c r="A1482" s="57" t="s">
        <v>17</v>
      </c>
      <c r="B1482" s="50" t="s">
        <v>892</v>
      </c>
      <c r="C1482" s="196">
        <v>240</v>
      </c>
      <c r="D1482" s="100">
        <f t="shared" si="442"/>
        <v>996</v>
      </c>
      <c r="E1482" s="100">
        <f t="shared" si="442"/>
        <v>995.2</v>
      </c>
      <c r="F1482" s="279">
        <f t="shared" si="433"/>
        <v>99.919678714859444</v>
      </c>
    </row>
    <row r="1483" spans="1:8" s="39" customFormat="1" ht="15.75" hidden="1" customHeight="1" x14ac:dyDescent="0.2">
      <c r="A1483" s="90" t="s">
        <v>558</v>
      </c>
      <c r="B1483" s="50" t="s">
        <v>892</v>
      </c>
      <c r="C1483" s="196">
        <v>244</v>
      </c>
      <c r="D1483" s="100">
        <f>1000-4</f>
        <v>996</v>
      </c>
      <c r="E1483" s="100">
        <v>995.2</v>
      </c>
      <c r="F1483" s="279">
        <f t="shared" si="433"/>
        <v>99.919678714859444</v>
      </c>
    </row>
    <row r="1484" spans="1:8" s="39" customFormat="1" ht="37.5" customHeight="1" x14ac:dyDescent="0.3">
      <c r="A1484" s="226" t="s">
        <v>933</v>
      </c>
      <c r="B1484" s="146" t="s">
        <v>346</v>
      </c>
      <c r="C1484" s="189"/>
      <c r="D1484" s="148">
        <f>D1485</f>
        <v>78567</v>
      </c>
      <c r="E1484" s="148">
        <f>E1485</f>
        <v>76048.649780000007</v>
      </c>
      <c r="F1484" s="279">
        <f t="shared" si="433"/>
        <v>96.794646327338469</v>
      </c>
      <c r="G1484" s="277">
        <f>78567-D1484</f>
        <v>0</v>
      </c>
      <c r="H1484" s="277">
        <f>76048.64978-E1484</f>
        <v>0</v>
      </c>
    </row>
    <row r="1485" spans="1:8" s="39" customFormat="1" ht="31.5" customHeight="1" x14ac:dyDescent="0.25">
      <c r="A1485" s="40" t="s">
        <v>534</v>
      </c>
      <c r="B1485" s="41" t="s">
        <v>446</v>
      </c>
      <c r="C1485" s="42"/>
      <c r="D1485" s="127">
        <f>D1486+D1491+D1495+D1499</f>
        <v>78567</v>
      </c>
      <c r="E1485" s="127">
        <f t="shared" ref="E1485" si="443">E1486+E1491+E1495+E1499</f>
        <v>76048.649780000007</v>
      </c>
      <c r="F1485" s="279">
        <f t="shared" si="433"/>
        <v>96.794646327338469</v>
      </c>
    </row>
    <row r="1486" spans="1:8" s="39" customFormat="1" ht="15.75" customHeight="1" x14ac:dyDescent="0.25">
      <c r="A1486" s="48" t="s">
        <v>84</v>
      </c>
      <c r="B1486" s="65" t="s">
        <v>447</v>
      </c>
      <c r="C1486" s="65"/>
      <c r="D1486" s="130">
        <f>D1487</f>
        <v>34891</v>
      </c>
      <c r="E1486" s="130">
        <f t="shared" ref="E1486:E1487" si="444">E1487</f>
        <v>33381.8966</v>
      </c>
      <c r="F1486" s="279">
        <f t="shared" si="433"/>
        <v>95.674806110458292</v>
      </c>
    </row>
    <row r="1487" spans="1:8" s="39" customFormat="1" ht="31.5" customHeight="1" x14ac:dyDescent="0.2">
      <c r="A1487" s="52" t="s">
        <v>439</v>
      </c>
      <c r="B1487" s="50" t="s">
        <v>447</v>
      </c>
      <c r="C1487" s="196">
        <v>200</v>
      </c>
      <c r="D1487" s="100">
        <f>D1488</f>
        <v>34891</v>
      </c>
      <c r="E1487" s="100">
        <f t="shared" si="444"/>
        <v>33381.8966</v>
      </c>
      <c r="F1487" s="279">
        <f t="shared" si="433"/>
        <v>95.674806110458292</v>
      </c>
    </row>
    <row r="1488" spans="1:8" s="39" customFormat="1" ht="31.5" customHeight="1" x14ac:dyDescent="0.25">
      <c r="A1488" s="57" t="s">
        <v>17</v>
      </c>
      <c r="B1488" s="50" t="s">
        <v>447</v>
      </c>
      <c r="C1488" s="196">
        <v>240</v>
      </c>
      <c r="D1488" s="100">
        <f>D1490+D1489</f>
        <v>34891</v>
      </c>
      <c r="E1488" s="100">
        <f>E1490+E1489</f>
        <v>33381.8966</v>
      </c>
      <c r="F1488" s="279">
        <f t="shared" si="433"/>
        <v>95.674806110458292</v>
      </c>
    </row>
    <row r="1489" spans="1:6" s="39" customFormat="1" ht="31.5" hidden="1" customHeight="1" x14ac:dyDescent="0.25">
      <c r="A1489" s="69" t="s">
        <v>374</v>
      </c>
      <c r="B1489" s="50" t="s">
        <v>447</v>
      </c>
      <c r="C1489" s="196">
        <v>242</v>
      </c>
      <c r="D1489" s="100">
        <v>2761.6559999999999</v>
      </c>
      <c r="E1489" s="100">
        <v>2761.5720000000001</v>
      </c>
      <c r="F1489" s="279">
        <f t="shared" si="433"/>
        <v>99.996958346731105</v>
      </c>
    </row>
    <row r="1490" spans="1:6" s="39" customFormat="1" ht="15.75" hidden="1" customHeight="1" x14ac:dyDescent="0.25">
      <c r="A1490" s="57" t="s">
        <v>558</v>
      </c>
      <c r="B1490" s="50" t="s">
        <v>447</v>
      </c>
      <c r="C1490" s="196">
        <v>244</v>
      </c>
      <c r="D1490" s="100">
        <v>32129.344000000001</v>
      </c>
      <c r="E1490" s="100">
        <v>30620.3246</v>
      </c>
      <c r="F1490" s="279">
        <f t="shared" si="433"/>
        <v>95.303298442694626</v>
      </c>
    </row>
    <row r="1491" spans="1:6" s="39" customFormat="1" ht="15.75" customHeight="1" x14ac:dyDescent="0.25">
      <c r="A1491" s="48" t="s">
        <v>140</v>
      </c>
      <c r="B1491" s="65" t="s">
        <v>448</v>
      </c>
      <c r="C1491" s="92"/>
      <c r="D1491" s="130">
        <f>D1492</f>
        <v>68</v>
      </c>
      <c r="E1491" s="130">
        <f t="shared" ref="E1491:E1493" si="445">E1492</f>
        <v>0</v>
      </c>
      <c r="F1491" s="279">
        <f t="shared" si="433"/>
        <v>0</v>
      </c>
    </row>
    <row r="1492" spans="1:6" s="39" customFormat="1" ht="31.5" customHeight="1" x14ac:dyDescent="0.2">
      <c r="A1492" s="52" t="s">
        <v>439</v>
      </c>
      <c r="B1492" s="50" t="s">
        <v>448</v>
      </c>
      <c r="C1492" s="196">
        <v>200</v>
      </c>
      <c r="D1492" s="100">
        <f>D1493</f>
        <v>68</v>
      </c>
      <c r="E1492" s="100">
        <f t="shared" si="445"/>
        <v>0</v>
      </c>
      <c r="F1492" s="279">
        <f t="shared" si="433"/>
        <v>0</v>
      </c>
    </row>
    <row r="1493" spans="1:6" s="39" customFormat="1" ht="31.5" customHeight="1" x14ac:dyDescent="0.25">
      <c r="A1493" s="57" t="s">
        <v>17</v>
      </c>
      <c r="B1493" s="50" t="s">
        <v>448</v>
      </c>
      <c r="C1493" s="196">
        <v>240</v>
      </c>
      <c r="D1493" s="100">
        <f>D1494</f>
        <v>68</v>
      </c>
      <c r="E1493" s="100">
        <f t="shared" si="445"/>
        <v>0</v>
      </c>
      <c r="F1493" s="279">
        <f t="shared" si="433"/>
        <v>0</v>
      </c>
    </row>
    <row r="1494" spans="1:6" s="39" customFormat="1" ht="15.75" hidden="1" customHeight="1" x14ac:dyDescent="0.25">
      <c r="A1494" s="57" t="s">
        <v>558</v>
      </c>
      <c r="B1494" s="50" t="s">
        <v>448</v>
      </c>
      <c r="C1494" s="196">
        <v>244</v>
      </c>
      <c r="D1494" s="100">
        <v>68</v>
      </c>
      <c r="E1494" s="100">
        <v>0</v>
      </c>
      <c r="F1494" s="279">
        <f t="shared" si="433"/>
        <v>0</v>
      </c>
    </row>
    <row r="1495" spans="1:6" s="39" customFormat="1" ht="15.75" customHeight="1" x14ac:dyDescent="0.25">
      <c r="A1495" s="48" t="s">
        <v>315</v>
      </c>
      <c r="B1495" s="65" t="s">
        <v>449</v>
      </c>
      <c r="C1495" s="92"/>
      <c r="D1495" s="130">
        <f>D1496</f>
        <v>302</v>
      </c>
      <c r="E1495" s="130">
        <f t="shared" ref="E1495:E1497" si="446">E1496</f>
        <v>174.3</v>
      </c>
      <c r="F1495" s="279">
        <f t="shared" si="433"/>
        <v>57.715231788079471</v>
      </c>
    </row>
    <row r="1496" spans="1:6" s="39" customFormat="1" ht="31.5" customHeight="1" x14ac:dyDescent="0.2">
      <c r="A1496" s="52" t="s">
        <v>439</v>
      </c>
      <c r="B1496" s="50" t="s">
        <v>449</v>
      </c>
      <c r="C1496" s="196">
        <v>200</v>
      </c>
      <c r="D1496" s="100">
        <f>D1497</f>
        <v>302</v>
      </c>
      <c r="E1496" s="100">
        <f t="shared" si="446"/>
        <v>174.3</v>
      </c>
      <c r="F1496" s="279">
        <f t="shared" si="433"/>
        <v>57.715231788079471</v>
      </c>
    </row>
    <row r="1497" spans="1:6" s="39" customFormat="1" ht="31.5" customHeight="1" x14ac:dyDescent="0.25">
      <c r="A1497" s="57" t="s">
        <v>17</v>
      </c>
      <c r="B1497" s="50" t="s">
        <v>449</v>
      </c>
      <c r="C1497" s="196">
        <v>240</v>
      </c>
      <c r="D1497" s="100">
        <f>D1498</f>
        <v>302</v>
      </c>
      <c r="E1497" s="100">
        <f t="shared" si="446"/>
        <v>174.3</v>
      </c>
      <c r="F1497" s="279">
        <f t="shared" si="433"/>
        <v>57.715231788079471</v>
      </c>
    </row>
    <row r="1498" spans="1:6" s="39" customFormat="1" ht="15.75" hidden="1" customHeight="1" x14ac:dyDescent="0.25">
      <c r="A1498" s="57" t="s">
        <v>558</v>
      </c>
      <c r="B1498" s="50" t="s">
        <v>449</v>
      </c>
      <c r="C1498" s="196">
        <v>244</v>
      </c>
      <c r="D1498" s="100">
        <v>302</v>
      </c>
      <c r="E1498" s="100">
        <v>174.3</v>
      </c>
      <c r="F1498" s="279">
        <f t="shared" si="433"/>
        <v>57.715231788079471</v>
      </c>
    </row>
    <row r="1499" spans="1:6" s="39" customFormat="1" ht="15.75" customHeight="1" x14ac:dyDescent="0.25">
      <c r="A1499" s="48" t="s">
        <v>302</v>
      </c>
      <c r="B1499" s="65" t="s">
        <v>450</v>
      </c>
      <c r="C1499" s="65"/>
      <c r="D1499" s="130">
        <f>D1500+D1505+D1509</f>
        <v>43306</v>
      </c>
      <c r="E1499" s="130">
        <f t="shared" ref="E1499" si="447">E1500+E1505+E1509</f>
        <v>42492.453179999997</v>
      </c>
      <c r="F1499" s="279">
        <f t="shared" ref="F1499:F1545" si="448">E1499/D1499*100</f>
        <v>98.121399298018744</v>
      </c>
    </row>
    <row r="1500" spans="1:6" s="39" customFormat="1" ht="47.25" customHeight="1" x14ac:dyDescent="0.25">
      <c r="A1500" s="57" t="s">
        <v>28</v>
      </c>
      <c r="B1500" s="50" t="s">
        <v>450</v>
      </c>
      <c r="C1500" s="50" t="s">
        <v>29</v>
      </c>
      <c r="D1500" s="100">
        <f>SUM(D1501)</f>
        <v>41273</v>
      </c>
      <c r="E1500" s="100">
        <f t="shared" ref="E1500" si="449">SUM(E1501)</f>
        <v>40983.467920000003</v>
      </c>
      <c r="F1500" s="279">
        <f t="shared" si="448"/>
        <v>99.298495190560416</v>
      </c>
    </row>
    <row r="1501" spans="1:6" s="39" customFormat="1" ht="15.75" customHeight="1" x14ac:dyDescent="0.25">
      <c r="A1501" s="57" t="s">
        <v>31</v>
      </c>
      <c r="B1501" s="50" t="s">
        <v>450</v>
      </c>
      <c r="C1501" s="50" t="s">
        <v>30</v>
      </c>
      <c r="D1501" s="100">
        <f>SUM(D1502:D1504)</f>
        <v>41273</v>
      </c>
      <c r="E1501" s="100">
        <f t="shared" ref="E1501" si="450">SUM(E1502:E1504)</f>
        <v>40983.467920000003</v>
      </c>
      <c r="F1501" s="279">
        <f t="shared" si="448"/>
        <v>99.298495190560416</v>
      </c>
    </row>
    <row r="1502" spans="1:6" s="39" customFormat="1" ht="15.75" hidden="1" customHeight="1" x14ac:dyDescent="0.25">
      <c r="A1502" s="57" t="s">
        <v>229</v>
      </c>
      <c r="B1502" s="50" t="s">
        <v>450</v>
      </c>
      <c r="C1502" s="50" t="s">
        <v>80</v>
      </c>
      <c r="D1502" s="100">
        <f>27441+1012+541</f>
        <v>28994</v>
      </c>
      <c r="E1502" s="100">
        <v>28918.4107</v>
      </c>
      <c r="F1502" s="279">
        <f t="shared" si="448"/>
        <v>99.739293302062492</v>
      </c>
    </row>
    <row r="1503" spans="1:6" s="39" customFormat="1" ht="31.5" hidden="1" customHeight="1" x14ac:dyDescent="0.25">
      <c r="A1503" s="57" t="s">
        <v>82</v>
      </c>
      <c r="B1503" s="50" t="s">
        <v>450</v>
      </c>
      <c r="C1503" s="50" t="s">
        <v>81</v>
      </c>
      <c r="D1503" s="100">
        <f>2160+216+22+282</f>
        <v>2680</v>
      </c>
      <c r="E1503" s="100">
        <v>2574.9876899999999</v>
      </c>
      <c r="F1503" s="279">
        <f t="shared" si="448"/>
        <v>96.081630223880595</v>
      </c>
    </row>
    <row r="1504" spans="1:6" s="39" customFormat="1" ht="31.5" hidden="1" customHeight="1" x14ac:dyDescent="0.25">
      <c r="A1504" s="57" t="s">
        <v>142</v>
      </c>
      <c r="B1504" s="50" t="s">
        <v>450</v>
      </c>
      <c r="C1504" s="50" t="s">
        <v>141</v>
      </c>
      <c r="D1504" s="100">
        <f>8940+371+288</f>
        <v>9599</v>
      </c>
      <c r="E1504" s="100">
        <v>9490.0695300000007</v>
      </c>
      <c r="F1504" s="279">
        <f t="shared" si="448"/>
        <v>98.865189394728631</v>
      </c>
    </row>
    <row r="1505" spans="1:16318" s="39" customFormat="1" ht="31.5" customHeight="1" x14ac:dyDescent="0.2">
      <c r="A1505" s="52" t="s">
        <v>439</v>
      </c>
      <c r="B1505" s="50" t="s">
        <v>450</v>
      </c>
      <c r="C1505" s="50" t="s">
        <v>15</v>
      </c>
      <c r="D1505" s="100">
        <f>D1506</f>
        <v>1433</v>
      </c>
      <c r="E1505" s="100">
        <f t="shared" ref="E1505" si="451">E1506</f>
        <v>1156.17526</v>
      </c>
      <c r="F1505" s="279">
        <f t="shared" si="448"/>
        <v>80.68215352407536</v>
      </c>
    </row>
    <row r="1506" spans="1:16318" s="39" customFormat="1" ht="31.5" customHeight="1" x14ac:dyDescent="0.25">
      <c r="A1506" s="57" t="s">
        <v>17</v>
      </c>
      <c r="B1506" s="50" t="s">
        <v>450</v>
      </c>
      <c r="C1506" s="50" t="s">
        <v>16</v>
      </c>
      <c r="D1506" s="100">
        <f>D1507+D1508</f>
        <v>1433</v>
      </c>
      <c r="E1506" s="100">
        <f t="shared" ref="E1506" si="452">E1507+E1508</f>
        <v>1156.17526</v>
      </c>
      <c r="F1506" s="279">
        <f t="shared" si="448"/>
        <v>80.68215352407536</v>
      </c>
    </row>
    <row r="1507" spans="1:16318" s="39" customFormat="1" ht="31.5" hidden="1" customHeight="1" x14ac:dyDescent="0.25">
      <c r="A1507" s="69" t="s">
        <v>396</v>
      </c>
      <c r="B1507" s="50" t="s">
        <v>450</v>
      </c>
      <c r="C1507" s="50" t="s">
        <v>375</v>
      </c>
      <c r="D1507" s="100">
        <f>1071-82-310</f>
        <v>679</v>
      </c>
      <c r="E1507" s="100">
        <v>604.60361</v>
      </c>
      <c r="F1507" s="279">
        <f t="shared" si="448"/>
        <v>89.043241531664208</v>
      </c>
    </row>
    <row r="1508" spans="1:16318" s="39" customFormat="1" ht="15.75" hidden="1" customHeight="1" x14ac:dyDescent="0.25">
      <c r="A1508" s="57" t="s">
        <v>558</v>
      </c>
      <c r="B1508" s="50" t="s">
        <v>450</v>
      </c>
      <c r="C1508" s="50" t="s">
        <v>70</v>
      </c>
      <c r="D1508" s="100">
        <f>1044-290</f>
        <v>754</v>
      </c>
      <c r="E1508" s="100">
        <v>551.57164999999998</v>
      </c>
      <c r="F1508" s="279">
        <f t="shared" si="448"/>
        <v>73.152738726790446</v>
      </c>
    </row>
    <row r="1509" spans="1:16318" s="39" customFormat="1" ht="15.75" customHeight="1" x14ac:dyDescent="0.25">
      <c r="A1509" s="69" t="s">
        <v>13</v>
      </c>
      <c r="B1509" s="50" t="s">
        <v>450</v>
      </c>
      <c r="C1509" s="50" t="s">
        <v>14</v>
      </c>
      <c r="D1509" s="100">
        <f>D1510</f>
        <v>600</v>
      </c>
      <c r="E1509" s="100">
        <f t="shared" ref="E1509" si="453">E1510</f>
        <v>352.81</v>
      </c>
      <c r="F1509" s="279">
        <f t="shared" si="448"/>
        <v>58.801666666666662</v>
      </c>
    </row>
    <row r="1510" spans="1:16318" s="39" customFormat="1" ht="15.75" customHeight="1" x14ac:dyDescent="0.25">
      <c r="A1510" s="57" t="s">
        <v>33</v>
      </c>
      <c r="B1510" s="50" t="s">
        <v>450</v>
      </c>
      <c r="C1510" s="50" t="s">
        <v>32</v>
      </c>
      <c r="D1510" s="100">
        <f>SUM(D1511:D1512)</f>
        <v>600</v>
      </c>
      <c r="E1510" s="100">
        <f>SUM(E1511:E1512)</f>
        <v>352.81</v>
      </c>
      <c r="F1510" s="279">
        <f t="shared" si="448"/>
        <v>58.801666666666662</v>
      </c>
    </row>
    <row r="1511" spans="1:16318" s="39" customFormat="1" ht="15.75" hidden="1" customHeight="1" x14ac:dyDescent="0.25">
      <c r="A1511" s="57" t="s">
        <v>71</v>
      </c>
      <c r="B1511" s="50" t="s">
        <v>450</v>
      </c>
      <c r="C1511" s="50" t="s">
        <v>72</v>
      </c>
      <c r="D1511" s="100">
        <v>598</v>
      </c>
      <c r="E1511" s="100">
        <v>350.81</v>
      </c>
      <c r="F1511" s="279">
        <f t="shared" si="448"/>
        <v>58.663879598662206</v>
      </c>
    </row>
    <row r="1512" spans="1:16318" s="39" customFormat="1" ht="15.75" hidden="1" customHeight="1" x14ac:dyDescent="0.25">
      <c r="A1512" s="57" t="s">
        <v>73</v>
      </c>
      <c r="B1512" s="50" t="s">
        <v>450</v>
      </c>
      <c r="C1512" s="50" t="s">
        <v>74</v>
      </c>
      <c r="D1512" s="100">
        <v>2</v>
      </c>
      <c r="E1512" s="100">
        <v>2</v>
      </c>
      <c r="F1512" s="279">
        <f t="shared" si="448"/>
        <v>100</v>
      </c>
    </row>
    <row r="1513" spans="1:16318" s="39" customFormat="1" ht="56.25" customHeight="1" x14ac:dyDescent="0.3">
      <c r="A1513" s="226" t="s">
        <v>934</v>
      </c>
      <c r="B1513" s="146" t="s">
        <v>347</v>
      </c>
      <c r="C1513" s="231"/>
      <c r="D1513" s="148">
        <f>D1514+D1551</f>
        <v>330973.64</v>
      </c>
      <c r="E1513" s="148">
        <f>E1514+E1551</f>
        <v>323789.38705999998</v>
      </c>
      <c r="F1513" s="279">
        <f t="shared" si="448"/>
        <v>97.829357969414104</v>
      </c>
      <c r="G1513" s="277">
        <f>330973.64-D1513</f>
        <v>0</v>
      </c>
      <c r="H1513" s="277">
        <f>323789.38706-E1513</f>
        <v>0</v>
      </c>
    </row>
    <row r="1514" spans="1:16318" s="134" customFormat="1" ht="47.25" customHeight="1" x14ac:dyDescent="0.25">
      <c r="A1514" s="40" t="s">
        <v>548</v>
      </c>
      <c r="B1514" s="41" t="s">
        <v>430</v>
      </c>
      <c r="C1514" s="231"/>
      <c r="D1514" s="127">
        <f>D1515+D1545</f>
        <v>269326</v>
      </c>
      <c r="E1514" s="127">
        <f>E1515+E1545</f>
        <v>266683.94948000001</v>
      </c>
      <c r="F1514" s="279">
        <f t="shared" si="448"/>
        <v>99.019013938498333</v>
      </c>
      <c r="G1514" s="39"/>
      <c r="H1514" s="39"/>
      <c r="I1514" s="39"/>
      <c r="J1514" s="39"/>
      <c r="K1514" s="39"/>
      <c r="L1514" s="39"/>
      <c r="M1514" s="39"/>
      <c r="N1514" s="39"/>
      <c r="O1514" s="39"/>
      <c r="P1514" s="39"/>
      <c r="Q1514" s="39"/>
      <c r="R1514" s="39"/>
      <c r="S1514" s="39"/>
      <c r="T1514" s="39"/>
      <c r="U1514" s="39"/>
      <c r="V1514" s="39"/>
      <c r="W1514" s="39"/>
      <c r="X1514" s="39"/>
      <c r="Y1514" s="39"/>
      <c r="Z1514" s="39"/>
      <c r="AA1514" s="39"/>
      <c r="AB1514" s="39"/>
      <c r="AC1514" s="39"/>
      <c r="AD1514" s="39"/>
      <c r="AE1514" s="39"/>
      <c r="AF1514" s="39"/>
      <c r="AG1514" s="39"/>
      <c r="AH1514" s="39"/>
      <c r="AI1514" s="39"/>
      <c r="AJ1514" s="39"/>
      <c r="AK1514" s="39"/>
      <c r="AL1514" s="39"/>
      <c r="AM1514" s="39"/>
      <c r="AN1514" s="39"/>
      <c r="AO1514" s="39"/>
      <c r="AP1514" s="39"/>
      <c r="AQ1514" s="39"/>
      <c r="AR1514" s="39"/>
      <c r="AS1514" s="39"/>
      <c r="AT1514" s="39"/>
      <c r="AU1514" s="39"/>
      <c r="AV1514" s="39"/>
      <c r="AW1514" s="39"/>
      <c r="AX1514" s="39"/>
      <c r="AY1514" s="39"/>
      <c r="AZ1514" s="39"/>
      <c r="BA1514" s="39"/>
      <c r="BB1514" s="39"/>
      <c r="BC1514" s="39"/>
      <c r="BD1514" s="39"/>
      <c r="BE1514" s="39"/>
      <c r="BF1514" s="39"/>
      <c r="BG1514" s="39"/>
      <c r="BH1514" s="39"/>
      <c r="BI1514" s="39"/>
      <c r="BJ1514" s="39"/>
      <c r="BK1514" s="39"/>
      <c r="BL1514" s="39"/>
      <c r="BM1514" s="39"/>
      <c r="BN1514" s="39"/>
      <c r="BO1514" s="39"/>
      <c r="BP1514" s="39"/>
      <c r="BQ1514" s="39"/>
      <c r="BR1514" s="39"/>
      <c r="BS1514" s="39"/>
      <c r="BT1514" s="39"/>
      <c r="BU1514" s="39"/>
      <c r="BV1514" s="39"/>
      <c r="BW1514" s="39"/>
      <c r="BX1514" s="39"/>
      <c r="BY1514" s="39"/>
      <c r="BZ1514" s="39"/>
      <c r="CA1514" s="39"/>
      <c r="CB1514" s="39"/>
      <c r="CC1514" s="39"/>
      <c r="CD1514" s="39"/>
      <c r="CE1514" s="39"/>
      <c r="CF1514" s="39"/>
      <c r="CG1514" s="39"/>
      <c r="CH1514" s="39"/>
      <c r="CI1514" s="39"/>
      <c r="CJ1514" s="39"/>
      <c r="CK1514" s="39"/>
      <c r="CL1514" s="39"/>
      <c r="CM1514" s="39"/>
      <c r="CN1514" s="39"/>
      <c r="CO1514" s="39"/>
      <c r="CP1514" s="39"/>
      <c r="CQ1514" s="39"/>
      <c r="CR1514" s="39"/>
      <c r="CS1514" s="39"/>
      <c r="CT1514" s="39"/>
      <c r="CU1514" s="39"/>
      <c r="CV1514" s="39"/>
      <c r="CW1514" s="39"/>
      <c r="CX1514" s="39"/>
      <c r="CY1514" s="39"/>
      <c r="CZ1514" s="39"/>
      <c r="DA1514" s="39"/>
      <c r="DB1514" s="39"/>
      <c r="DC1514" s="39"/>
      <c r="DD1514" s="39"/>
      <c r="DE1514" s="39"/>
      <c r="DF1514" s="39"/>
      <c r="DG1514" s="39"/>
      <c r="DH1514" s="39"/>
      <c r="DI1514" s="39"/>
      <c r="DJ1514" s="39"/>
      <c r="DK1514" s="39"/>
      <c r="DL1514" s="39"/>
      <c r="DM1514" s="39"/>
      <c r="DN1514" s="39"/>
      <c r="DO1514" s="39"/>
      <c r="DP1514" s="39"/>
      <c r="DQ1514" s="39"/>
      <c r="DR1514" s="39"/>
      <c r="DS1514" s="39"/>
      <c r="DT1514" s="39"/>
      <c r="DU1514" s="39"/>
      <c r="DV1514" s="39"/>
      <c r="DW1514" s="39"/>
      <c r="DX1514" s="39"/>
      <c r="DY1514" s="39"/>
      <c r="DZ1514" s="39"/>
      <c r="EA1514" s="39"/>
      <c r="EB1514" s="39"/>
      <c r="EC1514" s="39"/>
      <c r="ED1514" s="39"/>
      <c r="EE1514" s="39"/>
      <c r="EF1514" s="39"/>
      <c r="EG1514" s="39"/>
      <c r="EH1514" s="39"/>
      <c r="EI1514" s="39"/>
      <c r="EJ1514" s="39"/>
      <c r="EK1514" s="39"/>
      <c r="EL1514" s="39"/>
      <c r="EM1514" s="39"/>
      <c r="EN1514" s="39"/>
      <c r="EO1514" s="39"/>
      <c r="EP1514" s="39"/>
      <c r="EQ1514" s="39"/>
      <c r="ER1514" s="39"/>
      <c r="ES1514" s="39"/>
      <c r="ET1514" s="39"/>
      <c r="EU1514" s="39"/>
      <c r="EV1514" s="39"/>
      <c r="EW1514" s="39"/>
      <c r="EX1514" s="39"/>
      <c r="EY1514" s="39"/>
      <c r="EZ1514" s="39"/>
      <c r="FA1514" s="39"/>
      <c r="FB1514" s="39"/>
      <c r="FC1514" s="39"/>
      <c r="FD1514" s="39"/>
      <c r="FE1514" s="39"/>
      <c r="FF1514" s="39"/>
      <c r="FG1514" s="39"/>
      <c r="FH1514" s="39"/>
      <c r="FI1514" s="39"/>
      <c r="FJ1514" s="39"/>
      <c r="FK1514" s="39"/>
      <c r="FL1514" s="39"/>
      <c r="FM1514" s="39"/>
      <c r="FN1514" s="39"/>
      <c r="FO1514" s="39"/>
      <c r="FP1514" s="39"/>
      <c r="FQ1514" s="39"/>
      <c r="FR1514" s="39"/>
      <c r="FS1514" s="39"/>
      <c r="FT1514" s="39"/>
      <c r="FU1514" s="39"/>
      <c r="FV1514" s="39"/>
      <c r="FW1514" s="39"/>
      <c r="FX1514" s="39"/>
      <c r="FY1514" s="39"/>
      <c r="FZ1514" s="39"/>
      <c r="GA1514" s="39"/>
      <c r="GB1514" s="39"/>
      <c r="GC1514" s="39"/>
      <c r="GD1514" s="39"/>
      <c r="GE1514" s="39"/>
      <c r="GF1514" s="39"/>
      <c r="GG1514" s="39"/>
      <c r="GH1514" s="39"/>
      <c r="GI1514" s="39"/>
      <c r="GJ1514" s="39"/>
      <c r="GK1514" s="39"/>
      <c r="GL1514" s="39"/>
      <c r="GM1514" s="39"/>
      <c r="GN1514" s="39"/>
      <c r="GO1514" s="39"/>
      <c r="GP1514" s="39"/>
      <c r="GQ1514" s="39"/>
      <c r="GR1514" s="39"/>
      <c r="GS1514" s="39"/>
      <c r="GT1514" s="39"/>
      <c r="GU1514" s="39"/>
      <c r="GV1514" s="39"/>
      <c r="GW1514" s="39"/>
      <c r="GX1514" s="39"/>
      <c r="GY1514" s="39"/>
      <c r="GZ1514" s="39"/>
      <c r="HA1514" s="39"/>
      <c r="HB1514" s="39"/>
      <c r="HC1514" s="39"/>
      <c r="HD1514" s="39"/>
      <c r="HE1514" s="39"/>
      <c r="HF1514" s="39"/>
      <c r="HG1514" s="39"/>
      <c r="HH1514" s="39"/>
      <c r="HI1514" s="39"/>
      <c r="HJ1514" s="39"/>
      <c r="HK1514" s="39"/>
      <c r="HL1514" s="39"/>
      <c r="HM1514" s="39"/>
      <c r="HN1514" s="39"/>
      <c r="HO1514" s="39"/>
      <c r="HP1514" s="39"/>
      <c r="HQ1514" s="39"/>
      <c r="HR1514" s="39"/>
      <c r="HS1514" s="39"/>
      <c r="HT1514" s="39"/>
      <c r="HU1514" s="39"/>
      <c r="HV1514" s="39"/>
      <c r="HW1514" s="39"/>
      <c r="HX1514" s="39"/>
      <c r="HY1514" s="39"/>
      <c r="HZ1514" s="39"/>
      <c r="IA1514" s="39"/>
      <c r="IB1514" s="39"/>
      <c r="IC1514" s="39"/>
      <c r="ID1514" s="39"/>
      <c r="IE1514" s="39"/>
      <c r="IF1514" s="39"/>
      <c r="IG1514" s="39"/>
      <c r="IH1514" s="39"/>
      <c r="II1514" s="39"/>
      <c r="IJ1514" s="39"/>
      <c r="IK1514" s="39"/>
      <c r="IL1514" s="39"/>
      <c r="IM1514" s="39"/>
      <c r="IN1514" s="39"/>
      <c r="IO1514" s="39"/>
      <c r="IP1514" s="39"/>
      <c r="IQ1514" s="39"/>
      <c r="IR1514" s="39"/>
      <c r="IS1514" s="39"/>
      <c r="IT1514" s="39"/>
      <c r="IU1514" s="39"/>
      <c r="IV1514" s="39"/>
      <c r="IW1514" s="39"/>
      <c r="IX1514" s="39"/>
      <c r="IY1514" s="39"/>
      <c r="IZ1514" s="39"/>
      <c r="JA1514" s="39"/>
      <c r="JB1514" s="39"/>
      <c r="JC1514" s="39"/>
      <c r="JD1514" s="39"/>
      <c r="JE1514" s="39"/>
      <c r="JF1514" s="39"/>
      <c r="JG1514" s="39"/>
      <c r="JH1514" s="39"/>
      <c r="JI1514" s="39"/>
      <c r="JJ1514" s="39"/>
      <c r="JK1514" s="39"/>
      <c r="JL1514" s="39"/>
      <c r="JM1514" s="39"/>
      <c r="JN1514" s="39"/>
      <c r="JO1514" s="39"/>
      <c r="JP1514" s="39"/>
      <c r="JQ1514" s="39"/>
      <c r="JR1514" s="39"/>
      <c r="JS1514" s="39"/>
      <c r="JT1514" s="39"/>
      <c r="JU1514" s="39"/>
      <c r="JV1514" s="39"/>
      <c r="JW1514" s="39"/>
      <c r="JX1514" s="39"/>
      <c r="JY1514" s="39"/>
      <c r="JZ1514" s="39"/>
      <c r="KA1514" s="39"/>
      <c r="KB1514" s="39"/>
      <c r="KC1514" s="39"/>
      <c r="KD1514" s="39"/>
      <c r="KE1514" s="39"/>
      <c r="KF1514" s="39"/>
      <c r="KG1514" s="39"/>
      <c r="KH1514" s="39"/>
      <c r="KI1514" s="39"/>
      <c r="KJ1514" s="39"/>
      <c r="KK1514" s="39"/>
      <c r="KL1514" s="39"/>
      <c r="KM1514" s="39"/>
      <c r="KN1514" s="39"/>
      <c r="KO1514" s="39"/>
      <c r="KP1514" s="39"/>
      <c r="KQ1514" s="39"/>
      <c r="KR1514" s="39"/>
      <c r="KS1514" s="39"/>
      <c r="KT1514" s="39"/>
      <c r="KU1514" s="39"/>
      <c r="KV1514" s="39"/>
      <c r="KW1514" s="39"/>
      <c r="KX1514" s="39"/>
      <c r="KY1514" s="39"/>
      <c r="KZ1514" s="39"/>
      <c r="LA1514" s="39"/>
      <c r="LB1514" s="39"/>
      <c r="LC1514" s="39"/>
      <c r="LD1514" s="39"/>
      <c r="LE1514" s="39"/>
      <c r="LF1514" s="39"/>
      <c r="LG1514" s="39"/>
      <c r="LH1514" s="39"/>
      <c r="LI1514" s="39"/>
      <c r="LJ1514" s="39"/>
      <c r="LK1514" s="39"/>
      <c r="LL1514" s="39"/>
      <c r="LM1514" s="39"/>
      <c r="LN1514" s="39"/>
      <c r="LO1514" s="39"/>
      <c r="LP1514" s="39"/>
      <c r="LQ1514" s="39"/>
      <c r="LR1514" s="39"/>
      <c r="LS1514" s="39"/>
      <c r="LT1514" s="39"/>
      <c r="LU1514" s="39"/>
      <c r="LV1514" s="39"/>
      <c r="LW1514" s="39"/>
      <c r="LX1514" s="39"/>
      <c r="LY1514" s="39"/>
      <c r="LZ1514" s="39"/>
      <c r="MA1514" s="39"/>
      <c r="MB1514" s="39"/>
      <c r="MC1514" s="39"/>
      <c r="MD1514" s="39"/>
      <c r="ME1514" s="39"/>
      <c r="MF1514" s="39"/>
      <c r="MG1514" s="39"/>
      <c r="MH1514" s="39"/>
      <c r="MI1514" s="39"/>
      <c r="MJ1514" s="39"/>
      <c r="MK1514" s="39"/>
      <c r="ML1514" s="39"/>
      <c r="MM1514" s="39"/>
      <c r="MN1514" s="39"/>
      <c r="MO1514" s="39"/>
      <c r="MP1514" s="39"/>
      <c r="MQ1514" s="39"/>
      <c r="MR1514" s="39"/>
      <c r="MS1514" s="39"/>
      <c r="MT1514" s="39"/>
      <c r="MU1514" s="39"/>
      <c r="MV1514" s="39"/>
      <c r="MW1514" s="39"/>
      <c r="MX1514" s="39"/>
      <c r="MY1514" s="39"/>
      <c r="MZ1514" s="39"/>
      <c r="NA1514" s="39"/>
      <c r="NB1514" s="39"/>
      <c r="NC1514" s="39"/>
      <c r="ND1514" s="39"/>
      <c r="NE1514" s="39"/>
      <c r="NF1514" s="39"/>
      <c r="NG1514" s="39"/>
      <c r="NH1514" s="39"/>
      <c r="NI1514" s="39"/>
      <c r="NJ1514" s="39"/>
      <c r="NK1514" s="39"/>
      <c r="NL1514" s="39"/>
      <c r="NM1514" s="39"/>
      <c r="NN1514" s="39"/>
      <c r="NO1514" s="39"/>
      <c r="NP1514" s="39"/>
      <c r="NQ1514" s="39"/>
      <c r="NR1514" s="39"/>
      <c r="NS1514" s="39"/>
      <c r="NT1514" s="39"/>
      <c r="NU1514" s="39"/>
      <c r="NV1514" s="39"/>
      <c r="NW1514" s="39"/>
      <c r="NX1514" s="39"/>
      <c r="NY1514" s="39"/>
      <c r="NZ1514" s="39"/>
      <c r="OA1514" s="39"/>
      <c r="OB1514" s="39"/>
      <c r="OC1514" s="39"/>
      <c r="OD1514" s="39"/>
      <c r="OE1514" s="39"/>
      <c r="OF1514" s="39"/>
      <c r="OG1514" s="39"/>
      <c r="OH1514" s="39"/>
      <c r="OI1514" s="39"/>
      <c r="OJ1514" s="39"/>
      <c r="OK1514" s="39"/>
      <c r="OL1514" s="39"/>
      <c r="OM1514" s="39"/>
      <c r="ON1514" s="39"/>
      <c r="OO1514" s="39"/>
      <c r="OP1514" s="39"/>
      <c r="OQ1514" s="39"/>
      <c r="OR1514" s="39"/>
      <c r="OS1514" s="39"/>
      <c r="OT1514" s="39"/>
      <c r="OU1514" s="39"/>
      <c r="OV1514" s="39"/>
      <c r="OW1514" s="39"/>
      <c r="OX1514" s="39"/>
      <c r="OY1514" s="39"/>
      <c r="OZ1514" s="39"/>
      <c r="PA1514" s="39"/>
      <c r="PB1514" s="39"/>
      <c r="PC1514" s="39"/>
      <c r="PD1514" s="39"/>
      <c r="PE1514" s="39"/>
      <c r="PF1514" s="39"/>
      <c r="PG1514" s="39"/>
      <c r="PH1514" s="39"/>
      <c r="PI1514" s="39"/>
      <c r="PJ1514" s="39"/>
      <c r="PK1514" s="39"/>
      <c r="PL1514" s="39"/>
      <c r="PM1514" s="39"/>
      <c r="PN1514" s="39"/>
      <c r="PO1514" s="39"/>
      <c r="PP1514" s="39"/>
      <c r="PQ1514" s="39"/>
      <c r="PR1514" s="39"/>
      <c r="PS1514" s="39"/>
      <c r="PT1514" s="39"/>
      <c r="PU1514" s="39"/>
      <c r="PV1514" s="39"/>
      <c r="PW1514" s="39"/>
      <c r="PX1514" s="39"/>
      <c r="PY1514" s="39"/>
      <c r="PZ1514" s="39"/>
      <c r="QA1514" s="39"/>
      <c r="QB1514" s="39"/>
      <c r="QC1514" s="39"/>
      <c r="QD1514" s="39"/>
      <c r="QE1514" s="39"/>
      <c r="QF1514" s="39"/>
      <c r="QG1514" s="39"/>
      <c r="QH1514" s="39"/>
      <c r="QI1514" s="39"/>
      <c r="QJ1514" s="39"/>
      <c r="QK1514" s="39"/>
      <c r="QL1514" s="39"/>
      <c r="QM1514" s="39"/>
      <c r="QN1514" s="39"/>
      <c r="QO1514" s="39"/>
      <c r="QP1514" s="39"/>
      <c r="QQ1514" s="39"/>
      <c r="QR1514" s="39"/>
      <c r="QS1514" s="39"/>
      <c r="QT1514" s="39"/>
      <c r="QU1514" s="39"/>
      <c r="QV1514" s="39"/>
      <c r="QW1514" s="39"/>
      <c r="QX1514" s="39"/>
      <c r="QY1514" s="39"/>
      <c r="QZ1514" s="39"/>
      <c r="RA1514" s="39"/>
      <c r="RB1514" s="39"/>
      <c r="RC1514" s="39"/>
      <c r="RD1514" s="39"/>
      <c r="RE1514" s="39"/>
      <c r="RF1514" s="39"/>
      <c r="RG1514" s="39"/>
      <c r="RH1514" s="39"/>
      <c r="RI1514" s="39"/>
      <c r="RJ1514" s="39"/>
      <c r="RK1514" s="39"/>
      <c r="RL1514" s="39"/>
      <c r="RM1514" s="39"/>
      <c r="RN1514" s="39"/>
      <c r="RO1514" s="39"/>
      <c r="RP1514" s="39"/>
      <c r="RQ1514" s="39"/>
      <c r="RR1514" s="39"/>
      <c r="RS1514" s="39"/>
      <c r="RT1514" s="39"/>
      <c r="RU1514" s="39"/>
      <c r="RV1514" s="39"/>
      <c r="RW1514" s="39"/>
      <c r="RX1514" s="39"/>
      <c r="RY1514" s="39"/>
      <c r="RZ1514" s="39"/>
      <c r="SA1514" s="39"/>
      <c r="SB1514" s="39"/>
      <c r="SC1514" s="39"/>
      <c r="SD1514" s="39"/>
      <c r="SE1514" s="39"/>
      <c r="SF1514" s="39"/>
      <c r="SG1514" s="39"/>
      <c r="SH1514" s="39"/>
      <c r="SI1514" s="39"/>
      <c r="SJ1514" s="39"/>
      <c r="SK1514" s="39"/>
      <c r="SL1514" s="39"/>
      <c r="SM1514" s="39"/>
      <c r="SN1514" s="39"/>
      <c r="SO1514" s="39"/>
      <c r="SP1514" s="39"/>
      <c r="SQ1514" s="39"/>
      <c r="SR1514" s="39"/>
      <c r="SS1514" s="39"/>
      <c r="ST1514" s="39"/>
      <c r="SU1514" s="39"/>
      <c r="SV1514" s="39"/>
      <c r="SW1514" s="39"/>
      <c r="SX1514" s="39"/>
      <c r="SY1514" s="39"/>
      <c r="SZ1514" s="39"/>
      <c r="TA1514" s="39"/>
      <c r="TB1514" s="39"/>
      <c r="TC1514" s="39"/>
      <c r="TD1514" s="39"/>
      <c r="TE1514" s="39"/>
      <c r="TF1514" s="39"/>
      <c r="TG1514" s="39"/>
      <c r="TH1514" s="39"/>
      <c r="TI1514" s="39"/>
      <c r="TJ1514" s="39"/>
      <c r="TK1514" s="39"/>
      <c r="TL1514" s="39"/>
      <c r="TM1514" s="39"/>
      <c r="TN1514" s="39"/>
      <c r="TO1514" s="39"/>
      <c r="TP1514" s="39"/>
      <c r="TQ1514" s="39"/>
      <c r="TR1514" s="39"/>
      <c r="TS1514" s="39"/>
      <c r="TT1514" s="39"/>
      <c r="TU1514" s="39"/>
      <c r="TV1514" s="39"/>
      <c r="TW1514" s="39"/>
      <c r="TX1514" s="39"/>
      <c r="TY1514" s="39"/>
      <c r="TZ1514" s="39"/>
      <c r="UA1514" s="39"/>
      <c r="UB1514" s="39"/>
      <c r="UC1514" s="39"/>
      <c r="UD1514" s="39"/>
      <c r="UE1514" s="39"/>
      <c r="UF1514" s="39"/>
      <c r="UG1514" s="39"/>
      <c r="UH1514" s="39"/>
      <c r="UI1514" s="39"/>
      <c r="UJ1514" s="39"/>
      <c r="UK1514" s="39"/>
      <c r="UL1514" s="39"/>
      <c r="UM1514" s="39"/>
      <c r="UN1514" s="39"/>
      <c r="UO1514" s="39"/>
      <c r="UP1514" s="39"/>
      <c r="UQ1514" s="39"/>
      <c r="UR1514" s="39"/>
      <c r="US1514" s="39"/>
      <c r="UT1514" s="39"/>
      <c r="UU1514" s="39"/>
      <c r="UV1514" s="39"/>
      <c r="UW1514" s="39"/>
      <c r="UX1514" s="39"/>
      <c r="UY1514" s="39"/>
      <c r="UZ1514" s="39"/>
      <c r="VA1514" s="39"/>
      <c r="VB1514" s="39"/>
      <c r="VC1514" s="39"/>
      <c r="VD1514" s="39"/>
      <c r="VE1514" s="39"/>
      <c r="VF1514" s="39"/>
      <c r="VG1514" s="39"/>
      <c r="VH1514" s="39"/>
      <c r="VI1514" s="39"/>
      <c r="VJ1514" s="39"/>
      <c r="VK1514" s="39"/>
      <c r="VL1514" s="39"/>
      <c r="VM1514" s="39"/>
      <c r="VN1514" s="39"/>
      <c r="VO1514" s="39"/>
      <c r="VP1514" s="39"/>
      <c r="VQ1514" s="39"/>
      <c r="VR1514" s="39"/>
      <c r="VS1514" s="39"/>
      <c r="VT1514" s="39"/>
      <c r="VU1514" s="39"/>
      <c r="VV1514" s="39"/>
      <c r="VW1514" s="39"/>
      <c r="VX1514" s="39"/>
      <c r="VY1514" s="39"/>
      <c r="VZ1514" s="39"/>
      <c r="WA1514" s="39"/>
      <c r="WB1514" s="39"/>
      <c r="WC1514" s="39"/>
      <c r="WD1514" s="39"/>
      <c r="WE1514" s="39"/>
      <c r="WF1514" s="39"/>
      <c r="WG1514" s="39"/>
      <c r="WH1514" s="39"/>
      <c r="WI1514" s="39"/>
      <c r="WJ1514" s="39"/>
      <c r="WK1514" s="39"/>
      <c r="WL1514" s="39"/>
      <c r="WM1514" s="39"/>
      <c r="WN1514" s="39"/>
      <c r="WO1514" s="39"/>
      <c r="WP1514" s="39"/>
      <c r="WQ1514" s="39"/>
      <c r="WR1514" s="39"/>
      <c r="WS1514" s="39"/>
      <c r="WT1514" s="39"/>
      <c r="WU1514" s="39"/>
      <c r="WV1514" s="39"/>
      <c r="WW1514" s="39"/>
      <c r="WX1514" s="39"/>
      <c r="WY1514" s="39"/>
      <c r="WZ1514" s="39"/>
      <c r="XA1514" s="39"/>
      <c r="XB1514" s="39"/>
      <c r="XC1514" s="39"/>
      <c r="XD1514" s="39"/>
      <c r="XE1514" s="39"/>
      <c r="XF1514" s="39"/>
      <c r="XG1514" s="39"/>
      <c r="XH1514" s="39"/>
      <c r="XI1514" s="39"/>
      <c r="XJ1514" s="39"/>
      <c r="XK1514" s="39"/>
      <c r="XL1514" s="39"/>
      <c r="XM1514" s="39"/>
      <c r="XN1514" s="39"/>
      <c r="XO1514" s="39"/>
      <c r="XP1514" s="39"/>
      <c r="XQ1514" s="39"/>
      <c r="XR1514" s="39"/>
      <c r="XS1514" s="39"/>
      <c r="XT1514" s="39"/>
      <c r="XU1514" s="39"/>
      <c r="XV1514" s="39"/>
      <c r="XW1514" s="39"/>
      <c r="XX1514" s="39"/>
      <c r="XY1514" s="39"/>
      <c r="XZ1514" s="39"/>
      <c r="YA1514" s="39"/>
      <c r="YB1514" s="39"/>
      <c r="YC1514" s="39"/>
      <c r="YD1514" s="39"/>
      <c r="YE1514" s="39"/>
      <c r="YF1514" s="39"/>
      <c r="YG1514" s="39"/>
      <c r="YH1514" s="39"/>
      <c r="YI1514" s="39"/>
      <c r="YJ1514" s="39"/>
      <c r="YK1514" s="39"/>
      <c r="YL1514" s="39"/>
      <c r="YM1514" s="39"/>
      <c r="YN1514" s="39"/>
      <c r="YO1514" s="39"/>
      <c r="YP1514" s="39"/>
      <c r="YQ1514" s="39"/>
      <c r="YR1514" s="39"/>
      <c r="YS1514" s="39"/>
      <c r="YT1514" s="39"/>
      <c r="YU1514" s="39"/>
      <c r="YV1514" s="39"/>
      <c r="YW1514" s="39"/>
      <c r="YX1514" s="39"/>
      <c r="YY1514" s="39"/>
      <c r="YZ1514" s="39"/>
      <c r="ZA1514" s="39"/>
      <c r="ZB1514" s="39"/>
      <c r="ZC1514" s="39"/>
      <c r="ZD1514" s="39"/>
      <c r="ZE1514" s="39"/>
      <c r="ZF1514" s="39"/>
      <c r="ZG1514" s="39"/>
      <c r="ZH1514" s="39"/>
      <c r="ZI1514" s="39"/>
      <c r="ZJ1514" s="39"/>
      <c r="ZK1514" s="39"/>
      <c r="ZL1514" s="39"/>
      <c r="ZM1514" s="39"/>
      <c r="ZN1514" s="39"/>
      <c r="ZO1514" s="39"/>
      <c r="ZP1514" s="39"/>
      <c r="ZQ1514" s="39"/>
      <c r="ZR1514" s="39"/>
      <c r="ZS1514" s="39"/>
      <c r="ZT1514" s="39"/>
      <c r="ZU1514" s="39"/>
      <c r="ZV1514" s="39"/>
      <c r="ZW1514" s="39"/>
      <c r="ZX1514" s="39"/>
      <c r="ZY1514" s="39"/>
      <c r="ZZ1514" s="39"/>
      <c r="AAA1514" s="39"/>
      <c r="AAB1514" s="39"/>
      <c r="AAC1514" s="39"/>
      <c r="AAD1514" s="39"/>
      <c r="AAE1514" s="39"/>
      <c r="AAF1514" s="39"/>
      <c r="AAG1514" s="39"/>
      <c r="AAH1514" s="39"/>
      <c r="AAI1514" s="39"/>
      <c r="AAJ1514" s="39"/>
      <c r="AAK1514" s="39"/>
      <c r="AAL1514" s="39"/>
      <c r="AAM1514" s="39"/>
      <c r="AAN1514" s="39"/>
      <c r="AAO1514" s="39"/>
      <c r="AAP1514" s="39"/>
      <c r="AAQ1514" s="39"/>
      <c r="AAR1514" s="39"/>
      <c r="AAS1514" s="39"/>
      <c r="AAT1514" s="39"/>
      <c r="AAU1514" s="39"/>
      <c r="AAV1514" s="39"/>
      <c r="AAW1514" s="39"/>
      <c r="AAX1514" s="39"/>
      <c r="AAY1514" s="39"/>
      <c r="AAZ1514" s="39"/>
      <c r="ABA1514" s="39"/>
      <c r="ABB1514" s="39"/>
      <c r="ABC1514" s="39"/>
      <c r="ABD1514" s="39"/>
      <c r="ABE1514" s="39"/>
      <c r="ABF1514" s="39"/>
      <c r="ABG1514" s="39"/>
      <c r="ABH1514" s="39"/>
      <c r="ABI1514" s="39"/>
      <c r="ABJ1514" s="39"/>
      <c r="ABK1514" s="39"/>
      <c r="ABL1514" s="39"/>
      <c r="ABM1514" s="39"/>
      <c r="ABN1514" s="39"/>
      <c r="ABO1514" s="39"/>
      <c r="ABP1514" s="39"/>
      <c r="ABQ1514" s="39"/>
      <c r="ABR1514" s="39"/>
      <c r="ABS1514" s="39"/>
      <c r="ABT1514" s="39"/>
      <c r="ABU1514" s="39"/>
      <c r="ABV1514" s="39"/>
      <c r="ABW1514" s="39"/>
      <c r="ABX1514" s="39"/>
      <c r="ABY1514" s="39"/>
      <c r="ABZ1514" s="39"/>
      <c r="ACA1514" s="39"/>
      <c r="ACB1514" s="39"/>
      <c r="ACC1514" s="39"/>
      <c r="ACD1514" s="39"/>
      <c r="ACE1514" s="39"/>
      <c r="ACF1514" s="39"/>
      <c r="ACG1514" s="39"/>
      <c r="ACH1514" s="39"/>
      <c r="ACI1514" s="39"/>
      <c r="ACJ1514" s="39"/>
      <c r="ACK1514" s="39"/>
      <c r="ACL1514" s="39"/>
      <c r="ACM1514" s="39"/>
      <c r="ACN1514" s="39"/>
      <c r="ACO1514" s="39"/>
      <c r="ACP1514" s="39"/>
      <c r="ACQ1514" s="39"/>
      <c r="ACR1514" s="39"/>
      <c r="ACS1514" s="39"/>
      <c r="ACT1514" s="39"/>
      <c r="ACU1514" s="39"/>
      <c r="ACV1514" s="39"/>
      <c r="ACW1514" s="39"/>
      <c r="ACX1514" s="39"/>
      <c r="ACY1514" s="39"/>
      <c r="ACZ1514" s="39"/>
      <c r="ADA1514" s="39"/>
      <c r="ADB1514" s="39"/>
      <c r="ADC1514" s="39"/>
      <c r="ADD1514" s="39"/>
      <c r="ADE1514" s="39"/>
      <c r="ADF1514" s="39"/>
      <c r="ADG1514" s="39"/>
      <c r="ADH1514" s="39"/>
      <c r="ADI1514" s="39"/>
      <c r="ADJ1514" s="39"/>
      <c r="ADK1514" s="39"/>
      <c r="ADL1514" s="39"/>
      <c r="ADM1514" s="39"/>
      <c r="ADN1514" s="39"/>
      <c r="ADO1514" s="39"/>
      <c r="ADP1514" s="39"/>
      <c r="ADQ1514" s="39"/>
      <c r="ADR1514" s="39"/>
      <c r="ADS1514" s="39"/>
      <c r="ADT1514" s="39"/>
      <c r="ADU1514" s="39"/>
      <c r="ADV1514" s="39"/>
      <c r="ADW1514" s="39"/>
      <c r="ADX1514" s="39"/>
      <c r="ADY1514" s="39"/>
      <c r="ADZ1514" s="39"/>
      <c r="AEA1514" s="39"/>
      <c r="AEB1514" s="39"/>
      <c r="AEC1514" s="39"/>
      <c r="AED1514" s="39"/>
      <c r="AEE1514" s="39"/>
      <c r="AEF1514" s="39"/>
      <c r="AEG1514" s="39"/>
      <c r="AEH1514" s="39"/>
      <c r="AEI1514" s="39"/>
      <c r="AEJ1514" s="39"/>
      <c r="AEK1514" s="39"/>
      <c r="AEL1514" s="39"/>
      <c r="AEM1514" s="39"/>
      <c r="AEN1514" s="39"/>
      <c r="AEO1514" s="39"/>
      <c r="AEP1514" s="39"/>
      <c r="AEQ1514" s="39"/>
      <c r="AER1514" s="39"/>
      <c r="AES1514" s="39"/>
      <c r="AET1514" s="39"/>
      <c r="AEU1514" s="39"/>
      <c r="AEV1514" s="39"/>
      <c r="AEW1514" s="39"/>
      <c r="AEX1514" s="39"/>
      <c r="AEY1514" s="39"/>
      <c r="AEZ1514" s="39"/>
      <c r="AFA1514" s="39"/>
      <c r="AFB1514" s="39"/>
      <c r="AFC1514" s="39"/>
      <c r="AFD1514" s="39"/>
      <c r="AFE1514" s="39"/>
      <c r="AFF1514" s="39"/>
      <c r="AFG1514" s="39"/>
      <c r="AFH1514" s="39"/>
      <c r="AFI1514" s="39"/>
      <c r="AFJ1514" s="39"/>
      <c r="AFK1514" s="39"/>
      <c r="AFL1514" s="39"/>
      <c r="AFM1514" s="39"/>
      <c r="AFN1514" s="39"/>
      <c r="AFO1514" s="39"/>
      <c r="AFP1514" s="39"/>
      <c r="AFQ1514" s="39"/>
      <c r="AFR1514" s="39"/>
      <c r="AFS1514" s="39"/>
      <c r="AFT1514" s="39"/>
      <c r="AFU1514" s="39"/>
      <c r="AFV1514" s="39"/>
      <c r="AFW1514" s="39"/>
      <c r="AFX1514" s="39"/>
      <c r="AFY1514" s="39"/>
      <c r="AFZ1514" s="39"/>
      <c r="AGA1514" s="39"/>
      <c r="AGB1514" s="39"/>
      <c r="AGC1514" s="39"/>
      <c r="AGD1514" s="39"/>
      <c r="AGE1514" s="39"/>
      <c r="AGF1514" s="39"/>
      <c r="AGG1514" s="39"/>
      <c r="AGH1514" s="39"/>
      <c r="AGI1514" s="39"/>
      <c r="AGJ1514" s="39"/>
      <c r="AGK1514" s="39"/>
      <c r="AGL1514" s="39"/>
      <c r="AGM1514" s="39"/>
      <c r="AGN1514" s="39"/>
      <c r="AGO1514" s="39"/>
      <c r="AGP1514" s="39"/>
      <c r="AGQ1514" s="39"/>
      <c r="AGR1514" s="39"/>
      <c r="AGS1514" s="39"/>
      <c r="AGT1514" s="39"/>
      <c r="AGU1514" s="39"/>
      <c r="AGV1514" s="39"/>
      <c r="AGW1514" s="39"/>
      <c r="AGX1514" s="39"/>
      <c r="AGY1514" s="39"/>
      <c r="AGZ1514" s="39"/>
      <c r="AHA1514" s="39"/>
      <c r="AHB1514" s="39"/>
      <c r="AHC1514" s="39"/>
      <c r="AHD1514" s="39"/>
      <c r="AHE1514" s="39"/>
      <c r="AHF1514" s="39"/>
      <c r="AHG1514" s="39"/>
      <c r="AHH1514" s="39"/>
      <c r="AHI1514" s="39"/>
      <c r="AHJ1514" s="39"/>
      <c r="AHK1514" s="39"/>
      <c r="AHL1514" s="39"/>
      <c r="AHM1514" s="39"/>
      <c r="AHN1514" s="39"/>
      <c r="AHO1514" s="39"/>
      <c r="AHP1514" s="39"/>
      <c r="AHQ1514" s="39"/>
      <c r="AHR1514" s="39"/>
      <c r="AHS1514" s="39"/>
      <c r="AHT1514" s="39"/>
      <c r="AHU1514" s="39"/>
      <c r="AHV1514" s="39"/>
      <c r="AHW1514" s="39"/>
      <c r="AHX1514" s="39"/>
      <c r="AHY1514" s="39"/>
      <c r="AHZ1514" s="39"/>
      <c r="AIA1514" s="39"/>
      <c r="AIB1514" s="39"/>
      <c r="AIC1514" s="39"/>
      <c r="AID1514" s="39"/>
      <c r="AIE1514" s="39"/>
      <c r="AIF1514" s="39"/>
      <c r="AIG1514" s="39"/>
      <c r="AIH1514" s="39"/>
      <c r="AII1514" s="39"/>
      <c r="AIJ1514" s="39"/>
      <c r="AIK1514" s="39"/>
      <c r="AIL1514" s="39"/>
      <c r="AIM1514" s="39"/>
      <c r="AIN1514" s="39"/>
      <c r="AIO1514" s="39"/>
      <c r="AIP1514" s="39"/>
      <c r="AIQ1514" s="39"/>
      <c r="AIR1514" s="39"/>
      <c r="AIS1514" s="39"/>
      <c r="AIT1514" s="39"/>
      <c r="AIU1514" s="39"/>
      <c r="AIV1514" s="39"/>
      <c r="AIW1514" s="39"/>
      <c r="AIX1514" s="39"/>
      <c r="AIY1514" s="39"/>
      <c r="AIZ1514" s="39"/>
      <c r="AJA1514" s="39"/>
      <c r="AJB1514" s="39"/>
      <c r="AJC1514" s="39"/>
      <c r="AJD1514" s="39"/>
      <c r="AJE1514" s="39"/>
      <c r="AJF1514" s="39"/>
      <c r="AJG1514" s="39"/>
      <c r="AJH1514" s="39"/>
      <c r="AJI1514" s="39"/>
      <c r="AJJ1514" s="39"/>
      <c r="AJK1514" s="39"/>
      <c r="AJL1514" s="39"/>
      <c r="AJM1514" s="39"/>
      <c r="AJN1514" s="39"/>
      <c r="AJO1514" s="39"/>
      <c r="AJP1514" s="39"/>
      <c r="AJQ1514" s="39"/>
      <c r="AJR1514" s="39"/>
      <c r="AJS1514" s="39"/>
      <c r="AJT1514" s="39"/>
      <c r="AJU1514" s="39"/>
      <c r="AJV1514" s="39"/>
      <c r="AJW1514" s="39"/>
      <c r="AJX1514" s="39"/>
      <c r="AJY1514" s="39"/>
      <c r="AJZ1514" s="39"/>
      <c r="AKA1514" s="39"/>
      <c r="AKB1514" s="39"/>
      <c r="AKC1514" s="39"/>
      <c r="AKD1514" s="39"/>
      <c r="AKE1514" s="39"/>
      <c r="AKF1514" s="39"/>
      <c r="AKG1514" s="39"/>
      <c r="AKH1514" s="39"/>
      <c r="AKI1514" s="39"/>
      <c r="AKJ1514" s="39"/>
      <c r="AKK1514" s="39"/>
      <c r="AKL1514" s="39"/>
      <c r="AKM1514" s="39"/>
      <c r="AKN1514" s="39"/>
      <c r="AKO1514" s="39"/>
      <c r="AKP1514" s="39"/>
      <c r="AKQ1514" s="39"/>
      <c r="AKR1514" s="39"/>
      <c r="AKS1514" s="39"/>
      <c r="AKT1514" s="39"/>
      <c r="AKU1514" s="39"/>
      <c r="AKV1514" s="39"/>
      <c r="AKW1514" s="39"/>
      <c r="AKX1514" s="39"/>
      <c r="AKY1514" s="39"/>
      <c r="AKZ1514" s="39"/>
      <c r="ALA1514" s="39"/>
      <c r="ALB1514" s="39"/>
      <c r="ALC1514" s="39"/>
      <c r="ALD1514" s="39"/>
      <c r="ALE1514" s="39"/>
      <c r="ALF1514" s="39"/>
      <c r="ALG1514" s="39"/>
      <c r="ALH1514" s="39"/>
      <c r="ALI1514" s="39"/>
      <c r="ALJ1514" s="39"/>
      <c r="ALK1514" s="39"/>
      <c r="ALL1514" s="39"/>
      <c r="ALM1514" s="39"/>
      <c r="ALN1514" s="39"/>
      <c r="ALO1514" s="39"/>
      <c r="ALP1514" s="39"/>
      <c r="ALQ1514" s="39"/>
      <c r="ALR1514" s="39"/>
      <c r="ALS1514" s="39"/>
      <c r="ALT1514" s="39"/>
      <c r="ALU1514" s="39"/>
      <c r="ALV1514" s="39"/>
      <c r="ALW1514" s="39"/>
      <c r="ALX1514" s="39"/>
      <c r="ALY1514" s="39"/>
      <c r="ALZ1514" s="39"/>
      <c r="AMA1514" s="39"/>
      <c r="AMB1514" s="39"/>
      <c r="AMC1514" s="39"/>
      <c r="AMD1514" s="39"/>
      <c r="AME1514" s="39"/>
      <c r="AMF1514" s="39"/>
      <c r="AMG1514" s="39"/>
      <c r="AMH1514" s="39"/>
      <c r="AMI1514" s="39"/>
      <c r="AMJ1514" s="39"/>
      <c r="AMK1514" s="39"/>
      <c r="AML1514" s="39"/>
      <c r="AMM1514" s="39"/>
      <c r="AMN1514" s="39"/>
      <c r="AMO1514" s="39"/>
      <c r="AMP1514" s="39"/>
      <c r="AMQ1514" s="39"/>
      <c r="AMR1514" s="39"/>
      <c r="AMS1514" s="39"/>
      <c r="AMT1514" s="39"/>
      <c r="AMU1514" s="39"/>
      <c r="AMV1514" s="39"/>
      <c r="AMW1514" s="39"/>
      <c r="AMX1514" s="39"/>
      <c r="AMY1514" s="39"/>
      <c r="AMZ1514" s="39"/>
      <c r="ANA1514" s="39"/>
      <c r="ANB1514" s="39"/>
      <c r="ANC1514" s="39"/>
      <c r="AND1514" s="39"/>
      <c r="ANE1514" s="39"/>
      <c r="ANF1514" s="39"/>
      <c r="ANG1514" s="39"/>
      <c r="ANH1514" s="39"/>
      <c r="ANI1514" s="39"/>
      <c r="ANJ1514" s="39"/>
      <c r="ANK1514" s="39"/>
      <c r="ANL1514" s="39"/>
      <c r="ANM1514" s="39"/>
      <c r="ANN1514" s="39"/>
      <c r="ANO1514" s="39"/>
      <c r="ANP1514" s="39"/>
      <c r="ANQ1514" s="39"/>
      <c r="ANR1514" s="39"/>
      <c r="ANS1514" s="39"/>
      <c r="ANT1514" s="39"/>
      <c r="ANU1514" s="39"/>
      <c r="ANV1514" s="39"/>
      <c r="ANW1514" s="39"/>
      <c r="ANX1514" s="39"/>
      <c r="ANY1514" s="39"/>
      <c r="ANZ1514" s="39"/>
      <c r="AOA1514" s="39"/>
      <c r="AOB1514" s="39"/>
      <c r="AOC1514" s="39"/>
      <c r="AOD1514" s="39"/>
      <c r="AOE1514" s="39"/>
      <c r="AOF1514" s="39"/>
      <c r="AOG1514" s="39"/>
      <c r="AOH1514" s="39"/>
      <c r="AOI1514" s="39"/>
      <c r="AOJ1514" s="39"/>
      <c r="AOK1514" s="39"/>
      <c r="AOL1514" s="39"/>
      <c r="AOM1514" s="39"/>
      <c r="AON1514" s="39"/>
      <c r="AOO1514" s="39"/>
      <c r="AOP1514" s="39"/>
      <c r="AOQ1514" s="39"/>
      <c r="AOR1514" s="39"/>
      <c r="AOS1514" s="39"/>
      <c r="AOT1514" s="39"/>
      <c r="AOU1514" s="39"/>
      <c r="AOV1514" s="39"/>
      <c r="AOW1514" s="39"/>
      <c r="AOX1514" s="39"/>
      <c r="AOY1514" s="39"/>
      <c r="AOZ1514" s="39"/>
      <c r="APA1514" s="39"/>
      <c r="APB1514" s="39"/>
      <c r="APC1514" s="39"/>
      <c r="APD1514" s="39"/>
      <c r="APE1514" s="39"/>
      <c r="APF1514" s="39"/>
      <c r="APG1514" s="39"/>
      <c r="APH1514" s="39"/>
      <c r="API1514" s="39"/>
      <c r="APJ1514" s="39"/>
      <c r="APK1514" s="39"/>
      <c r="APL1514" s="39"/>
      <c r="APM1514" s="39"/>
      <c r="APN1514" s="39"/>
      <c r="APO1514" s="39"/>
      <c r="APP1514" s="39"/>
      <c r="APQ1514" s="39"/>
      <c r="APR1514" s="39"/>
      <c r="APS1514" s="39"/>
      <c r="APT1514" s="39"/>
      <c r="APU1514" s="39"/>
      <c r="APV1514" s="39"/>
      <c r="APW1514" s="39"/>
      <c r="APX1514" s="39"/>
      <c r="APY1514" s="39"/>
      <c r="APZ1514" s="39"/>
      <c r="AQA1514" s="39"/>
      <c r="AQB1514" s="39"/>
      <c r="AQC1514" s="39"/>
      <c r="AQD1514" s="39"/>
      <c r="AQE1514" s="39"/>
      <c r="AQF1514" s="39"/>
      <c r="AQG1514" s="39"/>
      <c r="AQH1514" s="39"/>
      <c r="AQI1514" s="39"/>
      <c r="AQJ1514" s="39"/>
      <c r="AQK1514" s="39"/>
      <c r="AQL1514" s="39"/>
      <c r="AQM1514" s="39"/>
      <c r="AQN1514" s="39"/>
      <c r="AQO1514" s="39"/>
      <c r="AQP1514" s="39"/>
      <c r="AQQ1514" s="39"/>
      <c r="AQR1514" s="39"/>
      <c r="AQS1514" s="39"/>
      <c r="AQT1514" s="39"/>
      <c r="AQU1514" s="39"/>
      <c r="AQV1514" s="39"/>
      <c r="AQW1514" s="39"/>
      <c r="AQX1514" s="39"/>
      <c r="AQY1514" s="39"/>
      <c r="AQZ1514" s="39"/>
      <c r="ARA1514" s="39"/>
      <c r="ARB1514" s="39"/>
      <c r="ARC1514" s="39"/>
      <c r="ARD1514" s="39"/>
      <c r="ARE1514" s="39"/>
      <c r="ARF1514" s="39"/>
      <c r="ARG1514" s="39"/>
      <c r="ARH1514" s="39"/>
      <c r="ARI1514" s="39"/>
      <c r="ARJ1514" s="39"/>
      <c r="ARK1514" s="39"/>
      <c r="ARL1514" s="39"/>
      <c r="ARM1514" s="39"/>
      <c r="ARN1514" s="39"/>
      <c r="ARO1514" s="39"/>
      <c r="ARP1514" s="39"/>
      <c r="ARQ1514" s="39"/>
      <c r="ARR1514" s="39"/>
      <c r="ARS1514" s="39"/>
      <c r="ART1514" s="39"/>
      <c r="ARU1514" s="39"/>
      <c r="ARV1514" s="39"/>
      <c r="ARW1514" s="39"/>
      <c r="ARX1514" s="39"/>
      <c r="ARY1514" s="39"/>
      <c r="ARZ1514" s="39"/>
      <c r="ASA1514" s="39"/>
      <c r="ASB1514" s="39"/>
      <c r="ASC1514" s="39"/>
      <c r="ASD1514" s="39"/>
      <c r="ASE1514" s="39"/>
      <c r="ASF1514" s="39"/>
      <c r="ASG1514" s="39"/>
      <c r="ASH1514" s="39"/>
      <c r="ASI1514" s="39"/>
      <c r="ASJ1514" s="39"/>
      <c r="ASK1514" s="39"/>
      <c r="ASL1514" s="39"/>
      <c r="ASM1514" s="39"/>
      <c r="ASN1514" s="39"/>
      <c r="ASO1514" s="39"/>
      <c r="ASP1514" s="39"/>
      <c r="ASQ1514" s="39"/>
      <c r="ASR1514" s="39"/>
      <c r="ASS1514" s="39"/>
      <c r="AST1514" s="39"/>
      <c r="ASU1514" s="39"/>
      <c r="ASV1514" s="39"/>
      <c r="ASW1514" s="39"/>
      <c r="ASX1514" s="39"/>
      <c r="ASY1514" s="39"/>
      <c r="ASZ1514" s="39"/>
      <c r="ATA1514" s="39"/>
      <c r="ATB1514" s="39"/>
      <c r="ATC1514" s="39"/>
      <c r="ATD1514" s="39"/>
      <c r="ATE1514" s="39"/>
      <c r="ATF1514" s="39"/>
      <c r="ATG1514" s="39"/>
      <c r="ATH1514" s="39"/>
      <c r="ATI1514" s="39"/>
      <c r="ATJ1514" s="39"/>
      <c r="ATK1514" s="39"/>
      <c r="ATL1514" s="39"/>
      <c r="ATM1514" s="39"/>
      <c r="ATN1514" s="39"/>
      <c r="ATO1514" s="39"/>
      <c r="ATP1514" s="39"/>
      <c r="ATQ1514" s="39"/>
      <c r="ATR1514" s="39"/>
      <c r="ATS1514" s="39"/>
      <c r="ATT1514" s="39"/>
      <c r="ATU1514" s="39"/>
      <c r="ATV1514" s="39"/>
      <c r="ATW1514" s="39"/>
      <c r="ATX1514" s="39"/>
      <c r="ATY1514" s="39"/>
      <c r="ATZ1514" s="39"/>
      <c r="AUA1514" s="39"/>
      <c r="AUB1514" s="39"/>
      <c r="AUC1514" s="39"/>
      <c r="AUD1514" s="39"/>
      <c r="AUE1514" s="39"/>
      <c r="AUF1514" s="39"/>
      <c r="AUG1514" s="39"/>
      <c r="AUH1514" s="39"/>
      <c r="AUI1514" s="39"/>
      <c r="AUJ1514" s="39"/>
      <c r="AUK1514" s="39"/>
      <c r="AUL1514" s="39"/>
      <c r="AUM1514" s="39"/>
      <c r="AUN1514" s="39"/>
      <c r="AUO1514" s="39"/>
      <c r="AUP1514" s="39"/>
      <c r="AUQ1514" s="39"/>
      <c r="AUR1514" s="39"/>
      <c r="AUS1514" s="39"/>
      <c r="AUT1514" s="39"/>
      <c r="AUU1514" s="39"/>
      <c r="AUV1514" s="39"/>
      <c r="AUW1514" s="39"/>
      <c r="AUX1514" s="39"/>
      <c r="AUY1514" s="39"/>
      <c r="AUZ1514" s="39"/>
      <c r="AVA1514" s="39"/>
      <c r="AVB1514" s="39"/>
      <c r="AVC1514" s="39"/>
      <c r="AVD1514" s="39"/>
      <c r="AVE1514" s="39"/>
      <c r="AVF1514" s="39"/>
      <c r="AVG1514" s="39"/>
      <c r="AVH1514" s="39"/>
      <c r="AVI1514" s="39"/>
      <c r="AVJ1514" s="39"/>
      <c r="AVK1514" s="39"/>
      <c r="AVL1514" s="39"/>
      <c r="AVM1514" s="39"/>
      <c r="AVN1514" s="39"/>
      <c r="AVO1514" s="39"/>
      <c r="AVP1514" s="39"/>
      <c r="AVQ1514" s="39"/>
      <c r="AVR1514" s="39"/>
      <c r="AVS1514" s="39"/>
      <c r="AVT1514" s="39"/>
      <c r="AVU1514" s="39"/>
      <c r="AVV1514" s="39"/>
      <c r="AVW1514" s="39"/>
      <c r="AVX1514" s="39"/>
      <c r="AVY1514" s="39"/>
      <c r="AVZ1514" s="39"/>
      <c r="AWA1514" s="39"/>
      <c r="AWB1514" s="39"/>
      <c r="AWC1514" s="39"/>
      <c r="AWD1514" s="39"/>
      <c r="AWE1514" s="39"/>
      <c r="AWF1514" s="39"/>
      <c r="AWG1514" s="39"/>
      <c r="AWH1514" s="39"/>
      <c r="AWI1514" s="39"/>
      <c r="AWJ1514" s="39"/>
      <c r="AWK1514" s="39"/>
      <c r="AWL1514" s="39"/>
      <c r="AWM1514" s="39"/>
      <c r="AWN1514" s="39"/>
      <c r="AWO1514" s="39"/>
      <c r="AWP1514" s="39"/>
      <c r="AWQ1514" s="39"/>
      <c r="AWR1514" s="39"/>
      <c r="AWS1514" s="39"/>
      <c r="AWT1514" s="39"/>
      <c r="AWU1514" s="39"/>
      <c r="AWV1514" s="39"/>
      <c r="AWW1514" s="39"/>
      <c r="AWX1514" s="39"/>
      <c r="AWY1514" s="39"/>
      <c r="AWZ1514" s="39"/>
      <c r="AXA1514" s="39"/>
      <c r="AXB1514" s="39"/>
      <c r="AXC1514" s="39"/>
      <c r="AXD1514" s="39"/>
      <c r="AXE1514" s="39"/>
      <c r="AXF1514" s="39"/>
      <c r="AXG1514" s="39"/>
      <c r="AXH1514" s="39"/>
      <c r="AXI1514" s="39"/>
      <c r="AXJ1514" s="39"/>
      <c r="AXK1514" s="39"/>
      <c r="AXL1514" s="39"/>
      <c r="AXM1514" s="39"/>
      <c r="AXN1514" s="39"/>
      <c r="AXO1514" s="39"/>
      <c r="AXP1514" s="39"/>
      <c r="AXQ1514" s="39"/>
      <c r="AXR1514" s="39"/>
      <c r="AXS1514" s="39"/>
      <c r="AXT1514" s="39"/>
      <c r="AXU1514" s="39"/>
      <c r="AXV1514" s="39"/>
      <c r="AXW1514" s="39"/>
      <c r="AXX1514" s="39"/>
      <c r="AXY1514" s="39"/>
      <c r="AXZ1514" s="39"/>
      <c r="AYA1514" s="39"/>
      <c r="AYB1514" s="39"/>
      <c r="AYC1514" s="39"/>
      <c r="AYD1514" s="39"/>
      <c r="AYE1514" s="39"/>
      <c r="AYF1514" s="39"/>
      <c r="AYG1514" s="39"/>
      <c r="AYH1514" s="39"/>
      <c r="AYI1514" s="39"/>
      <c r="AYJ1514" s="39"/>
      <c r="AYK1514" s="39"/>
      <c r="AYL1514" s="39"/>
      <c r="AYM1514" s="39"/>
      <c r="AYN1514" s="39"/>
      <c r="AYO1514" s="39"/>
      <c r="AYP1514" s="39"/>
      <c r="AYQ1514" s="39"/>
      <c r="AYR1514" s="39"/>
      <c r="AYS1514" s="39"/>
      <c r="AYT1514" s="39"/>
      <c r="AYU1514" s="39"/>
      <c r="AYV1514" s="39"/>
      <c r="AYW1514" s="39"/>
      <c r="AYX1514" s="39"/>
      <c r="AYY1514" s="39"/>
      <c r="AYZ1514" s="39"/>
      <c r="AZA1514" s="39"/>
      <c r="AZB1514" s="39"/>
      <c r="AZC1514" s="39"/>
      <c r="AZD1514" s="39"/>
      <c r="AZE1514" s="39"/>
      <c r="AZF1514" s="39"/>
      <c r="AZG1514" s="39"/>
      <c r="AZH1514" s="39"/>
      <c r="AZI1514" s="39"/>
      <c r="AZJ1514" s="39"/>
      <c r="AZK1514" s="39"/>
      <c r="AZL1514" s="39"/>
      <c r="AZM1514" s="39"/>
      <c r="AZN1514" s="39"/>
      <c r="AZO1514" s="39"/>
      <c r="AZP1514" s="39"/>
      <c r="AZQ1514" s="39"/>
      <c r="AZR1514" s="39"/>
      <c r="AZS1514" s="39"/>
      <c r="AZT1514" s="39"/>
      <c r="AZU1514" s="39"/>
      <c r="AZV1514" s="39"/>
      <c r="AZW1514" s="39"/>
      <c r="AZX1514" s="39"/>
      <c r="AZY1514" s="39"/>
      <c r="AZZ1514" s="39"/>
      <c r="BAA1514" s="39"/>
      <c r="BAB1514" s="39"/>
      <c r="BAC1514" s="39"/>
      <c r="BAD1514" s="39"/>
      <c r="BAE1514" s="39"/>
      <c r="BAF1514" s="39"/>
      <c r="BAG1514" s="39"/>
      <c r="BAH1514" s="39"/>
      <c r="BAI1514" s="39"/>
      <c r="BAJ1514" s="39"/>
      <c r="BAK1514" s="39"/>
      <c r="BAL1514" s="39"/>
      <c r="BAM1514" s="39"/>
      <c r="BAN1514" s="39"/>
      <c r="BAO1514" s="39"/>
      <c r="BAP1514" s="39"/>
      <c r="BAQ1514" s="39"/>
      <c r="BAR1514" s="39"/>
      <c r="BAS1514" s="39"/>
      <c r="BAT1514" s="39"/>
      <c r="BAU1514" s="39"/>
      <c r="BAV1514" s="39"/>
      <c r="BAW1514" s="39"/>
      <c r="BAX1514" s="39"/>
      <c r="BAY1514" s="39"/>
      <c r="BAZ1514" s="39"/>
      <c r="BBA1514" s="39"/>
      <c r="BBB1514" s="39"/>
      <c r="BBC1514" s="39"/>
      <c r="BBD1514" s="39"/>
      <c r="BBE1514" s="39"/>
      <c r="BBF1514" s="39"/>
      <c r="BBG1514" s="39"/>
      <c r="BBH1514" s="39"/>
      <c r="BBI1514" s="39"/>
      <c r="BBJ1514" s="39"/>
      <c r="BBK1514" s="39"/>
      <c r="BBL1514" s="39"/>
      <c r="BBM1514" s="39"/>
      <c r="BBN1514" s="39"/>
      <c r="BBO1514" s="39"/>
      <c r="BBP1514" s="39"/>
      <c r="BBQ1514" s="39"/>
      <c r="BBR1514" s="39"/>
      <c r="BBS1514" s="39"/>
      <c r="BBT1514" s="39"/>
      <c r="BBU1514" s="39"/>
      <c r="BBV1514" s="39"/>
      <c r="BBW1514" s="39"/>
      <c r="BBX1514" s="39"/>
      <c r="BBY1514" s="39"/>
      <c r="BBZ1514" s="39"/>
      <c r="BCA1514" s="39"/>
      <c r="BCB1514" s="39"/>
      <c r="BCC1514" s="39"/>
      <c r="BCD1514" s="39"/>
      <c r="BCE1514" s="39"/>
      <c r="BCF1514" s="39"/>
      <c r="BCG1514" s="39"/>
      <c r="BCH1514" s="39"/>
      <c r="BCI1514" s="39"/>
      <c r="BCJ1514" s="39"/>
      <c r="BCK1514" s="39"/>
      <c r="BCL1514" s="39"/>
      <c r="BCM1514" s="39"/>
      <c r="BCN1514" s="39"/>
      <c r="BCO1514" s="39"/>
      <c r="BCP1514" s="39"/>
      <c r="BCQ1514" s="39"/>
      <c r="BCR1514" s="39"/>
      <c r="BCS1514" s="39"/>
      <c r="BCT1514" s="39"/>
      <c r="BCU1514" s="39"/>
      <c r="BCV1514" s="39"/>
      <c r="BCW1514" s="39"/>
      <c r="BCX1514" s="39"/>
      <c r="BCY1514" s="39"/>
      <c r="BCZ1514" s="39"/>
      <c r="BDA1514" s="39"/>
      <c r="BDB1514" s="39"/>
      <c r="BDC1514" s="39"/>
      <c r="BDD1514" s="39"/>
      <c r="BDE1514" s="39"/>
      <c r="BDF1514" s="39"/>
      <c r="BDG1514" s="39"/>
      <c r="BDH1514" s="39"/>
      <c r="BDI1514" s="39"/>
      <c r="BDJ1514" s="39"/>
      <c r="BDK1514" s="39"/>
      <c r="BDL1514" s="39"/>
      <c r="BDM1514" s="39"/>
      <c r="BDN1514" s="39"/>
      <c r="BDO1514" s="39"/>
      <c r="BDP1514" s="39"/>
      <c r="BDQ1514" s="39"/>
      <c r="BDR1514" s="39"/>
      <c r="BDS1514" s="39"/>
      <c r="BDT1514" s="39"/>
      <c r="BDU1514" s="39"/>
      <c r="BDV1514" s="39"/>
      <c r="BDW1514" s="39"/>
      <c r="BDX1514" s="39"/>
      <c r="BDY1514" s="39"/>
      <c r="BDZ1514" s="39"/>
      <c r="BEA1514" s="39"/>
      <c r="BEB1514" s="39"/>
      <c r="BEC1514" s="39"/>
      <c r="BED1514" s="39"/>
      <c r="BEE1514" s="39"/>
      <c r="BEF1514" s="39"/>
      <c r="BEG1514" s="39"/>
      <c r="BEH1514" s="39"/>
      <c r="BEI1514" s="39"/>
      <c r="BEJ1514" s="39"/>
      <c r="BEK1514" s="39"/>
      <c r="BEL1514" s="39"/>
      <c r="BEM1514" s="39"/>
      <c r="BEN1514" s="39"/>
      <c r="BEO1514" s="39"/>
      <c r="BEP1514" s="39"/>
      <c r="BEQ1514" s="39"/>
      <c r="BER1514" s="39"/>
      <c r="BES1514" s="39"/>
      <c r="BET1514" s="39"/>
      <c r="BEU1514" s="39"/>
      <c r="BEV1514" s="39"/>
      <c r="BEW1514" s="39"/>
      <c r="BEX1514" s="39"/>
      <c r="BEY1514" s="39"/>
      <c r="BEZ1514" s="39"/>
      <c r="BFA1514" s="39"/>
      <c r="BFB1514" s="39"/>
      <c r="BFC1514" s="39"/>
      <c r="BFD1514" s="39"/>
      <c r="BFE1514" s="39"/>
      <c r="BFF1514" s="39"/>
      <c r="BFG1514" s="39"/>
      <c r="BFH1514" s="39"/>
      <c r="BFI1514" s="39"/>
      <c r="BFJ1514" s="39"/>
      <c r="BFK1514" s="39"/>
      <c r="BFL1514" s="39"/>
      <c r="BFM1514" s="39"/>
      <c r="BFN1514" s="39"/>
      <c r="BFO1514" s="39"/>
      <c r="BFP1514" s="39"/>
      <c r="BFQ1514" s="39"/>
      <c r="BFR1514" s="39"/>
      <c r="BFS1514" s="39"/>
      <c r="BFT1514" s="39"/>
      <c r="BFU1514" s="39"/>
      <c r="BFV1514" s="39"/>
      <c r="BFW1514" s="39"/>
      <c r="BFX1514" s="39"/>
      <c r="BFY1514" s="39"/>
      <c r="BFZ1514" s="39"/>
      <c r="BGA1514" s="39"/>
      <c r="BGB1514" s="39"/>
      <c r="BGC1514" s="39"/>
      <c r="BGD1514" s="39"/>
      <c r="BGE1514" s="39"/>
      <c r="BGF1514" s="39"/>
      <c r="BGG1514" s="39"/>
      <c r="BGH1514" s="39"/>
      <c r="BGI1514" s="39"/>
      <c r="BGJ1514" s="39"/>
      <c r="BGK1514" s="39"/>
      <c r="BGL1514" s="39"/>
      <c r="BGM1514" s="39"/>
      <c r="BGN1514" s="39"/>
      <c r="BGO1514" s="39"/>
      <c r="BGP1514" s="39"/>
      <c r="BGQ1514" s="39"/>
      <c r="BGR1514" s="39"/>
      <c r="BGS1514" s="39"/>
      <c r="BGT1514" s="39"/>
      <c r="BGU1514" s="39"/>
      <c r="BGV1514" s="39"/>
      <c r="BGW1514" s="39"/>
      <c r="BGX1514" s="39"/>
      <c r="BGY1514" s="39"/>
      <c r="BGZ1514" s="39"/>
      <c r="BHA1514" s="39"/>
      <c r="BHB1514" s="39"/>
      <c r="BHC1514" s="39"/>
      <c r="BHD1514" s="39"/>
      <c r="BHE1514" s="39"/>
      <c r="BHF1514" s="39"/>
      <c r="BHG1514" s="39"/>
      <c r="BHH1514" s="39"/>
      <c r="BHI1514" s="39"/>
      <c r="BHJ1514" s="39"/>
      <c r="BHK1514" s="39"/>
      <c r="BHL1514" s="39"/>
      <c r="BHM1514" s="39"/>
      <c r="BHN1514" s="39"/>
      <c r="BHO1514" s="39"/>
      <c r="BHP1514" s="39"/>
      <c r="BHQ1514" s="39"/>
      <c r="BHR1514" s="39"/>
      <c r="BHS1514" s="39"/>
      <c r="BHT1514" s="39"/>
      <c r="BHU1514" s="39"/>
      <c r="BHV1514" s="39"/>
      <c r="BHW1514" s="39"/>
      <c r="BHX1514" s="39"/>
      <c r="BHY1514" s="39"/>
      <c r="BHZ1514" s="39"/>
      <c r="BIA1514" s="39"/>
      <c r="BIB1514" s="39"/>
      <c r="BIC1514" s="39"/>
      <c r="BID1514" s="39"/>
      <c r="BIE1514" s="39"/>
      <c r="BIF1514" s="39"/>
      <c r="BIG1514" s="39"/>
      <c r="BIH1514" s="39"/>
      <c r="BII1514" s="39"/>
      <c r="BIJ1514" s="39"/>
      <c r="BIK1514" s="39"/>
      <c r="BIL1514" s="39"/>
      <c r="BIM1514" s="39"/>
      <c r="BIN1514" s="39"/>
      <c r="BIO1514" s="39"/>
      <c r="BIP1514" s="39"/>
      <c r="BIQ1514" s="39"/>
      <c r="BIR1514" s="39"/>
      <c r="BIS1514" s="39"/>
      <c r="BIT1514" s="39"/>
      <c r="BIU1514" s="39"/>
      <c r="BIV1514" s="39"/>
      <c r="BIW1514" s="39"/>
      <c r="BIX1514" s="39"/>
      <c r="BIY1514" s="39"/>
      <c r="BIZ1514" s="39"/>
      <c r="BJA1514" s="39"/>
      <c r="BJB1514" s="39"/>
      <c r="BJC1514" s="39"/>
      <c r="BJD1514" s="39"/>
      <c r="BJE1514" s="39"/>
      <c r="BJF1514" s="39"/>
      <c r="BJG1514" s="39"/>
      <c r="BJH1514" s="39"/>
      <c r="BJI1514" s="39"/>
      <c r="BJJ1514" s="39"/>
      <c r="BJK1514" s="39"/>
      <c r="BJL1514" s="39"/>
      <c r="BJM1514" s="39"/>
      <c r="BJN1514" s="39"/>
      <c r="BJO1514" s="39"/>
      <c r="BJP1514" s="39"/>
      <c r="BJQ1514" s="39"/>
      <c r="BJR1514" s="39"/>
      <c r="BJS1514" s="39"/>
      <c r="BJT1514" s="39"/>
      <c r="BJU1514" s="39"/>
      <c r="BJV1514" s="39"/>
      <c r="BJW1514" s="39"/>
      <c r="BJX1514" s="39"/>
      <c r="BJY1514" s="39"/>
      <c r="BJZ1514" s="39"/>
      <c r="BKA1514" s="39"/>
      <c r="BKB1514" s="39"/>
      <c r="BKC1514" s="39"/>
      <c r="BKD1514" s="39"/>
      <c r="BKE1514" s="39"/>
      <c r="BKF1514" s="39"/>
      <c r="BKG1514" s="39"/>
      <c r="BKH1514" s="39"/>
      <c r="BKI1514" s="39"/>
      <c r="BKJ1514" s="39"/>
      <c r="BKK1514" s="39"/>
      <c r="BKL1514" s="39"/>
      <c r="BKM1514" s="39"/>
      <c r="BKN1514" s="39"/>
      <c r="BKO1514" s="39"/>
      <c r="BKP1514" s="39"/>
      <c r="BKQ1514" s="39"/>
      <c r="BKR1514" s="39"/>
      <c r="BKS1514" s="39"/>
      <c r="BKT1514" s="39"/>
      <c r="BKU1514" s="39"/>
      <c r="BKV1514" s="39"/>
      <c r="BKW1514" s="39"/>
      <c r="BKX1514" s="39"/>
      <c r="BKY1514" s="39"/>
      <c r="BKZ1514" s="39"/>
      <c r="BLA1514" s="39"/>
      <c r="BLB1514" s="39"/>
      <c r="BLC1514" s="39"/>
      <c r="BLD1514" s="39"/>
      <c r="BLE1514" s="39"/>
      <c r="BLF1514" s="39"/>
      <c r="BLG1514" s="39"/>
      <c r="BLH1514" s="39"/>
      <c r="BLI1514" s="39"/>
      <c r="BLJ1514" s="39"/>
      <c r="BLK1514" s="39"/>
      <c r="BLL1514" s="39"/>
      <c r="BLM1514" s="39"/>
      <c r="BLN1514" s="39"/>
      <c r="BLO1514" s="39"/>
      <c r="BLP1514" s="39"/>
      <c r="BLQ1514" s="39"/>
      <c r="BLR1514" s="39"/>
      <c r="BLS1514" s="39"/>
      <c r="BLT1514" s="39"/>
      <c r="BLU1514" s="39"/>
      <c r="BLV1514" s="39"/>
      <c r="BLW1514" s="39"/>
      <c r="BLX1514" s="39"/>
      <c r="BLY1514" s="39"/>
      <c r="BLZ1514" s="39"/>
      <c r="BMA1514" s="39"/>
      <c r="BMB1514" s="39"/>
      <c r="BMC1514" s="39"/>
      <c r="BMD1514" s="39"/>
      <c r="BME1514" s="39"/>
      <c r="BMF1514" s="39"/>
      <c r="BMG1514" s="39"/>
      <c r="BMH1514" s="39"/>
      <c r="BMI1514" s="39"/>
      <c r="BMJ1514" s="39"/>
      <c r="BMK1514" s="39"/>
      <c r="BML1514" s="39"/>
      <c r="BMM1514" s="39"/>
      <c r="BMN1514" s="39"/>
      <c r="BMO1514" s="39"/>
      <c r="BMP1514" s="39"/>
      <c r="BMQ1514" s="39"/>
      <c r="BMR1514" s="39"/>
      <c r="BMS1514" s="39"/>
      <c r="BMT1514" s="39"/>
      <c r="BMU1514" s="39"/>
      <c r="BMV1514" s="39"/>
      <c r="BMW1514" s="39"/>
      <c r="BMX1514" s="39"/>
      <c r="BMY1514" s="39"/>
      <c r="BMZ1514" s="39"/>
      <c r="BNA1514" s="39"/>
      <c r="BNB1514" s="39"/>
      <c r="BNC1514" s="39"/>
      <c r="BND1514" s="39"/>
      <c r="BNE1514" s="39"/>
      <c r="BNF1514" s="39"/>
      <c r="BNG1514" s="39"/>
      <c r="BNH1514" s="39"/>
      <c r="BNI1514" s="39"/>
      <c r="BNJ1514" s="39"/>
      <c r="BNK1514" s="39"/>
      <c r="BNL1514" s="39"/>
      <c r="BNM1514" s="39"/>
      <c r="BNN1514" s="39"/>
      <c r="BNO1514" s="39"/>
      <c r="BNP1514" s="39"/>
      <c r="BNQ1514" s="39"/>
      <c r="BNR1514" s="39"/>
      <c r="BNS1514" s="39"/>
      <c r="BNT1514" s="39"/>
      <c r="BNU1514" s="39"/>
      <c r="BNV1514" s="39"/>
      <c r="BNW1514" s="39"/>
      <c r="BNX1514" s="39"/>
      <c r="BNY1514" s="39"/>
      <c r="BNZ1514" s="39"/>
      <c r="BOA1514" s="39"/>
      <c r="BOB1514" s="39"/>
      <c r="BOC1514" s="39"/>
      <c r="BOD1514" s="39"/>
      <c r="BOE1514" s="39"/>
      <c r="BOF1514" s="39"/>
      <c r="BOG1514" s="39"/>
      <c r="BOH1514" s="39"/>
      <c r="BOI1514" s="39"/>
      <c r="BOJ1514" s="39"/>
      <c r="BOK1514" s="39"/>
      <c r="BOL1514" s="39"/>
      <c r="BOM1514" s="39"/>
      <c r="BON1514" s="39"/>
      <c r="BOO1514" s="39"/>
      <c r="BOP1514" s="39"/>
      <c r="BOQ1514" s="39"/>
      <c r="BOR1514" s="39"/>
      <c r="BOS1514" s="39"/>
      <c r="BOT1514" s="39"/>
      <c r="BOU1514" s="39"/>
      <c r="BOV1514" s="39"/>
      <c r="BOW1514" s="39"/>
      <c r="BOX1514" s="39"/>
      <c r="BOY1514" s="39"/>
      <c r="BOZ1514" s="39"/>
      <c r="BPA1514" s="39"/>
      <c r="BPB1514" s="39"/>
      <c r="BPC1514" s="39"/>
      <c r="BPD1514" s="39"/>
      <c r="BPE1514" s="39"/>
      <c r="BPF1514" s="39"/>
      <c r="BPG1514" s="39"/>
      <c r="BPH1514" s="39"/>
      <c r="BPI1514" s="39"/>
      <c r="BPJ1514" s="39"/>
      <c r="BPK1514" s="39"/>
      <c r="BPL1514" s="39"/>
      <c r="BPM1514" s="39"/>
      <c r="BPN1514" s="39"/>
      <c r="BPO1514" s="39"/>
      <c r="BPP1514" s="39"/>
      <c r="BPQ1514" s="39"/>
      <c r="BPR1514" s="39"/>
      <c r="BPS1514" s="39"/>
      <c r="BPT1514" s="39"/>
      <c r="BPU1514" s="39"/>
      <c r="BPV1514" s="39"/>
      <c r="BPW1514" s="39"/>
      <c r="BPX1514" s="39"/>
      <c r="BPY1514" s="39"/>
      <c r="BPZ1514" s="39"/>
      <c r="BQA1514" s="39"/>
      <c r="BQB1514" s="39"/>
      <c r="BQC1514" s="39"/>
      <c r="BQD1514" s="39"/>
      <c r="BQE1514" s="39"/>
      <c r="BQF1514" s="39"/>
      <c r="BQG1514" s="39"/>
      <c r="BQH1514" s="39"/>
      <c r="BQI1514" s="39"/>
      <c r="BQJ1514" s="39"/>
      <c r="BQK1514" s="39"/>
      <c r="BQL1514" s="39"/>
      <c r="BQM1514" s="39"/>
      <c r="BQN1514" s="39"/>
      <c r="BQO1514" s="39"/>
      <c r="BQP1514" s="39"/>
      <c r="BQQ1514" s="39"/>
      <c r="BQR1514" s="39"/>
      <c r="BQS1514" s="39"/>
      <c r="BQT1514" s="39"/>
      <c r="BQU1514" s="39"/>
      <c r="BQV1514" s="39"/>
      <c r="BQW1514" s="39"/>
      <c r="BQX1514" s="39"/>
      <c r="BQY1514" s="39"/>
      <c r="BQZ1514" s="39"/>
      <c r="BRA1514" s="39"/>
      <c r="BRB1514" s="39"/>
      <c r="BRC1514" s="39"/>
      <c r="BRD1514" s="39"/>
      <c r="BRE1514" s="39"/>
      <c r="BRF1514" s="39"/>
      <c r="BRG1514" s="39"/>
      <c r="BRH1514" s="39"/>
      <c r="BRI1514" s="39"/>
      <c r="BRJ1514" s="39"/>
      <c r="BRK1514" s="39"/>
      <c r="BRL1514" s="39"/>
      <c r="BRM1514" s="39"/>
      <c r="BRN1514" s="39"/>
      <c r="BRO1514" s="39"/>
      <c r="BRP1514" s="39"/>
      <c r="BRQ1514" s="39"/>
      <c r="BRR1514" s="39"/>
      <c r="BRS1514" s="39"/>
      <c r="BRT1514" s="39"/>
      <c r="BRU1514" s="39"/>
      <c r="BRV1514" s="39"/>
      <c r="BRW1514" s="39"/>
      <c r="BRX1514" s="39"/>
      <c r="BRY1514" s="39"/>
      <c r="BRZ1514" s="39"/>
      <c r="BSA1514" s="39"/>
      <c r="BSB1514" s="39"/>
      <c r="BSC1514" s="39"/>
      <c r="BSD1514" s="39"/>
      <c r="BSE1514" s="39"/>
      <c r="BSF1514" s="39"/>
      <c r="BSG1514" s="39"/>
      <c r="BSH1514" s="39"/>
      <c r="BSI1514" s="39"/>
      <c r="BSJ1514" s="39"/>
      <c r="BSK1514" s="39"/>
      <c r="BSL1514" s="39"/>
      <c r="BSM1514" s="39"/>
      <c r="BSN1514" s="39"/>
      <c r="BSO1514" s="39"/>
      <c r="BSP1514" s="39"/>
      <c r="BSQ1514" s="39"/>
      <c r="BSR1514" s="39"/>
      <c r="BSS1514" s="39"/>
      <c r="BST1514" s="39"/>
      <c r="BSU1514" s="39"/>
      <c r="BSV1514" s="39"/>
      <c r="BSW1514" s="39"/>
      <c r="BSX1514" s="39"/>
      <c r="BSY1514" s="39"/>
      <c r="BSZ1514" s="39"/>
      <c r="BTA1514" s="39"/>
      <c r="BTB1514" s="39"/>
      <c r="BTC1514" s="39"/>
      <c r="BTD1514" s="39"/>
      <c r="BTE1514" s="39"/>
      <c r="BTF1514" s="39"/>
      <c r="BTG1514" s="39"/>
      <c r="BTH1514" s="39"/>
      <c r="BTI1514" s="39"/>
      <c r="BTJ1514" s="39"/>
      <c r="BTK1514" s="39"/>
      <c r="BTL1514" s="39"/>
      <c r="BTM1514" s="39"/>
      <c r="BTN1514" s="39"/>
      <c r="BTO1514" s="39"/>
      <c r="BTP1514" s="39"/>
      <c r="BTQ1514" s="39"/>
      <c r="BTR1514" s="39"/>
      <c r="BTS1514" s="39"/>
      <c r="BTT1514" s="39"/>
      <c r="BTU1514" s="39"/>
      <c r="BTV1514" s="39"/>
      <c r="BTW1514" s="39"/>
      <c r="BTX1514" s="39"/>
      <c r="BTY1514" s="39"/>
      <c r="BTZ1514" s="39"/>
      <c r="BUA1514" s="39"/>
      <c r="BUB1514" s="39"/>
      <c r="BUC1514" s="39"/>
      <c r="BUD1514" s="39"/>
      <c r="BUE1514" s="39"/>
      <c r="BUF1514" s="39"/>
      <c r="BUG1514" s="39"/>
      <c r="BUH1514" s="39"/>
      <c r="BUI1514" s="39"/>
      <c r="BUJ1514" s="39"/>
      <c r="BUK1514" s="39"/>
      <c r="BUL1514" s="39"/>
      <c r="BUM1514" s="39"/>
      <c r="BUN1514" s="39"/>
      <c r="BUO1514" s="39"/>
      <c r="BUP1514" s="39"/>
      <c r="BUQ1514" s="39"/>
      <c r="BUR1514" s="39"/>
      <c r="BUS1514" s="39"/>
      <c r="BUT1514" s="39"/>
      <c r="BUU1514" s="39"/>
      <c r="BUV1514" s="39"/>
      <c r="BUW1514" s="39"/>
      <c r="BUX1514" s="39"/>
      <c r="BUY1514" s="39"/>
      <c r="BUZ1514" s="39"/>
      <c r="BVA1514" s="39"/>
      <c r="BVB1514" s="39"/>
      <c r="BVC1514" s="39"/>
      <c r="BVD1514" s="39"/>
      <c r="BVE1514" s="39"/>
      <c r="BVF1514" s="39"/>
      <c r="BVG1514" s="39"/>
      <c r="BVH1514" s="39"/>
      <c r="BVI1514" s="39"/>
      <c r="BVJ1514" s="39"/>
      <c r="BVK1514" s="39"/>
      <c r="BVL1514" s="39"/>
      <c r="BVM1514" s="39"/>
      <c r="BVN1514" s="39"/>
      <c r="BVO1514" s="39"/>
      <c r="BVP1514" s="39"/>
      <c r="BVQ1514" s="39"/>
      <c r="BVR1514" s="39"/>
      <c r="BVS1514" s="39"/>
      <c r="BVT1514" s="39"/>
      <c r="BVU1514" s="39"/>
      <c r="BVV1514" s="39"/>
      <c r="BVW1514" s="39"/>
      <c r="BVX1514" s="39"/>
      <c r="BVY1514" s="39"/>
      <c r="BVZ1514" s="39"/>
      <c r="BWA1514" s="39"/>
      <c r="BWB1514" s="39"/>
      <c r="BWC1514" s="39"/>
      <c r="BWD1514" s="39"/>
      <c r="BWE1514" s="39"/>
      <c r="BWF1514" s="39"/>
      <c r="BWG1514" s="39"/>
      <c r="BWH1514" s="39"/>
      <c r="BWI1514" s="39"/>
      <c r="BWJ1514" s="39"/>
      <c r="BWK1514" s="39"/>
      <c r="BWL1514" s="39"/>
      <c r="BWM1514" s="39"/>
      <c r="BWN1514" s="39"/>
      <c r="BWO1514" s="39"/>
      <c r="BWP1514" s="39"/>
      <c r="BWQ1514" s="39"/>
      <c r="BWR1514" s="39"/>
      <c r="BWS1514" s="39"/>
      <c r="BWT1514" s="39"/>
      <c r="BWU1514" s="39"/>
      <c r="BWV1514" s="39"/>
      <c r="BWW1514" s="39"/>
      <c r="BWX1514" s="39"/>
      <c r="BWY1514" s="39"/>
      <c r="BWZ1514" s="39"/>
      <c r="BXA1514" s="39"/>
      <c r="BXB1514" s="39"/>
      <c r="BXC1514" s="39"/>
      <c r="BXD1514" s="39"/>
      <c r="BXE1514" s="39"/>
      <c r="BXF1514" s="39"/>
      <c r="BXG1514" s="39"/>
      <c r="BXH1514" s="39"/>
      <c r="BXI1514" s="39"/>
      <c r="BXJ1514" s="39"/>
      <c r="BXK1514" s="39"/>
      <c r="BXL1514" s="39"/>
      <c r="BXM1514" s="39"/>
      <c r="BXN1514" s="39"/>
      <c r="BXO1514" s="39"/>
      <c r="BXP1514" s="39"/>
      <c r="BXQ1514" s="39"/>
      <c r="BXR1514" s="39"/>
      <c r="BXS1514" s="39"/>
      <c r="BXT1514" s="39"/>
      <c r="BXU1514" s="39"/>
      <c r="BXV1514" s="39"/>
      <c r="BXW1514" s="39"/>
      <c r="BXX1514" s="39"/>
      <c r="BXY1514" s="39"/>
      <c r="BXZ1514" s="39"/>
      <c r="BYA1514" s="39"/>
      <c r="BYB1514" s="39"/>
      <c r="BYC1514" s="39"/>
      <c r="BYD1514" s="39"/>
      <c r="BYE1514" s="39"/>
      <c r="BYF1514" s="39"/>
      <c r="BYG1514" s="39"/>
      <c r="BYH1514" s="39"/>
      <c r="BYI1514" s="39"/>
      <c r="BYJ1514" s="39"/>
      <c r="BYK1514" s="39"/>
      <c r="BYL1514" s="39"/>
      <c r="BYM1514" s="39"/>
      <c r="BYN1514" s="39"/>
      <c r="BYO1514" s="39"/>
      <c r="BYP1514" s="39"/>
      <c r="BYQ1514" s="39"/>
      <c r="BYR1514" s="39"/>
      <c r="BYS1514" s="39"/>
      <c r="BYT1514" s="39"/>
      <c r="BYU1514" s="39"/>
      <c r="BYV1514" s="39"/>
      <c r="BYW1514" s="39"/>
      <c r="BYX1514" s="39"/>
      <c r="BYY1514" s="39"/>
      <c r="BYZ1514" s="39"/>
      <c r="BZA1514" s="39"/>
      <c r="BZB1514" s="39"/>
      <c r="BZC1514" s="39"/>
      <c r="BZD1514" s="39"/>
      <c r="BZE1514" s="39"/>
      <c r="BZF1514" s="39"/>
      <c r="BZG1514" s="39"/>
      <c r="BZH1514" s="39"/>
      <c r="BZI1514" s="39"/>
      <c r="BZJ1514" s="39"/>
      <c r="BZK1514" s="39"/>
      <c r="BZL1514" s="39"/>
      <c r="BZM1514" s="39"/>
      <c r="BZN1514" s="39"/>
      <c r="BZO1514" s="39"/>
      <c r="BZP1514" s="39"/>
      <c r="BZQ1514" s="39"/>
      <c r="BZR1514" s="39"/>
      <c r="BZS1514" s="39"/>
      <c r="BZT1514" s="39"/>
      <c r="BZU1514" s="39"/>
      <c r="BZV1514" s="39"/>
      <c r="BZW1514" s="39"/>
      <c r="BZX1514" s="39"/>
      <c r="BZY1514" s="39"/>
      <c r="BZZ1514" s="39"/>
      <c r="CAA1514" s="39"/>
      <c r="CAB1514" s="39"/>
      <c r="CAC1514" s="39"/>
      <c r="CAD1514" s="39"/>
      <c r="CAE1514" s="39"/>
      <c r="CAF1514" s="39"/>
      <c r="CAG1514" s="39"/>
      <c r="CAH1514" s="39"/>
      <c r="CAI1514" s="39"/>
      <c r="CAJ1514" s="39"/>
      <c r="CAK1514" s="39"/>
      <c r="CAL1514" s="39"/>
      <c r="CAM1514" s="39"/>
      <c r="CAN1514" s="39"/>
      <c r="CAO1514" s="39"/>
      <c r="CAP1514" s="39"/>
      <c r="CAQ1514" s="39"/>
      <c r="CAR1514" s="39"/>
      <c r="CAS1514" s="39"/>
      <c r="CAT1514" s="39"/>
      <c r="CAU1514" s="39"/>
      <c r="CAV1514" s="39"/>
      <c r="CAW1514" s="39"/>
      <c r="CAX1514" s="39"/>
      <c r="CAY1514" s="39"/>
      <c r="CAZ1514" s="39"/>
      <c r="CBA1514" s="39"/>
      <c r="CBB1514" s="39"/>
      <c r="CBC1514" s="39"/>
      <c r="CBD1514" s="39"/>
      <c r="CBE1514" s="39"/>
      <c r="CBF1514" s="39"/>
      <c r="CBG1514" s="39"/>
      <c r="CBH1514" s="39"/>
      <c r="CBI1514" s="39"/>
      <c r="CBJ1514" s="39"/>
      <c r="CBK1514" s="39"/>
      <c r="CBL1514" s="39"/>
      <c r="CBM1514" s="39"/>
      <c r="CBN1514" s="39"/>
      <c r="CBO1514" s="39"/>
      <c r="CBP1514" s="39"/>
      <c r="CBQ1514" s="39"/>
      <c r="CBR1514" s="39"/>
      <c r="CBS1514" s="39"/>
      <c r="CBT1514" s="39"/>
      <c r="CBU1514" s="39"/>
      <c r="CBV1514" s="39"/>
      <c r="CBW1514" s="39"/>
      <c r="CBX1514" s="39"/>
      <c r="CBY1514" s="39"/>
      <c r="CBZ1514" s="39"/>
      <c r="CCA1514" s="39"/>
      <c r="CCB1514" s="39"/>
      <c r="CCC1514" s="39"/>
      <c r="CCD1514" s="39"/>
      <c r="CCE1514" s="39"/>
      <c r="CCF1514" s="39"/>
      <c r="CCG1514" s="39"/>
      <c r="CCH1514" s="39"/>
      <c r="CCI1514" s="39"/>
      <c r="CCJ1514" s="39"/>
      <c r="CCK1514" s="39"/>
      <c r="CCL1514" s="39"/>
      <c r="CCM1514" s="39"/>
      <c r="CCN1514" s="39"/>
      <c r="CCO1514" s="39"/>
      <c r="CCP1514" s="39"/>
      <c r="CCQ1514" s="39"/>
      <c r="CCR1514" s="39"/>
      <c r="CCS1514" s="39"/>
      <c r="CCT1514" s="39"/>
      <c r="CCU1514" s="39"/>
      <c r="CCV1514" s="39"/>
      <c r="CCW1514" s="39"/>
      <c r="CCX1514" s="39"/>
      <c r="CCY1514" s="39"/>
      <c r="CCZ1514" s="39"/>
      <c r="CDA1514" s="39"/>
      <c r="CDB1514" s="39"/>
      <c r="CDC1514" s="39"/>
      <c r="CDD1514" s="39"/>
      <c r="CDE1514" s="39"/>
      <c r="CDF1514" s="39"/>
      <c r="CDG1514" s="39"/>
      <c r="CDH1514" s="39"/>
      <c r="CDI1514" s="39"/>
      <c r="CDJ1514" s="39"/>
      <c r="CDK1514" s="39"/>
      <c r="CDL1514" s="39"/>
      <c r="CDM1514" s="39"/>
      <c r="CDN1514" s="39"/>
      <c r="CDO1514" s="39"/>
      <c r="CDP1514" s="39"/>
      <c r="CDQ1514" s="39"/>
      <c r="CDR1514" s="39"/>
      <c r="CDS1514" s="39"/>
      <c r="CDT1514" s="39"/>
      <c r="CDU1514" s="39"/>
      <c r="CDV1514" s="39"/>
      <c r="CDW1514" s="39"/>
      <c r="CDX1514" s="39"/>
      <c r="CDY1514" s="39"/>
      <c r="CDZ1514" s="39"/>
      <c r="CEA1514" s="39"/>
      <c r="CEB1514" s="39"/>
      <c r="CEC1514" s="39"/>
      <c r="CED1514" s="39"/>
      <c r="CEE1514" s="39"/>
      <c r="CEF1514" s="39"/>
      <c r="CEG1514" s="39"/>
      <c r="CEH1514" s="39"/>
      <c r="CEI1514" s="39"/>
      <c r="CEJ1514" s="39"/>
      <c r="CEK1514" s="39"/>
      <c r="CEL1514" s="39"/>
      <c r="CEM1514" s="39"/>
      <c r="CEN1514" s="39"/>
      <c r="CEO1514" s="39"/>
      <c r="CEP1514" s="39"/>
      <c r="CEQ1514" s="39"/>
      <c r="CER1514" s="39"/>
      <c r="CES1514" s="39"/>
      <c r="CET1514" s="39"/>
      <c r="CEU1514" s="39"/>
      <c r="CEV1514" s="39"/>
      <c r="CEW1514" s="39"/>
      <c r="CEX1514" s="39"/>
      <c r="CEY1514" s="39"/>
      <c r="CEZ1514" s="39"/>
      <c r="CFA1514" s="39"/>
      <c r="CFB1514" s="39"/>
      <c r="CFC1514" s="39"/>
      <c r="CFD1514" s="39"/>
      <c r="CFE1514" s="39"/>
      <c r="CFF1514" s="39"/>
      <c r="CFG1514" s="39"/>
      <c r="CFH1514" s="39"/>
      <c r="CFI1514" s="39"/>
      <c r="CFJ1514" s="39"/>
      <c r="CFK1514" s="39"/>
      <c r="CFL1514" s="39"/>
      <c r="CFM1514" s="39"/>
      <c r="CFN1514" s="39"/>
      <c r="CFO1514" s="39"/>
      <c r="CFP1514" s="39"/>
      <c r="CFQ1514" s="39"/>
      <c r="CFR1514" s="39"/>
      <c r="CFS1514" s="39"/>
      <c r="CFT1514" s="39"/>
      <c r="CFU1514" s="39"/>
      <c r="CFV1514" s="39"/>
      <c r="CFW1514" s="39"/>
      <c r="CFX1514" s="39"/>
      <c r="CFY1514" s="39"/>
      <c r="CFZ1514" s="39"/>
      <c r="CGA1514" s="39"/>
      <c r="CGB1514" s="39"/>
      <c r="CGC1514" s="39"/>
      <c r="CGD1514" s="39"/>
      <c r="CGE1514" s="39"/>
      <c r="CGF1514" s="39"/>
      <c r="CGG1514" s="39"/>
      <c r="CGH1514" s="39"/>
      <c r="CGI1514" s="39"/>
      <c r="CGJ1514" s="39"/>
      <c r="CGK1514" s="39"/>
      <c r="CGL1514" s="39"/>
      <c r="CGM1514" s="39"/>
      <c r="CGN1514" s="39"/>
      <c r="CGO1514" s="39"/>
      <c r="CGP1514" s="39"/>
      <c r="CGQ1514" s="39"/>
      <c r="CGR1514" s="39"/>
      <c r="CGS1514" s="39"/>
      <c r="CGT1514" s="39"/>
      <c r="CGU1514" s="39"/>
      <c r="CGV1514" s="39"/>
      <c r="CGW1514" s="39"/>
      <c r="CGX1514" s="39"/>
      <c r="CGY1514" s="39"/>
      <c r="CGZ1514" s="39"/>
      <c r="CHA1514" s="39"/>
      <c r="CHB1514" s="39"/>
      <c r="CHC1514" s="39"/>
      <c r="CHD1514" s="39"/>
      <c r="CHE1514" s="39"/>
      <c r="CHF1514" s="39"/>
      <c r="CHG1514" s="39"/>
      <c r="CHH1514" s="39"/>
      <c r="CHI1514" s="39"/>
      <c r="CHJ1514" s="39"/>
      <c r="CHK1514" s="39"/>
      <c r="CHL1514" s="39"/>
      <c r="CHM1514" s="39"/>
      <c r="CHN1514" s="39"/>
      <c r="CHO1514" s="39"/>
      <c r="CHP1514" s="39"/>
      <c r="CHQ1514" s="39"/>
      <c r="CHR1514" s="39"/>
      <c r="CHS1514" s="39"/>
      <c r="CHT1514" s="39"/>
      <c r="CHU1514" s="39"/>
      <c r="CHV1514" s="39"/>
      <c r="CHW1514" s="39"/>
      <c r="CHX1514" s="39"/>
      <c r="CHY1514" s="39"/>
      <c r="CHZ1514" s="39"/>
      <c r="CIA1514" s="39"/>
      <c r="CIB1514" s="39"/>
      <c r="CIC1514" s="39"/>
      <c r="CID1514" s="39"/>
      <c r="CIE1514" s="39"/>
      <c r="CIF1514" s="39"/>
      <c r="CIG1514" s="39"/>
      <c r="CIH1514" s="39"/>
      <c r="CII1514" s="39"/>
      <c r="CIJ1514" s="39"/>
      <c r="CIK1514" s="39"/>
      <c r="CIL1514" s="39"/>
      <c r="CIM1514" s="39"/>
      <c r="CIN1514" s="39"/>
      <c r="CIO1514" s="39"/>
      <c r="CIP1514" s="39"/>
      <c r="CIQ1514" s="39"/>
      <c r="CIR1514" s="39"/>
      <c r="CIS1514" s="39"/>
      <c r="CIT1514" s="39"/>
      <c r="CIU1514" s="39"/>
      <c r="CIV1514" s="39"/>
      <c r="CIW1514" s="39"/>
      <c r="CIX1514" s="39"/>
      <c r="CIY1514" s="39"/>
      <c r="CIZ1514" s="39"/>
      <c r="CJA1514" s="39"/>
      <c r="CJB1514" s="39"/>
      <c r="CJC1514" s="39"/>
      <c r="CJD1514" s="39"/>
      <c r="CJE1514" s="39"/>
      <c r="CJF1514" s="39"/>
      <c r="CJG1514" s="39"/>
      <c r="CJH1514" s="39"/>
      <c r="CJI1514" s="39"/>
      <c r="CJJ1514" s="39"/>
      <c r="CJK1514" s="39"/>
      <c r="CJL1514" s="39"/>
      <c r="CJM1514" s="39"/>
      <c r="CJN1514" s="39"/>
      <c r="CJO1514" s="39"/>
      <c r="CJP1514" s="39"/>
      <c r="CJQ1514" s="39"/>
      <c r="CJR1514" s="39"/>
      <c r="CJS1514" s="39"/>
      <c r="CJT1514" s="39"/>
      <c r="CJU1514" s="39"/>
      <c r="CJV1514" s="39"/>
      <c r="CJW1514" s="39"/>
      <c r="CJX1514" s="39"/>
      <c r="CJY1514" s="39"/>
      <c r="CJZ1514" s="39"/>
      <c r="CKA1514" s="39"/>
      <c r="CKB1514" s="39"/>
      <c r="CKC1514" s="39"/>
      <c r="CKD1514" s="39"/>
      <c r="CKE1514" s="39"/>
      <c r="CKF1514" s="39"/>
      <c r="CKG1514" s="39"/>
      <c r="CKH1514" s="39"/>
      <c r="CKI1514" s="39"/>
      <c r="CKJ1514" s="39"/>
      <c r="CKK1514" s="39"/>
      <c r="CKL1514" s="39"/>
      <c r="CKM1514" s="39"/>
      <c r="CKN1514" s="39"/>
      <c r="CKO1514" s="39"/>
      <c r="CKP1514" s="39"/>
      <c r="CKQ1514" s="39"/>
      <c r="CKR1514" s="39"/>
      <c r="CKS1514" s="39"/>
      <c r="CKT1514" s="39"/>
      <c r="CKU1514" s="39"/>
      <c r="CKV1514" s="39"/>
      <c r="CKW1514" s="39"/>
      <c r="CKX1514" s="39"/>
      <c r="CKY1514" s="39"/>
      <c r="CKZ1514" s="39"/>
      <c r="CLA1514" s="39"/>
      <c r="CLB1514" s="39"/>
      <c r="CLC1514" s="39"/>
      <c r="CLD1514" s="39"/>
      <c r="CLE1514" s="39"/>
      <c r="CLF1514" s="39"/>
      <c r="CLG1514" s="39"/>
      <c r="CLH1514" s="39"/>
      <c r="CLI1514" s="39"/>
      <c r="CLJ1514" s="39"/>
      <c r="CLK1514" s="39"/>
      <c r="CLL1514" s="39"/>
      <c r="CLM1514" s="39"/>
      <c r="CLN1514" s="39"/>
      <c r="CLO1514" s="39"/>
      <c r="CLP1514" s="39"/>
      <c r="CLQ1514" s="39"/>
      <c r="CLR1514" s="39"/>
      <c r="CLS1514" s="39"/>
      <c r="CLT1514" s="39"/>
      <c r="CLU1514" s="39"/>
      <c r="CLV1514" s="39"/>
      <c r="CLW1514" s="39"/>
      <c r="CLX1514" s="39"/>
      <c r="CLY1514" s="39"/>
      <c r="CLZ1514" s="39"/>
      <c r="CMA1514" s="39"/>
      <c r="CMB1514" s="39"/>
      <c r="CMC1514" s="39"/>
      <c r="CMD1514" s="39"/>
      <c r="CME1514" s="39"/>
      <c r="CMF1514" s="39"/>
      <c r="CMG1514" s="39"/>
      <c r="CMH1514" s="39"/>
      <c r="CMI1514" s="39"/>
      <c r="CMJ1514" s="39"/>
      <c r="CMK1514" s="39"/>
      <c r="CML1514" s="39"/>
      <c r="CMM1514" s="39"/>
      <c r="CMN1514" s="39"/>
      <c r="CMO1514" s="39"/>
      <c r="CMP1514" s="39"/>
      <c r="CMQ1514" s="39"/>
      <c r="CMR1514" s="39"/>
      <c r="CMS1514" s="39"/>
      <c r="CMT1514" s="39"/>
      <c r="CMU1514" s="39"/>
      <c r="CMV1514" s="39"/>
      <c r="CMW1514" s="39"/>
      <c r="CMX1514" s="39"/>
      <c r="CMY1514" s="39"/>
      <c r="CMZ1514" s="39"/>
      <c r="CNA1514" s="39"/>
      <c r="CNB1514" s="39"/>
      <c r="CNC1514" s="39"/>
      <c r="CND1514" s="39"/>
      <c r="CNE1514" s="39"/>
      <c r="CNF1514" s="39"/>
      <c r="CNG1514" s="39"/>
      <c r="CNH1514" s="39"/>
      <c r="CNI1514" s="39"/>
      <c r="CNJ1514" s="39"/>
      <c r="CNK1514" s="39"/>
      <c r="CNL1514" s="39"/>
      <c r="CNM1514" s="39"/>
      <c r="CNN1514" s="39"/>
      <c r="CNO1514" s="39"/>
      <c r="CNP1514" s="39"/>
      <c r="CNQ1514" s="39"/>
      <c r="CNR1514" s="39"/>
      <c r="CNS1514" s="39"/>
      <c r="CNT1514" s="39"/>
      <c r="CNU1514" s="39"/>
      <c r="CNV1514" s="39"/>
      <c r="CNW1514" s="39"/>
      <c r="CNX1514" s="39"/>
      <c r="CNY1514" s="39"/>
      <c r="CNZ1514" s="39"/>
      <c r="COA1514" s="39"/>
      <c r="COB1514" s="39"/>
      <c r="COC1514" s="39"/>
      <c r="COD1514" s="39"/>
      <c r="COE1514" s="39"/>
      <c r="COF1514" s="39"/>
      <c r="COG1514" s="39"/>
      <c r="COH1514" s="39"/>
      <c r="COI1514" s="39"/>
      <c r="COJ1514" s="39"/>
      <c r="COK1514" s="39"/>
      <c r="COL1514" s="39"/>
      <c r="COM1514" s="39"/>
      <c r="CON1514" s="39"/>
      <c r="COO1514" s="39"/>
      <c r="COP1514" s="39"/>
      <c r="COQ1514" s="39"/>
      <c r="COR1514" s="39"/>
      <c r="COS1514" s="39"/>
      <c r="COT1514" s="39"/>
      <c r="COU1514" s="39"/>
      <c r="COV1514" s="39"/>
      <c r="COW1514" s="39"/>
      <c r="COX1514" s="39"/>
      <c r="COY1514" s="39"/>
      <c r="COZ1514" s="39"/>
      <c r="CPA1514" s="39"/>
      <c r="CPB1514" s="39"/>
      <c r="CPC1514" s="39"/>
      <c r="CPD1514" s="39"/>
      <c r="CPE1514" s="39"/>
      <c r="CPF1514" s="39"/>
      <c r="CPG1514" s="39"/>
      <c r="CPH1514" s="39"/>
      <c r="CPI1514" s="39"/>
      <c r="CPJ1514" s="39"/>
      <c r="CPK1514" s="39"/>
      <c r="CPL1514" s="39"/>
      <c r="CPM1514" s="39"/>
      <c r="CPN1514" s="39"/>
      <c r="CPO1514" s="39"/>
      <c r="CPP1514" s="39"/>
      <c r="CPQ1514" s="39"/>
      <c r="CPR1514" s="39"/>
      <c r="CPS1514" s="39"/>
      <c r="CPT1514" s="39"/>
      <c r="CPU1514" s="39"/>
      <c r="CPV1514" s="39"/>
      <c r="CPW1514" s="39"/>
      <c r="CPX1514" s="39"/>
      <c r="CPY1514" s="39"/>
      <c r="CPZ1514" s="39"/>
      <c r="CQA1514" s="39"/>
      <c r="CQB1514" s="39"/>
      <c r="CQC1514" s="39"/>
      <c r="CQD1514" s="39"/>
      <c r="CQE1514" s="39"/>
      <c r="CQF1514" s="39"/>
      <c r="CQG1514" s="39"/>
      <c r="CQH1514" s="39"/>
      <c r="CQI1514" s="39"/>
      <c r="CQJ1514" s="39"/>
      <c r="CQK1514" s="39"/>
      <c r="CQL1514" s="39"/>
      <c r="CQM1514" s="39"/>
      <c r="CQN1514" s="39"/>
      <c r="CQO1514" s="39"/>
      <c r="CQP1514" s="39"/>
      <c r="CQQ1514" s="39"/>
      <c r="CQR1514" s="39"/>
      <c r="CQS1514" s="39"/>
      <c r="CQT1514" s="39"/>
      <c r="CQU1514" s="39"/>
      <c r="CQV1514" s="39"/>
      <c r="CQW1514" s="39"/>
      <c r="CQX1514" s="39"/>
      <c r="CQY1514" s="39"/>
      <c r="CQZ1514" s="39"/>
      <c r="CRA1514" s="39"/>
      <c r="CRB1514" s="39"/>
      <c r="CRC1514" s="39"/>
      <c r="CRD1514" s="39"/>
      <c r="CRE1514" s="39"/>
      <c r="CRF1514" s="39"/>
      <c r="CRG1514" s="39"/>
      <c r="CRH1514" s="39"/>
      <c r="CRI1514" s="39"/>
      <c r="CRJ1514" s="39"/>
      <c r="CRK1514" s="39"/>
      <c r="CRL1514" s="39"/>
      <c r="CRM1514" s="39"/>
      <c r="CRN1514" s="39"/>
      <c r="CRO1514" s="39"/>
      <c r="CRP1514" s="39"/>
      <c r="CRQ1514" s="39"/>
      <c r="CRR1514" s="39"/>
      <c r="CRS1514" s="39"/>
      <c r="CRT1514" s="39"/>
      <c r="CRU1514" s="39"/>
      <c r="CRV1514" s="39"/>
      <c r="CRW1514" s="39"/>
      <c r="CRX1514" s="39"/>
      <c r="CRY1514" s="39"/>
      <c r="CRZ1514" s="39"/>
      <c r="CSA1514" s="39"/>
      <c r="CSB1514" s="39"/>
      <c r="CSC1514" s="39"/>
      <c r="CSD1514" s="39"/>
      <c r="CSE1514" s="39"/>
      <c r="CSF1514" s="39"/>
      <c r="CSG1514" s="39"/>
      <c r="CSH1514" s="39"/>
      <c r="CSI1514" s="39"/>
      <c r="CSJ1514" s="39"/>
      <c r="CSK1514" s="39"/>
      <c r="CSL1514" s="39"/>
      <c r="CSM1514" s="39"/>
      <c r="CSN1514" s="39"/>
      <c r="CSO1514" s="39"/>
      <c r="CSP1514" s="39"/>
      <c r="CSQ1514" s="39"/>
      <c r="CSR1514" s="39"/>
      <c r="CSS1514" s="39"/>
      <c r="CST1514" s="39"/>
      <c r="CSU1514" s="39"/>
      <c r="CSV1514" s="39"/>
      <c r="CSW1514" s="39"/>
      <c r="CSX1514" s="39"/>
      <c r="CSY1514" s="39"/>
      <c r="CSZ1514" s="39"/>
      <c r="CTA1514" s="39"/>
      <c r="CTB1514" s="39"/>
      <c r="CTC1514" s="39"/>
      <c r="CTD1514" s="39"/>
      <c r="CTE1514" s="39"/>
      <c r="CTF1514" s="39"/>
      <c r="CTG1514" s="39"/>
      <c r="CTH1514" s="39"/>
      <c r="CTI1514" s="39"/>
      <c r="CTJ1514" s="39"/>
      <c r="CTK1514" s="39"/>
      <c r="CTL1514" s="39"/>
      <c r="CTM1514" s="39"/>
      <c r="CTN1514" s="39"/>
      <c r="CTO1514" s="39"/>
      <c r="CTP1514" s="39"/>
      <c r="CTQ1514" s="39"/>
      <c r="CTR1514" s="39"/>
      <c r="CTS1514" s="39"/>
      <c r="CTT1514" s="39"/>
      <c r="CTU1514" s="39"/>
      <c r="CTV1514" s="39"/>
      <c r="CTW1514" s="39"/>
      <c r="CTX1514" s="39"/>
      <c r="CTY1514" s="39"/>
      <c r="CTZ1514" s="39"/>
      <c r="CUA1514" s="39"/>
      <c r="CUB1514" s="39"/>
      <c r="CUC1514" s="39"/>
      <c r="CUD1514" s="39"/>
      <c r="CUE1514" s="39"/>
      <c r="CUF1514" s="39"/>
      <c r="CUG1514" s="39"/>
      <c r="CUH1514" s="39"/>
      <c r="CUI1514" s="39"/>
      <c r="CUJ1514" s="39"/>
      <c r="CUK1514" s="39"/>
      <c r="CUL1514" s="39"/>
      <c r="CUM1514" s="39"/>
      <c r="CUN1514" s="39"/>
      <c r="CUO1514" s="39"/>
      <c r="CUP1514" s="39"/>
      <c r="CUQ1514" s="39"/>
      <c r="CUR1514" s="39"/>
      <c r="CUS1514" s="39"/>
      <c r="CUT1514" s="39"/>
      <c r="CUU1514" s="39"/>
      <c r="CUV1514" s="39"/>
      <c r="CUW1514" s="39"/>
      <c r="CUX1514" s="39"/>
      <c r="CUY1514" s="39"/>
      <c r="CUZ1514" s="39"/>
      <c r="CVA1514" s="39"/>
      <c r="CVB1514" s="39"/>
      <c r="CVC1514" s="39"/>
      <c r="CVD1514" s="39"/>
      <c r="CVE1514" s="39"/>
      <c r="CVF1514" s="39"/>
      <c r="CVG1514" s="39"/>
      <c r="CVH1514" s="39"/>
      <c r="CVI1514" s="39"/>
      <c r="CVJ1514" s="39"/>
      <c r="CVK1514" s="39"/>
      <c r="CVL1514" s="39"/>
      <c r="CVM1514" s="39"/>
      <c r="CVN1514" s="39"/>
      <c r="CVO1514" s="39"/>
      <c r="CVP1514" s="39"/>
      <c r="CVQ1514" s="39"/>
      <c r="CVR1514" s="39"/>
      <c r="CVS1514" s="39"/>
      <c r="CVT1514" s="39"/>
      <c r="CVU1514" s="39"/>
      <c r="CVV1514" s="39"/>
      <c r="CVW1514" s="39"/>
      <c r="CVX1514" s="39"/>
      <c r="CVY1514" s="39"/>
      <c r="CVZ1514" s="39"/>
      <c r="CWA1514" s="39"/>
      <c r="CWB1514" s="39"/>
      <c r="CWC1514" s="39"/>
      <c r="CWD1514" s="39"/>
      <c r="CWE1514" s="39"/>
      <c r="CWF1514" s="39"/>
      <c r="CWG1514" s="39"/>
      <c r="CWH1514" s="39"/>
      <c r="CWI1514" s="39"/>
      <c r="CWJ1514" s="39"/>
      <c r="CWK1514" s="39"/>
      <c r="CWL1514" s="39"/>
      <c r="CWM1514" s="39"/>
      <c r="CWN1514" s="39"/>
      <c r="CWO1514" s="39"/>
      <c r="CWP1514" s="39"/>
      <c r="CWQ1514" s="39"/>
      <c r="CWR1514" s="39"/>
      <c r="CWS1514" s="39"/>
      <c r="CWT1514" s="39"/>
      <c r="CWU1514" s="39"/>
      <c r="CWV1514" s="39"/>
      <c r="CWW1514" s="39"/>
      <c r="CWX1514" s="39"/>
      <c r="CWY1514" s="39"/>
      <c r="CWZ1514" s="39"/>
      <c r="CXA1514" s="39"/>
      <c r="CXB1514" s="39"/>
      <c r="CXC1514" s="39"/>
      <c r="CXD1514" s="39"/>
      <c r="CXE1514" s="39"/>
      <c r="CXF1514" s="39"/>
      <c r="CXG1514" s="39"/>
      <c r="CXH1514" s="39"/>
      <c r="CXI1514" s="39"/>
      <c r="CXJ1514" s="39"/>
      <c r="CXK1514" s="39"/>
      <c r="CXL1514" s="39"/>
      <c r="CXM1514" s="39"/>
      <c r="CXN1514" s="39"/>
      <c r="CXO1514" s="39"/>
      <c r="CXP1514" s="39"/>
      <c r="CXQ1514" s="39"/>
      <c r="CXR1514" s="39"/>
      <c r="CXS1514" s="39"/>
      <c r="CXT1514" s="39"/>
      <c r="CXU1514" s="39"/>
      <c r="CXV1514" s="39"/>
      <c r="CXW1514" s="39"/>
      <c r="CXX1514" s="39"/>
      <c r="CXY1514" s="39"/>
      <c r="CXZ1514" s="39"/>
      <c r="CYA1514" s="39"/>
      <c r="CYB1514" s="39"/>
      <c r="CYC1514" s="39"/>
      <c r="CYD1514" s="39"/>
      <c r="CYE1514" s="39"/>
      <c r="CYF1514" s="39"/>
      <c r="CYG1514" s="39"/>
      <c r="CYH1514" s="39"/>
      <c r="CYI1514" s="39"/>
      <c r="CYJ1514" s="39"/>
      <c r="CYK1514" s="39"/>
      <c r="CYL1514" s="39"/>
      <c r="CYM1514" s="39"/>
      <c r="CYN1514" s="39"/>
      <c r="CYO1514" s="39"/>
      <c r="CYP1514" s="39"/>
      <c r="CYQ1514" s="39"/>
      <c r="CYR1514" s="39"/>
      <c r="CYS1514" s="39"/>
      <c r="CYT1514" s="39"/>
      <c r="CYU1514" s="39"/>
      <c r="CYV1514" s="39"/>
      <c r="CYW1514" s="39"/>
      <c r="CYX1514" s="39"/>
      <c r="CYY1514" s="39"/>
      <c r="CYZ1514" s="39"/>
      <c r="CZA1514" s="39"/>
      <c r="CZB1514" s="39"/>
      <c r="CZC1514" s="39"/>
      <c r="CZD1514" s="39"/>
      <c r="CZE1514" s="39"/>
      <c r="CZF1514" s="39"/>
      <c r="CZG1514" s="39"/>
      <c r="CZH1514" s="39"/>
      <c r="CZI1514" s="39"/>
      <c r="CZJ1514" s="39"/>
      <c r="CZK1514" s="39"/>
      <c r="CZL1514" s="39"/>
      <c r="CZM1514" s="39"/>
      <c r="CZN1514" s="39"/>
      <c r="CZO1514" s="39"/>
      <c r="CZP1514" s="39"/>
      <c r="CZQ1514" s="39"/>
      <c r="CZR1514" s="39"/>
      <c r="CZS1514" s="39"/>
      <c r="CZT1514" s="39"/>
      <c r="CZU1514" s="39"/>
      <c r="CZV1514" s="39"/>
      <c r="CZW1514" s="39"/>
      <c r="CZX1514" s="39"/>
      <c r="CZY1514" s="39"/>
      <c r="CZZ1514" s="39"/>
      <c r="DAA1514" s="39"/>
      <c r="DAB1514" s="39"/>
      <c r="DAC1514" s="39"/>
      <c r="DAD1514" s="39"/>
      <c r="DAE1514" s="39"/>
      <c r="DAF1514" s="39"/>
      <c r="DAG1514" s="39"/>
      <c r="DAH1514" s="39"/>
      <c r="DAI1514" s="39"/>
      <c r="DAJ1514" s="39"/>
      <c r="DAK1514" s="39"/>
      <c r="DAL1514" s="39"/>
      <c r="DAM1514" s="39"/>
      <c r="DAN1514" s="39"/>
      <c r="DAO1514" s="39"/>
      <c r="DAP1514" s="39"/>
      <c r="DAQ1514" s="39"/>
      <c r="DAR1514" s="39"/>
      <c r="DAS1514" s="39"/>
      <c r="DAT1514" s="39"/>
      <c r="DAU1514" s="39"/>
      <c r="DAV1514" s="39"/>
      <c r="DAW1514" s="39"/>
      <c r="DAX1514" s="39"/>
      <c r="DAY1514" s="39"/>
      <c r="DAZ1514" s="39"/>
      <c r="DBA1514" s="39"/>
      <c r="DBB1514" s="39"/>
      <c r="DBC1514" s="39"/>
      <c r="DBD1514" s="39"/>
      <c r="DBE1514" s="39"/>
      <c r="DBF1514" s="39"/>
      <c r="DBG1514" s="39"/>
      <c r="DBH1514" s="39"/>
      <c r="DBI1514" s="39"/>
      <c r="DBJ1514" s="39"/>
      <c r="DBK1514" s="39"/>
      <c r="DBL1514" s="39"/>
      <c r="DBM1514" s="39"/>
      <c r="DBN1514" s="39"/>
      <c r="DBO1514" s="39"/>
      <c r="DBP1514" s="39"/>
      <c r="DBQ1514" s="39"/>
      <c r="DBR1514" s="39"/>
      <c r="DBS1514" s="39"/>
      <c r="DBT1514" s="39"/>
      <c r="DBU1514" s="39"/>
      <c r="DBV1514" s="39"/>
      <c r="DBW1514" s="39"/>
      <c r="DBX1514" s="39"/>
      <c r="DBY1514" s="39"/>
      <c r="DBZ1514" s="39"/>
      <c r="DCA1514" s="39"/>
      <c r="DCB1514" s="39"/>
      <c r="DCC1514" s="39"/>
      <c r="DCD1514" s="39"/>
      <c r="DCE1514" s="39"/>
      <c r="DCF1514" s="39"/>
      <c r="DCG1514" s="39"/>
      <c r="DCH1514" s="39"/>
      <c r="DCI1514" s="39"/>
      <c r="DCJ1514" s="39"/>
      <c r="DCK1514" s="39"/>
      <c r="DCL1514" s="39"/>
      <c r="DCM1514" s="39"/>
      <c r="DCN1514" s="39"/>
      <c r="DCO1514" s="39"/>
      <c r="DCP1514" s="39"/>
      <c r="DCQ1514" s="39"/>
      <c r="DCR1514" s="39"/>
      <c r="DCS1514" s="39"/>
      <c r="DCT1514" s="39"/>
      <c r="DCU1514" s="39"/>
      <c r="DCV1514" s="39"/>
      <c r="DCW1514" s="39"/>
      <c r="DCX1514" s="39"/>
      <c r="DCY1514" s="39"/>
      <c r="DCZ1514" s="39"/>
      <c r="DDA1514" s="39"/>
      <c r="DDB1514" s="39"/>
      <c r="DDC1514" s="39"/>
      <c r="DDD1514" s="39"/>
      <c r="DDE1514" s="39"/>
      <c r="DDF1514" s="39"/>
      <c r="DDG1514" s="39"/>
      <c r="DDH1514" s="39"/>
      <c r="DDI1514" s="39"/>
      <c r="DDJ1514" s="39"/>
      <c r="DDK1514" s="39"/>
      <c r="DDL1514" s="39"/>
      <c r="DDM1514" s="39"/>
      <c r="DDN1514" s="39"/>
      <c r="DDO1514" s="39"/>
      <c r="DDP1514" s="39"/>
      <c r="DDQ1514" s="39"/>
      <c r="DDR1514" s="39"/>
      <c r="DDS1514" s="39"/>
      <c r="DDT1514" s="39"/>
      <c r="DDU1514" s="39"/>
      <c r="DDV1514" s="39"/>
      <c r="DDW1514" s="39"/>
      <c r="DDX1514" s="39"/>
      <c r="DDY1514" s="39"/>
      <c r="DDZ1514" s="39"/>
      <c r="DEA1514" s="39"/>
      <c r="DEB1514" s="39"/>
      <c r="DEC1514" s="39"/>
      <c r="DED1514" s="39"/>
      <c r="DEE1514" s="39"/>
      <c r="DEF1514" s="39"/>
      <c r="DEG1514" s="39"/>
      <c r="DEH1514" s="39"/>
      <c r="DEI1514" s="39"/>
      <c r="DEJ1514" s="39"/>
      <c r="DEK1514" s="39"/>
      <c r="DEL1514" s="39"/>
      <c r="DEM1514" s="39"/>
      <c r="DEN1514" s="39"/>
      <c r="DEO1514" s="39"/>
      <c r="DEP1514" s="39"/>
      <c r="DEQ1514" s="39"/>
      <c r="DER1514" s="39"/>
      <c r="DES1514" s="39"/>
      <c r="DET1514" s="39"/>
      <c r="DEU1514" s="39"/>
      <c r="DEV1514" s="39"/>
      <c r="DEW1514" s="39"/>
      <c r="DEX1514" s="39"/>
      <c r="DEY1514" s="39"/>
      <c r="DEZ1514" s="39"/>
      <c r="DFA1514" s="39"/>
      <c r="DFB1514" s="39"/>
      <c r="DFC1514" s="39"/>
      <c r="DFD1514" s="39"/>
      <c r="DFE1514" s="39"/>
      <c r="DFF1514" s="39"/>
      <c r="DFG1514" s="39"/>
      <c r="DFH1514" s="39"/>
      <c r="DFI1514" s="39"/>
      <c r="DFJ1514" s="39"/>
      <c r="DFK1514" s="39"/>
      <c r="DFL1514" s="39"/>
      <c r="DFM1514" s="39"/>
      <c r="DFN1514" s="39"/>
      <c r="DFO1514" s="39"/>
      <c r="DFP1514" s="39"/>
      <c r="DFQ1514" s="39"/>
      <c r="DFR1514" s="39"/>
      <c r="DFS1514" s="39"/>
      <c r="DFT1514" s="39"/>
      <c r="DFU1514" s="39"/>
      <c r="DFV1514" s="39"/>
      <c r="DFW1514" s="39"/>
      <c r="DFX1514" s="39"/>
      <c r="DFY1514" s="39"/>
      <c r="DFZ1514" s="39"/>
      <c r="DGA1514" s="39"/>
      <c r="DGB1514" s="39"/>
      <c r="DGC1514" s="39"/>
      <c r="DGD1514" s="39"/>
      <c r="DGE1514" s="39"/>
      <c r="DGF1514" s="39"/>
      <c r="DGG1514" s="39"/>
      <c r="DGH1514" s="39"/>
      <c r="DGI1514" s="39"/>
      <c r="DGJ1514" s="39"/>
      <c r="DGK1514" s="39"/>
      <c r="DGL1514" s="39"/>
      <c r="DGM1514" s="39"/>
      <c r="DGN1514" s="39"/>
      <c r="DGO1514" s="39"/>
      <c r="DGP1514" s="39"/>
      <c r="DGQ1514" s="39"/>
      <c r="DGR1514" s="39"/>
      <c r="DGS1514" s="39"/>
      <c r="DGT1514" s="39"/>
      <c r="DGU1514" s="39"/>
      <c r="DGV1514" s="39"/>
      <c r="DGW1514" s="39"/>
      <c r="DGX1514" s="39"/>
      <c r="DGY1514" s="39"/>
      <c r="DGZ1514" s="39"/>
      <c r="DHA1514" s="39"/>
      <c r="DHB1514" s="39"/>
      <c r="DHC1514" s="39"/>
      <c r="DHD1514" s="39"/>
      <c r="DHE1514" s="39"/>
      <c r="DHF1514" s="39"/>
      <c r="DHG1514" s="39"/>
      <c r="DHH1514" s="39"/>
      <c r="DHI1514" s="39"/>
      <c r="DHJ1514" s="39"/>
      <c r="DHK1514" s="39"/>
      <c r="DHL1514" s="39"/>
      <c r="DHM1514" s="39"/>
      <c r="DHN1514" s="39"/>
      <c r="DHO1514" s="39"/>
      <c r="DHP1514" s="39"/>
      <c r="DHQ1514" s="39"/>
      <c r="DHR1514" s="39"/>
      <c r="DHS1514" s="39"/>
      <c r="DHT1514" s="39"/>
      <c r="DHU1514" s="39"/>
      <c r="DHV1514" s="39"/>
      <c r="DHW1514" s="39"/>
      <c r="DHX1514" s="39"/>
      <c r="DHY1514" s="39"/>
      <c r="DHZ1514" s="39"/>
      <c r="DIA1514" s="39"/>
      <c r="DIB1514" s="39"/>
      <c r="DIC1514" s="39"/>
      <c r="DID1514" s="39"/>
      <c r="DIE1514" s="39"/>
      <c r="DIF1514" s="39"/>
      <c r="DIG1514" s="39"/>
      <c r="DIH1514" s="39"/>
      <c r="DII1514" s="39"/>
      <c r="DIJ1514" s="39"/>
      <c r="DIK1514" s="39"/>
      <c r="DIL1514" s="39"/>
      <c r="DIM1514" s="39"/>
      <c r="DIN1514" s="39"/>
      <c r="DIO1514" s="39"/>
      <c r="DIP1514" s="39"/>
      <c r="DIQ1514" s="39"/>
      <c r="DIR1514" s="39"/>
      <c r="DIS1514" s="39"/>
      <c r="DIT1514" s="39"/>
      <c r="DIU1514" s="39"/>
      <c r="DIV1514" s="39"/>
      <c r="DIW1514" s="39"/>
      <c r="DIX1514" s="39"/>
      <c r="DIY1514" s="39"/>
      <c r="DIZ1514" s="39"/>
      <c r="DJA1514" s="39"/>
      <c r="DJB1514" s="39"/>
      <c r="DJC1514" s="39"/>
      <c r="DJD1514" s="39"/>
      <c r="DJE1514" s="39"/>
      <c r="DJF1514" s="39"/>
      <c r="DJG1514" s="39"/>
      <c r="DJH1514" s="39"/>
      <c r="DJI1514" s="39"/>
      <c r="DJJ1514" s="39"/>
      <c r="DJK1514" s="39"/>
      <c r="DJL1514" s="39"/>
      <c r="DJM1514" s="39"/>
      <c r="DJN1514" s="39"/>
      <c r="DJO1514" s="39"/>
      <c r="DJP1514" s="39"/>
      <c r="DJQ1514" s="39"/>
      <c r="DJR1514" s="39"/>
      <c r="DJS1514" s="39"/>
      <c r="DJT1514" s="39"/>
      <c r="DJU1514" s="39"/>
      <c r="DJV1514" s="39"/>
      <c r="DJW1514" s="39"/>
      <c r="DJX1514" s="39"/>
      <c r="DJY1514" s="39"/>
      <c r="DJZ1514" s="39"/>
      <c r="DKA1514" s="39"/>
      <c r="DKB1514" s="39"/>
      <c r="DKC1514" s="39"/>
      <c r="DKD1514" s="39"/>
      <c r="DKE1514" s="39"/>
      <c r="DKF1514" s="39"/>
      <c r="DKG1514" s="39"/>
      <c r="DKH1514" s="39"/>
      <c r="DKI1514" s="39"/>
      <c r="DKJ1514" s="39"/>
      <c r="DKK1514" s="39"/>
      <c r="DKL1514" s="39"/>
      <c r="DKM1514" s="39"/>
      <c r="DKN1514" s="39"/>
      <c r="DKO1514" s="39"/>
      <c r="DKP1514" s="39"/>
      <c r="DKQ1514" s="39"/>
      <c r="DKR1514" s="39"/>
      <c r="DKS1514" s="39"/>
      <c r="DKT1514" s="39"/>
      <c r="DKU1514" s="39"/>
      <c r="DKV1514" s="39"/>
      <c r="DKW1514" s="39"/>
      <c r="DKX1514" s="39"/>
      <c r="DKY1514" s="39"/>
      <c r="DKZ1514" s="39"/>
      <c r="DLA1514" s="39"/>
      <c r="DLB1514" s="39"/>
      <c r="DLC1514" s="39"/>
      <c r="DLD1514" s="39"/>
      <c r="DLE1514" s="39"/>
      <c r="DLF1514" s="39"/>
      <c r="DLG1514" s="39"/>
      <c r="DLH1514" s="39"/>
      <c r="DLI1514" s="39"/>
      <c r="DLJ1514" s="39"/>
      <c r="DLK1514" s="39"/>
      <c r="DLL1514" s="39"/>
      <c r="DLM1514" s="39"/>
      <c r="DLN1514" s="39"/>
      <c r="DLO1514" s="39"/>
      <c r="DLP1514" s="39"/>
      <c r="DLQ1514" s="39"/>
      <c r="DLR1514" s="39"/>
      <c r="DLS1514" s="39"/>
      <c r="DLT1514" s="39"/>
      <c r="DLU1514" s="39"/>
      <c r="DLV1514" s="39"/>
      <c r="DLW1514" s="39"/>
      <c r="DLX1514" s="39"/>
      <c r="DLY1514" s="39"/>
      <c r="DLZ1514" s="39"/>
      <c r="DMA1514" s="39"/>
      <c r="DMB1514" s="39"/>
      <c r="DMC1514" s="39"/>
      <c r="DMD1514" s="39"/>
      <c r="DME1514" s="39"/>
      <c r="DMF1514" s="39"/>
      <c r="DMG1514" s="39"/>
      <c r="DMH1514" s="39"/>
      <c r="DMI1514" s="39"/>
      <c r="DMJ1514" s="39"/>
      <c r="DMK1514" s="39"/>
      <c r="DML1514" s="39"/>
      <c r="DMM1514" s="39"/>
      <c r="DMN1514" s="39"/>
      <c r="DMO1514" s="39"/>
      <c r="DMP1514" s="39"/>
      <c r="DMQ1514" s="39"/>
      <c r="DMR1514" s="39"/>
      <c r="DMS1514" s="39"/>
      <c r="DMT1514" s="39"/>
      <c r="DMU1514" s="39"/>
      <c r="DMV1514" s="39"/>
      <c r="DMW1514" s="39"/>
      <c r="DMX1514" s="39"/>
      <c r="DMY1514" s="39"/>
      <c r="DMZ1514" s="39"/>
      <c r="DNA1514" s="39"/>
      <c r="DNB1514" s="39"/>
      <c r="DNC1514" s="39"/>
      <c r="DND1514" s="39"/>
      <c r="DNE1514" s="39"/>
      <c r="DNF1514" s="39"/>
      <c r="DNG1514" s="39"/>
      <c r="DNH1514" s="39"/>
      <c r="DNI1514" s="39"/>
      <c r="DNJ1514" s="39"/>
      <c r="DNK1514" s="39"/>
      <c r="DNL1514" s="39"/>
      <c r="DNM1514" s="39"/>
      <c r="DNN1514" s="39"/>
      <c r="DNO1514" s="39"/>
      <c r="DNP1514" s="39"/>
      <c r="DNQ1514" s="39"/>
      <c r="DNR1514" s="39"/>
      <c r="DNS1514" s="39"/>
      <c r="DNT1514" s="39"/>
      <c r="DNU1514" s="39"/>
      <c r="DNV1514" s="39"/>
      <c r="DNW1514" s="39"/>
      <c r="DNX1514" s="39"/>
      <c r="DNY1514" s="39"/>
      <c r="DNZ1514" s="39"/>
      <c r="DOA1514" s="39"/>
      <c r="DOB1514" s="39"/>
      <c r="DOC1514" s="39"/>
      <c r="DOD1514" s="39"/>
      <c r="DOE1514" s="39"/>
      <c r="DOF1514" s="39"/>
      <c r="DOG1514" s="39"/>
      <c r="DOH1514" s="39"/>
      <c r="DOI1514" s="39"/>
      <c r="DOJ1514" s="39"/>
      <c r="DOK1514" s="39"/>
      <c r="DOL1514" s="39"/>
      <c r="DOM1514" s="39"/>
      <c r="DON1514" s="39"/>
      <c r="DOO1514" s="39"/>
      <c r="DOP1514" s="39"/>
      <c r="DOQ1514" s="39"/>
      <c r="DOR1514" s="39"/>
      <c r="DOS1514" s="39"/>
      <c r="DOT1514" s="39"/>
      <c r="DOU1514" s="39"/>
      <c r="DOV1514" s="39"/>
      <c r="DOW1514" s="39"/>
      <c r="DOX1514" s="39"/>
      <c r="DOY1514" s="39"/>
      <c r="DOZ1514" s="39"/>
      <c r="DPA1514" s="39"/>
      <c r="DPB1514" s="39"/>
      <c r="DPC1514" s="39"/>
      <c r="DPD1514" s="39"/>
      <c r="DPE1514" s="39"/>
      <c r="DPF1514" s="39"/>
      <c r="DPG1514" s="39"/>
      <c r="DPH1514" s="39"/>
      <c r="DPI1514" s="39"/>
      <c r="DPJ1514" s="39"/>
      <c r="DPK1514" s="39"/>
      <c r="DPL1514" s="39"/>
      <c r="DPM1514" s="39"/>
      <c r="DPN1514" s="39"/>
      <c r="DPO1514" s="39"/>
      <c r="DPP1514" s="39"/>
      <c r="DPQ1514" s="39"/>
      <c r="DPR1514" s="39"/>
      <c r="DPS1514" s="39"/>
      <c r="DPT1514" s="39"/>
      <c r="DPU1514" s="39"/>
      <c r="DPV1514" s="39"/>
      <c r="DPW1514" s="39"/>
      <c r="DPX1514" s="39"/>
      <c r="DPY1514" s="39"/>
      <c r="DPZ1514" s="39"/>
      <c r="DQA1514" s="39"/>
      <c r="DQB1514" s="39"/>
      <c r="DQC1514" s="39"/>
      <c r="DQD1514" s="39"/>
      <c r="DQE1514" s="39"/>
      <c r="DQF1514" s="39"/>
      <c r="DQG1514" s="39"/>
      <c r="DQH1514" s="39"/>
      <c r="DQI1514" s="39"/>
      <c r="DQJ1514" s="39"/>
      <c r="DQK1514" s="39"/>
      <c r="DQL1514" s="39"/>
      <c r="DQM1514" s="39"/>
      <c r="DQN1514" s="39"/>
      <c r="DQO1514" s="39"/>
      <c r="DQP1514" s="39"/>
      <c r="DQQ1514" s="39"/>
      <c r="DQR1514" s="39"/>
      <c r="DQS1514" s="39"/>
      <c r="DQT1514" s="39"/>
      <c r="DQU1514" s="39"/>
      <c r="DQV1514" s="39"/>
      <c r="DQW1514" s="39"/>
      <c r="DQX1514" s="39"/>
      <c r="DQY1514" s="39"/>
      <c r="DQZ1514" s="39"/>
      <c r="DRA1514" s="39"/>
      <c r="DRB1514" s="39"/>
      <c r="DRC1514" s="39"/>
      <c r="DRD1514" s="39"/>
      <c r="DRE1514" s="39"/>
      <c r="DRF1514" s="39"/>
      <c r="DRG1514" s="39"/>
      <c r="DRH1514" s="39"/>
      <c r="DRI1514" s="39"/>
      <c r="DRJ1514" s="39"/>
      <c r="DRK1514" s="39"/>
      <c r="DRL1514" s="39"/>
      <c r="DRM1514" s="39"/>
      <c r="DRN1514" s="39"/>
      <c r="DRO1514" s="39"/>
      <c r="DRP1514" s="39"/>
      <c r="DRQ1514" s="39"/>
      <c r="DRR1514" s="39"/>
      <c r="DRS1514" s="39"/>
      <c r="DRT1514" s="39"/>
      <c r="DRU1514" s="39"/>
      <c r="DRV1514" s="39"/>
      <c r="DRW1514" s="39"/>
      <c r="DRX1514" s="39"/>
      <c r="DRY1514" s="39"/>
      <c r="DRZ1514" s="39"/>
      <c r="DSA1514" s="39"/>
      <c r="DSB1514" s="39"/>
      <c r="DSC1514" s="39"/>
      <c r="DSD1514" s="39"/>
      <c r="DSE1514" s="39"/>
      <c r="DSF1514" s="39"/>
      <c r="DSG1514" s="39"/>
      <c r="DSH1514" s="39"/>
      <c r="DSI1514" s="39"/>
      <c r="DSJ1514" s="39"/>
      <c r="DSK1514" s="39"/>
      <c r="DSL1514" s="39"/>
      <c r="DSM1514" s="39"/>
      <c r="DSN1514" s="39"/>
      <c r="DSO1514" s="39"/>
      <c r="DSP1514" s="39"/>
      <c r="DSQ1514" s="39"/>
      <c r="DSR1514" s="39"/>
      <c r="DSS1514" s="39"/>
      <c r="DST1514" s="39"/>
      <c r="DSU1514" s="39"/>
      <c r="DSV1514" s="39"/>
      <c r="DSW1514" s="39"/>
      <c r="DSX1514" s="39"/>
      <c r="DSY1514" s="39"/>
      <c r="DSZ1514" s="39"/>
      <c r="DTA1514" s="39"/>
      <c r="DTB1514" s="39"/>
      <c r="DTC1514" s="39"/>
      <c r="DTD1514" s="39"/>
      <c r="DTE1514" s="39"/>
      <c r="DTF1514" s="39"/>
      <c r="DTG1514" s="39"/>
      <c r="DTH1514" s="39"/>
      <c r="DTI1514" s="39"/>
      <c r="DTJ1514" s="39"/>
      <c r="DTK1514" s="39"/>
      <c r="DTL1514" s="39"/>
      <c r="DTM1514" s="39"/>
      <c r="DTN1514" s="39"/>
      <c r="DTO1514" s="39"/>
      <c r="DTP1514" s="39"/>
      <c r="DTQ1514" s="39"/>
      <c r="DTR1514" s="39"/>
      <c r="DTS1514" s="39"/>
      <c r="DTT1514" s="39"/>
      <c r="DTU1514" s="39"/>
      <c r="DTV1514" s="39"/>
      <c r="DTW1514" s="39"/>
      <c r="DTX1514" s="39"/>
      <c r="DTY1514" s="39"/>
      <c r="DTZ1514" s="39"/>
      <c r="DUA1514" s="39"/>
      <c r="DUB1514" s="39"/>
      <c r="DUC1514" s="39"/>
      <c r="DUD1514" s="39"/>
      <c r="DUE1514" s="39"/>
      <c r="DUF1514" s="39"/>
      <c r="DUG1514" s="39"/>
      <c r="DUH1514" s="39"/>
      <c r="DUI1514" s="39"/>
      <c r="DUJ1514" s="39"/>
      <c r="DUK1514" s="39"/>
      <c r="DUL1514" s="39"/>
      <c r="DUM1514" s="39"/>
      <c r="DUN1514" s="39"/>
      <c r="DUO1514" s="39"/>
      <c r="DUP1514" s="39"/>
      <c r="DUQ1514" s="39"/>
      <c r="DUR1514" s="39"/>
      <c r="DUS1514" s="39"/>
      <c r="DUT1514" s="39"/>
      <c r="DUU1514" s="39"/>
      <c r="DUV1514" s="39"/>
      <c r="DUW1514" s="39"/>
      <c r="DUX1514" s="39"/>
      <c r="DUY1514" s="39"/>
      <c r="DUZ1514" s="39"/>
      <c r="DVA1514" s="39"/>
      <c r="DVB1514" s="39"/>
      <c r="DVC1514" s="39"/>
      <c r="DVD1514" s="39"/>
      <c r="DVE1514" s="39"/>
      <c r="DVF1514" s="39"/>
      <c r="DVG1514" s="39"/>
      <c r="DVH1514" s="39"/>
      <c r="DVI1514" s="39"/>
      <c r="DVJ1514" s="39"/>
      <c r="DVK1514" s="39"/>
      <c r="DVL1514" s="39"/>
      <c r="DVM1514" s="39"/>
      <c r="DVN1514" s="39"/>
      <c r="DVO1514" s="39"/>
      <c r="DVP1514" s="39"/>
      <c r="DVQ1514" s="39"/>
      <c r="DVR1514" s="39"/>
      <c r="DVS1514" s="39"/>
      <c r="DVT1514" s="39"/>
      <c r="DVU1514" s="39"/>
      <c r="DVV1514" s="39"/>
      <c r="DVW1514" s="39"/>
      <c r="DVX1514" s="39"/>
      <c r="DVY1514" s="39"/>
      <c r="DVZ1514" s="39"/>
      <c r="DWA1514" s="39"/>
      <c r="DWB1514" s="39"/>
      <c r="DWC1514" s="39"/>
      <c r="DWD1514" s="39"/>
      <c r="DWE1514" s="39"/>
      <c r="DWF1514" s="39"/>
      <c r="DWG1514" s="39"/>
      <c r="DWH1514" s="39"/>
      <c r="DWI1514" s="39"/>
      <c r="DWJ1514" s="39"/>
      <c r="DWK1514" s="39"/>
      <c r="DWL1514" s="39"/>
      <c r="DWM1514" s="39"/>
      <c r="DWN1514" s="39"/>
      <c r="DWO1514" s="39"/>
      <c r="DWP1514" s="39"/>
      <c r="DWQ1514" s="39"/>
      <c r="DWR1514" s="39"/>
      <c r="DWS1514" s="39"/>
      <c r="DWT1514" s="39"/>
      <c r="DWU1514" s="39"/>
      <c r="DWV1514" s="39"/>
      <c r="DWW1514" s="39"/>
      <c r="DWX1514" s="39"/>
      <c r="DWY1514" s="39"/>
      <c r="DWZ1514" s="39"/>
      <c r="DXA1514" s="39"/>
      <c r="DXB1514" s="39"/>
      <c r="DXC1514" s="39"/>
      <c r="DXD1514" s="39"/>
      <c r="DXE1514" s="39"/>
      <c r="DXF1514" s="39"/>
      <c r="DXG1514" s="39"/>
      <c r="DXH1514" s="39"/>
      <c r="DXI1514" s="39"/>
      <c r="DXJ1514" s="39"/>
      <c r="DXK1514" s="39"/>
      <c r="DXL1514" s="39"/>
      <c r="DXM1514" s="39"/>
      <c r="DXN1514" s="39"/>
      <c r="DXO1514" s="39"/>
      <c r="DXP1514" s="39"/>
      <c r="DXQ1514" s="39"/>
      <c r="DXR1514" s="39"/>
      <c r="DXS1514" s="39"/>
      <c r="DXT1514" s="39"/>
      <c r="DXU1514" s="39"/>
      <c r="DXV1514" s="39"/>
      <c r="DXW1514" s="39"/>
      <c r="DXX1514" s="39"/>
      <c r="DXY1514" s="39"/>
      <c r="DXZ1514" s="39"/>
      <c r="DYA1514" s="39"/>
      <c r="DYB1514" s="39"/>
      <c r="DYC1514" s="39"/>
      <c r="DYD1514" s="39"/>
      <c r="DYE1514" s="39"/>
      <c r="DYF1514" s="39"/>
      <c r="DYG1514" s="39"/>
      <c r="DYH1514" s="39"/>
      <c r="DYI1514" s="39"/>
      <c r="DYJ1514" s="39"/>
      <c r="DYK1514" s="39"/>
      <c r="DYL1514" s="39"/>
      <c r="DYM1514" s="39"/>
      <c r="DYN1514" s="39"/>
      <c r="DYO1514" s="39"/>
      <c r="DYP1514" s="39"/>
      <c r="DYQ1514" s="39"/>
      <c r="DYR1514" s="39"/>
      <c r="DYS1514" s="39"/>
      <c r="DYT1514" s="39"/>
      <c r="DYU1514" s="39"/>
      <c r="DYV1514" s="39"/>
      <c r="DYW1514" s="39"/>
      <c r="DYX1514" s="39"/>
      <c r="DYY1514" s="39"/>
      <c r="DYZ1514" s="39"/>
      <c r="DZA1514" s="39"/>
      <c r="DZB1514" s="39"/>
      <c r="DZC1514" s="39"/>
      <c r="DZD1514" s="39"/>
      <c r="DZE1514" s="39"/>
      <c r="DZF1514" s="39"/>
      <c r="DZG1514" s="39"/>
      <c r="DZH1514" s="39"/>
      <c r="DZI1514" s="39"/>
      <c r="DZJ1514" s="39"/>
      <c r="DZK1514" s="39"/>
      <c r="DZL1514" s="39"/>
      <c r="DZM1514" s="39"/>
      <c r="DZN1514" s="39"/>
      <c r="DZO1514" s="39"/>
      <c r="DZP1514" s="39"/>
      <c r="DZQ1514" s="39"/>
      <c r="DZR1514" s="39"/>
      <c r="DZS1514" s="39"/>
      <c r="DZT1514" s="39"/>
      <c r="DZU1514" s="39"/>
      <c r="DZV1514" s="39"/>
      <c r="DZW1514" s="39"/>
      <c r="DZX1514" s="39"/>
      <c r="DZY1514" s="39"/>
      <c r="DZZ1514" s="39"/>
      <c r="EAA1514" s="39"/>
      <c r="EAB1514" s="39"/>
      <c r="EAC1514" s="39"/>
      <c r="EAD1514" s="39"/>
      <c r="EAE1514" s="39"/>
      <c r="EAF1514" s="39"/>
      <c r="EAG1514" s="39"/>
      <c r="EAH1514" s="39"/>
      <c r="EAI1514" s="39"/>
      <c r="EAJ1514" s="39"/>
      <c r="EAK1514" s="39"/>
      <c r="EAL1514" s="39"/>
      <c r="EAM1514" s="39"/>
      <c r="EAN1514" s="39"/>
      <c r="EAO1514" s="39"/>
      <c r="EAP1514" s="39"/>
      <c r="EAQ1514" s="39"/>
      <c r="EAR1514" s="39"/>
      <c r="EAS1514" s="39"/>
      <c r="EAT1514" s="39"/>
      <c r="EAU1514" s="39"/>
      <c r="EAV1514" s="39"/>
      <c r="EAW1514" s="39"/>
      <c r="EAX1514" s="39"/>
      <c r="EAY1514" s="39"/>
      <c r="EAZ1514" s="39"/>
      <c r="EBA1514" s="39"/>
      <c r="EBB1514" s="39"/>
      <c r="EBC1514" s="39"/>
      <c r="EBD1514" s="39"/>
      <c r="EBE1514" s="39"/>
      <c r="EBF1514" s="39"/>
      <c r="EBG1514" s="39"/>
      <c r="EBH1514" s="39"/>
      <c r="EBI1514" s="39"/>
      <c r="EBJ1514" s="39"/>
      <c r="EBK1514" s="39"/>
      <c r="EBL1514" s="39"/>
      <c r="EBM1514" s="39"/>
      <c r="EBN1514" s="39"/>
      <c r="EBO1514" s="39"/>
      <c r="EBP1514" s="39"/>
      <c r="EBQ1514" s="39"/>
      <c r="EBR1514" s="39"/>
      <c r="EBS1514" s="39"/>
      <c r="EBT1514" s="39"/>
      <c r="EBU1514" s="39"/>
      <c r="EBV1514" s="39"/>
      <c r="EBW1514" s="39"/>
      <c r="EBX1514" s="39"/>
      <c r="EBY1514" s="39"/>
      <c r="EBZ1514" s="39"/>
      <c r="ECA1514" s="39"/>
      <c r="ECB1514" s="39"/>
      <c r="ECC1514" s="39"/>
      <c r="ECD1514" s="39"/>
      <c r="ECE1514" s="39"/>
      <c r="ECF1514" s="39"/>
      <c r="ECG1514" s="39"/>
      <c r="ECH1514" s="39"/>
      <c r="ECI1514" s="39"/>
      <c r="ECJ1514" s="39"/>
      <c r="ECK1514" s="39"/>
      <c r="ECL1514" s="39"/>
      <c r="ECM1514" s="39"/>
      <c r="ECN1514" s="39"/>
      <c r="ECO1514" s="39"/>
      <c r="ECP1514" s="39"/>
      <c r="ECQ1514" s="39"/>
      <c r="ECR1514" s="39"/>
      <c r="ECS1514" s="39"/>
      <c r="ECT1514" s="39"/>
      <c r="ECU1514" s="39"/>
      <c r="ECV1514" s="39"/>
      <c r="ECW1514" s="39"/>
      <c r="ECX1514" s="39"/>
      <c r="ECY1514" s="39"/>
      <c r="ECZ1514" s="39"/>
      <c r="EDA1514" s="39"/>
      <c r="EDB1514" s="39"/>
      <c r="EDC1514" s="39"/>
      <c r="EDD1514" s="39"/>
      <c r="EDE1514" s="39"/>
      <c r="EDF1514" s="39"/>
      <c r="EDG1514" s="39"/>
      <c r="EDH1514" s="39"/>
      <c r="EDI1514" s="39"/>
      <c r="EDJ1514" s="39"/>
      <c r="EDK1514" s="39"/>
      <c r="EDL1514" s="39"/>
      <c r="EDM1514" s="39"/>
      <c r="EDN1514" s="39"/>
      <c r="EDO1514" s="39"/>
      <c r="EDP1514" s="39"/>
      <c r="EDQ1514" s="39"/>
      <c r="EDR1514" s="39"/>
      <c r="EDS1514" s="39"/>
      <c r="EDT1514" s="39"/>
      <c r="EDU1514" s="39"/>
      <c r="EDV1514" s="39"/>
      <c r="EDW1514" s="39"/>
      <c r="EDX1514" s="39"/>
      <c r="EDY1514" s="39"/>
      <c r="EDZ1514" s="39"/>
      <c r="EEA1514" s="39"/>
      <c r="EEB1514" s="39"/>
      <c r="EEC1514" s="39"/>
      <c r="EED1514" s="39"/>
      <c r="EEE1514" s="39"/>
      <c r="EEF1514" s="39"/>
      <c r="EEG1514" s="39"/>
      <c r="EEH1514" s="39"/>
      <c r="EEI1514" s="39"/>
      <c r="EEJ1514" s="39"/>
      <c r="EEK1514" s="39"/>
      <c r="EEL1514" s="39"/>
      <c r="EEM1514" s="39"/>
      <c r="EEN1514" s="39"/>
      <c r="EEO1514" s="39"/>
      <c r="EEP1514" s="39"/>
      <c r="EEQ1514" s="39"/>
      <c r="EER1514" s="39"/>
      <c r="EES1514" s="39"/>
      <c r="EET1514" s="39"/>
      <c r="EEU1514" s="39"/>
      <c r="EEV1514" s="39"/>
      <c r="EEW1514" s="39"/>
      <c r="EEX1514" s="39"/>
      <c r="EEY1514" s="39"/>
      <c r="EEZ1514" s="39"/>
      <c r="EFA1514" s="39"/>
      <c r="EFB1514" s="39"/>
      <c r="EFC1514" s="39"/>
      <c r="EFD1514" s="39"/>
      <c r="EFE1514" s="39"/>
      <c r="EFF1514" s="39"/>
      <c r="EFG1514" s="39"/>
      <c r="EFH1514" s="39"/>
      <c r="EFI1514" s="39"/>
      <c r="EFJ1514" s="39"/>
      <c r="EFK1514" s="39"/>
      <c r="EFL1514" s="39"/>
      <c r="EFM1514" s="39"/>
      <c r="EFN1514" s="39"/>
      <c r="EFO1514" s="39"/>
      <c r="EFP1514" s="39"/>
      <c r="EFQ1514" s="39"/>
      <c r="EFR1514" s="39"/>
      <c r="EFS1514" s="39"/>
      <c r="EFT1514" s="39"/>
      <c r="EFU1514" s="39"/>
      <c r="EFV1514" s="39"/>
      <c r="EFW1514" s="39"/>
      <c r="EFX1514" s="39"/>
      <c r="EFY1514" s="39"/>
      <c r="EFZ1514" s="39"/>
      <c r="EGA1514" s="39"/>
      <c r="EGB1514" s="39"/>
      <c r="EGC1514" s="39"/>
      <c r="EGD1514" s="39"/>
      <c r="EGE1514" s="39"/>
      <c r="EGF1514" s="39"/>
      <c r="EGG1514" s="39"/>
      <c r="EGH1514" s="39"/>
      <c r="EGI1514" s="39"/>
      <c r="EGJ1514" s="39"/>
      <c r="EGK1514" s="39"/>
      <c r="EGL1514" s="39"/>
      <c r="EGM1514" s="39"/>
      <c r="EGN1514" s="39"/>
      <c r="EGO1514" s="39"/>
      <c r="EGP1514" s="39"/>
      <c r="EGQ1514" s="39"/>
      <c r="EGR1514" s="39"/>
      <c r="EGS1514" s="39"/>
      <c r="EGT1514" s="39"/>
      <c r="EGU1514" s="39"/>
      <c r="EGV1514" s="39"/>
      <c r="EGW1514" s="39"/>
      <c r="EGX1514" s="39"/>
      <c r="EGY1514" s="39"/>
      <c r="EGZ1514" s="39"/>
      <c r="EHA1514" s="39"/>
      <c r="EHB1514" s="39"/>
      <c r="EHC1514" s="39"/>
      <c r="EHD1514" s="39"/>
      <c r="EHE1514" s="39"/>
      <c r="EHF1514" s="39"/>
      <c r="EHG1514" s="39"/>
      <c r="EHH1514" s="39"/>
      <c r="EHI1514" s="39"/>
      <c r="EHJ1514" s="39"/>
      <c r="EHK1514" s="39"/>
      <c r="EHL1514" s="39"/>
      <c r="EHM1514" s="39"/>
      <c r="EHN1514" s="39"/>
      <c r="EHO1514" s="39"/>
      <c r="EHP1514" s="39"/>
      <c r="EHQ1514" s="39"/>
      <c r="EHR1514" s="39"/>
      <c r="EHS1514" s="39"/>
      <c r="EHT1514" s="39"/>
      <c r="EHU1514" s="39"/>
      <c r="EHV1514" s="39"/>
      <c r="EHW1514" s="39"/>
      <c r="EHX1514" s="39"/>
      <c r="EHY1514" s="39"/>
      <c r="EHZ1514" s="39"/>
      <c r="EIA1514" s="39"/>
      <c r="EIB1514" s="39"/>
      <c r="EIC1514" s="39"/>
      <c r="EID1514" s="39"/>
      <c r="EIE1514" s="39"/>
      <c r="EIF1514" s="39"/>
      <c r="EIG1514" s="39"/>
      <c r="EIH1514" s="39"/>
      <c r="EII1514" s="39"/>
      <c r="EIJ1514" s="39"/>
      <c r="EIK1514" s="39"/>
      <c r="EIL1514" s="39"/>
      <c r="EIM1514" s="39"/>
      <c r="EIN1514" s="39"/>
      <c r="EIO1514" s="39"/>
      <c r="EIP1514" s="39"/>
      <c r="EIQ1514" s="39"/>
      <c r="EIR1514" s="39"/>
      <c r="EIS1514" s="39"/>
      <c r="EIT1514" s="39"/>
      <c r="EIU1514" s="39"/>
      <c r="EIV1514" s="39"/>
      <c r="EIW1514" s="39"/>
      <c r="EIX1514" s="39"/>
      <c r="EIY1514" s="39"/>
      <c r="EIZ1514" s="39"/>
      <c r="EJA1514" s="39"/>
      <c r="EJB1514" s="39"/>
      <c r="EJC1514" s="39"/>
      <c r="EJD1514" s="39"/>
      <c r="EJE1514" s="39"/>
      <c r="EJF1514" s="39"/>
      <c r="EJG1514" s="39"/>
      <c r="EJH1514" s="39"/>
      <c r="EJI1514" s="39"/>
      <c r="EJJ1514" s="39"/>
      <c r="EJK1514" s="39"/>
      <c r="EJL1514" s="39"/>
      <c r="EJM1514" s="39"/>
      <c r="EJN1514" s="39"/>
      <c r="EJO1514" s="39"/>
      <c r="EJP1514" s="39"/>
      <c r="EJQ1514" s="39"/>
      <c r="EJR1514" s="39"/>
      <c r="EJS1514" s="39"/>
      <c r="EJT1514" s="39"/>
      <c r="EJU1514" s="39"/>
      <c r="EJV1514" s="39"/>
      <c r="EJW1514" s="39"/>
      <c r="EJX1514" s="39"/>
      <c r="EJY1514" s="39"/>
      <c r="EJZ1514" s="39"/>
      <c r="EKA1514" s="39"/>
      <c r="EKB1514" s="39"/>
      <c r="EKC1514" s="39"/>
      <c r="EKD1514" s="39"/>
      <c r="EKE1514" s="39"/>
      <c r="EKF1514" s="39"/>
      <c r="EKG1514" s="39"/>
      <c r="EKH1514" s="39"/>
      <c r="EKI1514" s="39"/>
      <c r="EKJ1514" s="39"/>
      <c r="EKK1514" s="39"/>
      <c r="EKL1514" s="39"/>
      <c r="EKM1514" s="39"/>
      <c r="EKN1514" s="39"/>
      <c r="EKO1514" s="39"/>
      <c r="EKP1514" s="39"/>
      <c r="EKQ1514" s="39"/>
      <c r="EKR1514" s="39"/>
      <c r="EKS1514" s="39"/>
      <c r="EKT1514" s="39"/>
      <c r="EKU1514" s="39"/>
      <c r="EKV1514" s="39"/>
      <c r="EKW1514" s="39"/>
      <c r="EKX1514" s="39"/>
      <c r="EKY1514" s="39"/>
      <c r="EKZ1514" s="39"/>
      <c r="ELA1514" s="39"/>
      <c r="ELB1514" s="39"/>
      <c r="ELC1514" s="39"/>
      <c r="ELD1514" s="39"/>
      <c r="ELE1514" s="39"/>
      <c r="ELF1514" s="39"/>
      <c r="ELG1514" s="39"/>
      <c r="ELH1514" s="39"/>
      <c r="ELI1514" s="39"/>
      <c r="ELJ1514" s="39"/>
      <c r="ELK1514" s="39"/>
      <c r="ELL1514" s="39"/>
      <c r="ELM1514" s="39"/>
      <c r="ELN1514" s="39"/>
      <c r="ELO1514" s="39"/>
      <c r="ELP1514" s="39"/>
      <c r="ELQ1514" s="39"/>
      <c r="ELR1514" s="39"/>
      <c r="ELS1514" s="39"/>
      <c r="ELT1514" s="39"/>
      <c r="ELU1514" s="39"/>
      <c r="ELV1514" s="39"/>
      <c r="ELW1514" s="39"/>
      <c r="ELX1514" s="39"/>
      <c r="ELY1514" s="39"/>
      <c r="ELZ1514" s="39"/>
      <c r="EMA1514" s="39"/>
      <c r="EMB1514" s="39"/>
      <c r="EMC1514" s="39"/>
      <c r="EMD1514" s="39"/>
      <c r="EME1514" s="39"/>
      <c r="EMF1514" s="39"/>
      <c r="EMG1514" s="39"/>
      <c r="EMH1514" s="39"/>
      <c r="EMI1514" s="39"/>
      <c r="EMJ1514" s="39"/>
      <c r="EMK1514" s="39"/>
      <c r="EML1514" s="39"/>
      <c r="EMM1514" s="39"/>
      <c r="EMN1514" s="39"/>
      <c r="EMO1514" s="39"/>
      <c r="EMP1514" s="39"/>
      <c r="EMQ1514" s="39"/>
      <c r="EMR1514" s="39"/>
      <c r="EMS1514" s="39"/>
      <c r="EMT1514" s="39"/>
      <c r="EMU1514" s="39"/>
      <c r="EMV1514" s="39"/>
      <c r="EMW1514" s="39"/>
      <c r="EMX1514" s="39"/>
      <c r="EMY1514" s="39"/>
      <c r="EMZ1514" s="39"/>
      <c r="ENA1514" s="39"/>
      <c r="ENB1514" s="39"/>
      <c r="ENC1514" s="39"/>
      <c r="END1514" s="39"/>
      <c r="ENE1514" s="39"/>
      <c r="ENF1514" s="39"/>
      <c r="ENG1514" s="39"/>
      <c r="ENH1514" s="39"/>
      <c r="ENI1514" s="39"/>
      <c r="ENJ1514" s="39"/>
      <c r="ENK1514" s="39"/>
      <c r="ENL1514" s="39"/>
      <c r="ENM1514" s="39"/>
      <c r="ENN1514" s="39"/>
      <c r="ENO1514" s="39"/>
      <c r="ENP1514" s="39"/>
      <c r="ENQ1514" s="39"/>
      <c r="ENR1514" s="39"/>
      <c r="ENS1514" s="39"/>
      <c r="ENT1514" s="39"/>
      <c r="ENU1514" s="39"/>
      <c r="ENV1514" s="39"/>
      <c r="ENW1514" s="39"/>
      <c r="ENX1514" s="39"/>
      <c r="ENY1514" s="39"/>
      <c r="ENZ1514" s="39"/>
      <c r="EOA1514" s="39"/>
      <c r="EOB1514" s="39"/>
      <c r="EOC1514" s="39"/>
      <c r="EOD1514" s="39"/>
      <c r="EOE1514" s="39"/>
      <c r="EOF1514" s="39"/>
      <c r="EOG1514" s="39"/>
      <c r="EOH1514" s="39"/>
      <c r="EOI1514" s="39"/>
      <c r="EOJ1514" s="39"/>
      <c r="EOK1514" s="39"/>
      <c r="EOL1514" s="39"/>
      <c r="EOM1514" s="39"/>
      <c r="EON1514" s="39"/>
      <c r="EOO1514" s="39"/>
      <c r="EOP1514" s="39"/>
      <c r="EOQ1514" s="39"/>
      <c r="EOR1514" s="39"/>
      <c r="EOS1514" s="39"/>
      <c r="EOT1514" s="39"/>
      <c r="EOU1514" s="39"/>
      <c r="EOV1514" s="39"/>
      <c r="EOW1514" s="39"/>
      <c r="EOX1514" s="39"/>
      <c r="EOY1514" s="39"/>
      <c r="EOZ1514" s="39"/>
      <c r="EPA1514" s="39"/>
      <c r="EPB1514" s="39"/>
      <c r="EPC1514" s="39"/>
      <c r="EPD1514" s="39"/>
      <c r="EPE1514" s="39"/>
      <c r="EPF1514" s="39"/>
      <c r="EPG1514" s="39"/>
      <c r="EPH1514" s="39"/>
      <c r="EPI1514" s="39"/>
      <c r="EPJ1514" s="39"/>
      <c r="EPK1514" s="39"/>
      <c r="EPL1514" s="39"/>
      <c r="EPM1514" s="39"/>
      <c r="EPN1514" s="39"/>
      <c r="EPO1514" s="39"/>
      <c r="EPP1514" s="39"/>
      <c r="EPQ1514" s="39"/>
      <c r="EPR1514" s="39"/>
      <c r="EPS1514" s="39"/>
      <c r="EPT1514" s="39"/>
      <c r="EPU1514" s="39"/>
      <c r="EPV1514" s="39"/>
      <c r="EPW1514" s="39"/>
      <c r="EPX1514" s="39"/>
      <c r="EPY1514" s="39"/>
      <c r="EPZ1514" s="39"/>
      <c r="EQA1514" s="39"/>
      <c r="EQB1514" s="39"/>
      <c r="EQC1514" s="39"/>
      <c r="EQD1514" s="39"/>
      <c r="EQE1514" s="39"/>
      <c r="EQF1514" s="39"/>
      <c r="EQG1514" s="39"/>
      <c r="EQH1514" s="39"/>
      <c r="EQI1514" s="39"/>
      <c r="EQJ1514" s="39"/>
      <c r="EQK1514" s="39"/>
      <c r="EQL1514" s="39"/>
      <c r="EQM1514" s="39"/>
      <c r="EQN1514" s="39"/>
      <c r="EQO1514" s="39"/>
      <c r="EQP1514" s="39"/>
      <c r="EQQ1514" s="39"/>
      <c r="EQR1514" s="39"/>
      <c r="EQS1514" s="39"/>
      <c r="EQT1514" s="39"/>
      <c r="EQU1514" s="39"/>
      <c r="EQV1514" s="39"/>
      <c r="EQW1514" s="39"/>
      <c r="EQX1514" s="39"/>
      <c r="EQY1514" s="39"/>
      <c r="EQZ1514" s="39"/>
      <c r="ERA1514" s="39"/>
      <c r="ERB1514" s="39"/>
      <c r="ERC1514" s="39"/>
      <c r="ERD1514" s="39"/>
      <c r="ERE1514" s="39"/>
      <c r="ERF1514" s="39"/>
      <c r="ERG1514" s="39"/>
      <c r="ERH1514" s="39"/>
      <c r="ERI1514" s="39"/>
      <c r="ERJ1514" s="39"/>
      <c r="ERK1514" s="39"/>
      <c r="ERL1514" s="39"/>
      <c r="ERM1514" s="39"/>
      <c r="ERN1514" s="39"/>
      <c r="ERO1514" s="39"/>
      <c r="ERP1514" s="39"/>
      <c r="ERQ1514" s="39"/>
      <c r="ERR1514" s="39"/>
      <c r="ERS1514" s="39"/>
      <c r="ERT1514" s="39"/>
      <c r="ERU1514" s="39"/>
      <c r="ERV1514" s="39"/>
      <c r="ERW1514" s="39"/>
      <c r="ERX1514" s="39"/>
      <c r="ERY1514" s="39"/>
      <c r="ERZ1514" s="39"/>
      <c r="ESA1514" s="39"/>
      <c r="ESB1514" s="39"/>
      <c r="ESC1514" s="39"/>
      <c r="ESD1514" s="39"/>
      <c r="ESE1514" s="39"/>
      <c r="ESF1514" s="39"/>
      <c r="ESG1514" s="39"/>
      <c r="ESH1514" s="39"/>
      <c r="ESI1514" s="39"/>
      <c r="ESJ1514" s="39"/>
      <c r="ESK1514" s="39"/>
      <c r="ESL1514" s="39"/>
      <c r="ESM1514" s="39"/>
      <c r="ESN1514" s="39"/>
      <c r="ESO1514" s="39"/>
      <c r="ESP1514" s="39"/>
      <c r="ESQ1514" s="39"/>
      <c r="ESR1514" s="39"/>
      <c r="ESS1514" s="39"/>
      <c r="EST1514" s="39"/>
      <c r="ESU1514" s="39"/>
      <c r="ESV1514" s="39"/>
      <c r="ESW1514" s="39"/>
      <c r="ESX1514" s="39"/>
      <c r="ESY1514" s="39"/>
      <c r="ESZ1514" s="39"/>
      <c r="ETA1514" s="39"/>
      <c r="ETB1514" s="39"/>
      <c r="ETC1514" s="39"/>
      <c r="ETD1514" s="39"/>
      <c r="ETE1514" s="39"/>
      <c r="ETF1514" s="39"/>
      <c r="ETG1514" s="39"/>
      <c r="ETH1514" s="39"/>
      <c r="ETI1514" s="39"/>
      <c r="ETJ1514" s="39"/>
      <c r="ETK1514" s="39"/>
      <c r="ETL1514" s="39"/>
      <c r="ETM1514" s="39"/>
      <c r="ETN1514" s="39"/>
      <c r="ETO1514" s="39"/>
      <c r="ETP1514" s="39"/>
      <c r="ETQ1514" s="39"/>
      <c r="ETR1514" s="39"/>
      <c r="ETS1514" s="39"/>
      <c r="ETT1514" s="39"/>
      <c r="ETU1514" s="39"/>
      <c r="ETV1514" s="39"/>
      <c r="ETW1514" s="39"/>
      <c r="ETX1514" s="39"/>
      <c r="ETY1514" s="39"/>
      <c r="ETZ1514" s="39"/>
      <c r="EUA1514" s="39"/>
      <c r="EUB1514" s="39"/>
      <c r="EUC1514" s="39"/>
      <c r="EUD1514" s="39"/>
      <c r="EUE1514" s="39"/>
      <c r="EUF1514" s="39"/>
      <c r="EUG1514" s="39"/>
      <c r="EUH1514" s="39"/>
      <c r="EUI1514" s="39"/>
      <c r="EUJ1514" s="39"/>
      <c r="EUK1514" s="39"/>
      <c r="EUL1514" s="39"/>
      <c r="EUM1514" s="39"/>
      <c r="EUN1514" s="39"/>
      <c r="EUO1514" s="39"/>
      <c r="EUP1514" s="39"/>
      <c r="EUQ1514" s="39"/>
      <c r="EUR1514" s="39"/>
      <c r="EUS1514" s="39"/>
      <c r="EUT1514" s="39"/>
      <c r="EUU1514" s="39"/>
      <c r="EUV1514" s="39"/>
      <c r="EUW1514" s="39"/>
      <c r="EUX1514" s="39"/>
      <c r="EUY1514" s="39"/>
      <c r="EUZ1514" s="39"/>
      <c r="EVA1514" s="39"/>
      <c r="EVB1514" s="39"/>
      <c r="EVC1514" s="39"/>
      <c r="EVD1514" s="39"/>
      <c r="EVE1514" s="39"/>
      <c r="EVF1514" s="39"/>
      <c r="EVG1514" s="39"/>
      <c r="EVH1514" s="39"/>
      <c r="EVI1514" s="39"/>
      <c r="EVJ1514" s="39"/>
      <c r="EVK1514" s="39"/>
      <c r="EVL1514" s="39"/>
      <c r="EVM1514" s="39"/>
      <c r="EVN1514" s="39"/>
      <c r="EVO1514" s="39"/>
      <c r="EVP1514" s="39"/>
      <c r="EVQ1514" s="39"/>
      <c r="EVR1514" s="39"/>
      <c r="EVS1514" s="39"/>
      <c r="EVT1514" s="39"/>
      <c r="EVU1514" s="39"/>
      <c r="EVV1514" s="39"/>
      <c r="EVW1514" s="39"/>
      <c r="EVX1514" s="39"/>
      <c r="EVY1514" s="39"/>
      <c r="EVZ1514" s="39"/>
      <c r="EWA1514" s="39"/>
      <c r="EWB1514" s="39"/>
      <c r="EWC1514" s="39"/>
      <c r="EWD1514" s="39"/>
      <c r="EWE1514" s="39"/>
      <c r="EWF1514" s="39"/>
      <c r="EWG1514" s="39"/>
      <c r="EWH1514" s="39"/>
      <c r="EWI1514" s="39"/>
      <c r="EWJ1514" s="39"/>
      <c r="EWK1514" s="39"/>
      <c r="EWL1514" s="39"/>
      <c r="EWM1514" s="39"/>
      <c r="EWN1514" s="39"/>
      <c r="EWO1514" s="39"/>
      <c r="EWP1514" s="39"/>
      <c r="EWQ1514" s="39"/>
      <c r="EWR1514" s="39"/>
      <c r="EWS1514" s="39"/>
      <c r="EWT1514" s="39"/>
      <c r="EWU1514" s="39"/>
      <c r="EWV1514" s="39"/>
      <c r="EWW1514" s="39"/>
      <c r="EWX1514" s="39"/>
      <c r="EWY1514" s="39"/>
      <c r="EWZ1514" s="39"/>
      <c r="EXA1514" s="39"/>
      <c r="EXB1514" s="39"/>
      <c r="EXC1514" s="39"/>
      <c r="EXD1514" s="39"/>
      <c r="EXE1514" s="39"/>
      <c r="EXF1514" s="39"/>
      <c r="EXG1514" s="39"/>
      <c r="EXH1514" s="39"/>
      <c r="EXI1514" s="39"/>
      <c r="EXJ1514" s="39"/>
      <c r="EXK1514" s="39"/>
      <c r="EXL1514" s="39"/>
      <c r="EXM1514" s="39"/>
      <c r="EXN1514" s="39"/>
      <c r="EXO1514" s="39"/>
      <c r="EXP1514" s="39"/>
      <c r="EXQ1514" s="39"/>
      <c r="EXR1514" s="39"/>
      <c r="EXS1514" s="39"/>
      <c r="EXT1514" s="39"/>
      <c r="EXU1514" s="39"/>
      <c r="EXV1514" s="39"/>
      <c r="EXW1514" s="39"/>
      <c r="EXX1514" s="39"/>
      <c r="EXY1514" s="39"/>
      <c r="EXZ1514" s="39"/>
      <c r="EYA1514" s="39"/>
      <c r="EYB1514" s="39"/>
      <c r="EYC1514" s="39"/>
      <c r="EYD1514" s="39"/>
      <c r="EYE1514" s="39"/>
      <c r="EYF1514" s="39"/>
      <c r="EYG1514" s="39"/>
      <c r="EYH1514" s="39"/>
      <c r="EYI1514" s="39"/>
      <c r="EYJ1514" s="39"/>
      <c r="EYK1514" s="39"/>
      <c r="EYL1514" s="39"/>
      <c r="EYM1514" s="39"/>
      <c r="EYN1514" s="39"/>
      <c r="EYO1514" s="39"/>
      <c r="EYP1514" s="39"/>
      <c r="EYQ1514" s="39"/>
      <c r="EYR1514" s="39"/>
      <c r="EYS1514" s="39"/>
      <c r="EYT1514" s="39"/>
      <c r="EYU1514" s="39"/>
      <c r="EYV1514" s="39"/>
      <c r="EYW1514" s="39"/>
      <c r="EYX1514" s="39"/>
      <c r="EYY1514" s="39"/>
      <c r="EYZ1514" s="39"/>
      <c r="EZA1514" s="39"/>
      <c r="EZB1514" s="39"/>
      <c r="EZC1514" s="39"/>
      <c r="EZD1514" s="39"/>
      <c r="EZE1514" s="39"/>
      <c r="EZF1514" s="39"/>
      <c r="EZG1514" s="39"/>
      <c r="EZH1514" s="39"/>
      <c r="EZI1514" s="39"/>
      <c r="EZJ1514" s="39"/>
      <c r="EZK1514" s="39"/>
      <c r="EZL1514" s="39"/>
      <c r="EZM1514" s="39"/>
      <c r="EZN1514" s="39"/>
      <c r="EZO1514" s="39"/>
      <c r="EZP1514" s="39"/>
      <c r="EZQ1514" s="39"/>
      <c r="EZR1514" s="39"/>
      <c r="EZS1514" s="39"/>
      <c r="EZT1514" s="39"/>
      <c r="EZU1514" s="39"/>
      <c r="EZV1514" s="39"/>
      <c r="EZW1514" s="39"/>
      <c r="EZX1514" s="39"/>
      <c r="EZY1514" s="39"/>
      <c r="EZZ1514" s="39"/>
      <c r="FAA1514" s="39"/>
      <c r="FAB1514" s="39"/>
      <c r="FAC1514" s="39"/>
      <c r="FAD1514" s="39"/>
      <c r="FAE1514" s="39"/>
      <c r="FAF1514" s="39"/>
      <c r="FAG1514" s="39"/>
      <c r="FAH1514" s="39"/>
      <c r="FAI1514" s="39"/>
      <c r="FAJ1514" s="39"/>
      <c r="FAK1514" s="39"/>
      <c r="FAL1514" s="39"/>
      <c r="FAM1514" s="39"/>
      <c r="FAN1514" s="39"/>
      <c r="FAO1514" s="39"/>
      <c r="FAP1514" s="39"/>
      <c r="FAQ1514" s="39"/>
      <c r="FAR1514" s="39"/>
      <c r="FAS1514" s="39"/>
      <c r="FAT1514" s="39"/>
      <c r="FAU1514" s="39"/>
      <c r="FAV1514" s="39"/>
      <c r="FAW1514" s="39"/>
      <c r="FAX1514" s="39"/>
      <c r="FAY1514" s="39"/>
      <c r="FAZ1514" s="39"/>
      <c r="FBA1514" s="39"/>
      <c r="FBB1514" s="39"/>
      <c r="FBC1514" s="39"/>
      <c r="FBD1514" s="39"/>
      <c r="FBE1514" s="39"/>
      <c r="FBF1514" s="39"/>
      <c r="FBG1514" s="39"/>
      <c r="FBH1514" s="39"/>
      <c r="FBI1514" s="39"/>
      <c r="FBJ1514" s="39"/>
      <c r="FBK1514" s="39"/>
      <c r="FBL1514" s="39"/>
      <c r="FBM1514" s="39"/>
      <c r="FBN1514" s="39"/>
      <c r="FBO1514" s="39"/>
      <c r="FBP1514" s="39"/>
      <c r="FBQ1514" s="39"/>
      <c r="FBR1514" s="39"/>
      <c r="FBS1514" s="39"/>
      <c r="FBT1514" s="39"/>
      <c r="FBU1514" s="39"/>
      <c r="FBV1514" s="39"/>
      <c r="FBW1514" s="39"/>
      <c r="FBX1514" s="39"/>
      <c r="FBY1514" s="39"/>
      <c r="FBZ1514" s="39"/>
      <c r="FCA1514" s="39"/>
      <c r="FCB1514" s="39"/>
      <c r="FCC1514" s="39"/>
      <c r="FCD1514" s="39"/>
      <c r="FCE1514" s="39"/>
      <c r="FCF1514" s="39"/>
      <c r="FCG1514" s="39"/>
      <c r="FCH1514" s="39"/>
      <c r="FCI1514" s="39"/>
      <c r="FCJ1514" s="39"/>
      <c r="FCK1514" s="39"/>
      <c r="FCL1514" s="39"/>
      <c r="FCM1514" s="39"/>
      <c r="FCN1514" s="39"/>
      <c r="FCO1514" s="39"/>
      <c r="FCP1514" s="39"/>
      <c r="FCQ1514" s="39"/>
      <c r="FCR1514" s="39"/>
      <c r="FCS1514" s="39"/>
      <c r="FCT1514" s="39"/>
      <c r="FCU1514" s="39"/>
      <c r="FCV1514" s="39"/>
      <c r="FCW1514" s="39"/>
      <c r="FCX1514" s="39"/>
      <c r="FCY1514" s="39"/>
      <c r="FCZ1514" s="39"/>
      <c r="FDA1514" s="39"/>
      <c r="FDB1514" s="39"/>
      <c r="FDC1514" s="39"/>
      <c r="FDD1514" s="39"/>
      <c r="FDE1514" s="39"/>
      <c r="FDF1514" s="39"/>
      <c r="FDG1514" s="39"/>
      <c r="FDH1514" s="39"/>
      <c r="FDI1514" s="39"/>
      <c r="FDJ1514" s="39"/>
      <c r="FDK1514" s="39"/>
      <c r="FDL1514" s="39"/>
      <c r="FDM1514" s="39"/>
      <c r="FDN1514" s="39"/>
      <c r="FDO1514" s="39"/>
      <c r="FDP1514" s="39"/>
      <c r="FDQ1514" s="39"/>
      <c r="FDR1514" s="39"/>
      <c r="FDS1514" s="39"/>
      <c r="FDT1514" s="39"/>
      <c r="FDU1514" s="39"/>
      <c r="FDV1514" s="39"/>
      <c r="FDW1514" s="39"/>
      <c r="FDX1514" s="39"/>
      <c r="FDY1514" s="39"/>
      <c r="FDZ1514" s="39"/>
      <c r="FEA1514" s="39"/>
      <c r="FEB1514" s="39"/>
      <c r="FEC1514" s="39"/>
      <c r="FED1514" s="39"/>
      <c r="FEE1514" s="39"/>
      <c r="FEF1514" s="39"/>
      <c r="FEG1514" s="39"/>
      <c r="FEH1514" s="39"/>
      <c r="FEI1514" s="39"/>
      <c r="FEJ1514" s="39"/>
      <c r="FEK1514" s="39"/>
      <c r="FEL1514" s="39"/>
      <c r="FEM1514" s="39"/>
      <c r="FEN1514" s="39"/>
      <c r="FEO1514" s="39"/>
      <c r="FEP1514" s="39"/>
      <c r="FEQ1514" s="39"/>
      <c r="FER1514" s="39"/>
      <c r="FES1514" s="39"/>
      <c r="FET1514" s="39"/>
      <c r="FEU1514" s="39"/>
      <c r="FEV1514" s="39"/>
      <c r="FEW1514" s="39"/>
      <c r="FEX1514" s="39"/>
      <c r="FEY1514" s="39"/>
      <c r="FEZ1514" s="39"/>
      <c r="FFA1514" s="39"/>
      <c r="FFB1514" s="39"/>
      <c r="FFC1514" s="39"/>
      <c r="FFD1514" s="39"/>
      <c r="FFE1514" s="39"/>
      <c r="FFF1514" s="39"/>
      <c r="FFG1514" s="39"/>
      <c r="FFH1514" s="39"/>
      <c r="FFI1514" s="39"/>
      <c r="FFJ1514" s="39"/>
      <c r="FFK1514" s="39"/>
      <c r="FFL1514" s="39"/>
      <c r="FFM1514" s="39"/>
      <c r="FFN1514" s="39"/>
      <c r="FFO1514" s="39"/>
      <c r="FFP1514" s="39"/>
      <c r="FFQ1514" s="39"/>
      <c r="FFR1514" s="39"/>
      <c r="FFS1514" s="39"/>
      <c r="FFT1514" s="39"/>
      <c r="FFU1514" s="39"/>
      <c r="FFV1514" s="39"/>
      <c r="FFW1514" s="39"/>
      <c r="FFX1514" s="39"/>
      <c r="FFY1514" s="39"/>
      <c r="FFZ1514" s="39"/>
      <c r="FGA1514" s="39"/>
      <c r="FGB1514" s="39"/>
      <c r="FGC1514" s="39"/>
      <c r="FGD1514" s="39"/>
      <c r="FGE1514" s="39"/>
      <c r="FGF1514" s="39"/>
      <c r="FGG1514" s="39"/>
      <c r="FGH1514" s="39"/>
      <c r="FGI1514" s="39"/>
      <c r="FGJ1514" s="39"/>
      <c r="FGK1514" s="39"/>
      <c r="FGL1514" s="39"/>
      <c r="FGM1514" s="39"/>
      <c r="FGN1514" s="39"/>
      <c r="FGO1514" s="39"/>
      <c r="FGP1514" s="39"/>
      <c r="FGQ1514" s="39"/>
      <c r="FGR1514" s="39"/>
      <c r="FGS1514" s="39"/>
      <c r="FGT1514" s="39"/>
      <c r="FGU1514" s="39"/>
      <c r="FGV1514" s="39"/>
      <c r="FGW1514" s="39"/>
      <c r="FGX1514" s="39"/>
      <c r="FGY1514" s="39"/>
      <c r="FGZ1514" s="39"/>
      <c r="FHA1514" s="39"/>
      <c r="FHB1514" s="39"/>
      <c r="FHC1514" s="39"/>
      <c r="FHD1514" s="39"/>
      <c r="FHE1514" s="39"/>
      <c r="FHF1514" s="39"/>
      <c r="FHG1514" s="39"/>
      <c r="FHH1514" s="39"/>
      <c r="FHI1514" s="39"/>
      <c r="FHJ1514" s="39"/>
      <c r="FHK1514" s="39"/>
      <c r="FHL1514" s="39"/>
      <c r="FHM1514" s="39"/>
      <c r="FHN1514" s="39"/>
      <c r="FHO1514" s="39"/>
      <c r="FHP1514" s="39"/>
      <c r="FHQ1514" s="39"/>
      <c r="FHR1514" s="39"/>
      <c r="FHS1514" s="39"/>
      <c r="FHT1514" s="39"/>
      <c r="FHU1514" s="39"/>
      <c r="FHV1514" s="39"/>
      <c r="FHW1514" s="39"/>
      <c r="FHX1514" s="39"/>
      <c r="FHY1514" s="39"/>
      <c r="FHZ1514" s="39"/>
      <c r="FIA1514" s="39"/>
      <c r="FIB1514" s="39"/>
      <c r="FIC1514" s="39"/>
      <c r="FID1514" s="39"/>
      <c r="FIE1514" s="39"/>
      <c r="FIF1514" s="39"/>
      <c r="FIG1514" s="39"/>
      <c r="FIH1514" s="39"/>
      <c r="FII1514" s="39"/>
      <c r="FIJ1514" s="39"/>
      <c r="FIK1514" s="39"/>
      <c r="FIL1514" s="39"/>
      <c r="FIM1514" s="39"/>
      <c r="FIN1514" s="39"/>
      <c r="FIO1514" s="39"/>
      <c r="FIP1514" s="39"/>
      <c r="FIQ1514" s="39"/>
      <c r="FIR1514" s="39"/>
      <c r="FIS1514" s="39"/>
      <c r="FIT1514" s="39"/>
      <c r="FIU1514" s="39"/>
      <c r="FIV1514" s="39"/>
      <c r="FIW1514" s="39"/>
      <c r="FIX1514" s="39"/>
      <c r="FIY1514" s="39"/>
      <c r="FIZ1514" s="39"/>
      <c r="FJA1514" s="39"/>
      <c r="FJB1514" s="39"/>
      <c r="FJC1514" s="39"/>
      <c r="FJD1514" s="39"/>
      <c r="FJE1514" s="39"/>
      <c r="FJF1514" s="39"/>
      <c r="FJG1514" s="39"/>
      <c r="FJH1514" s="39"/>
      <c r="FJI1514" s="39"/>
      <c r="FJJ1514" s="39"/>
      <c r="FJK1514" s="39"/>
      <c r="FJL1514" s="39"/>
      <c r="FJM1514" s="39"/>
      <c r="FJN1514" s="39"/>
      <c r="FJO1514" s="39"/>
      <c r="FJP1514" s="39"/>
      <c r="FJQ1514" s="39"/>
      <c r="FJR1514" s="39"/>
      <c r="FJS1514" s="39"/>
      <c r="FJT1514" s="39"/>
      <c r="FJU1514" s="39"/>
      <c r="FJV1514" s="39"/>
      <c r="FJW1514" s="39"/>
      <c r="FJX1514" s="39"/>
      <c r="FJY1514" s="39"/>
      <c r="FJZ1514" s="39"/>
      <c r="FKA1514" s="39"/>
      <c r="FKB1514" s="39"/>
      <c r="FKC1514" s="39"/>
      <c r="FKD1514" s="39"/>
      <c r="FKE1514" s="39"/>
      <c r="FKF1514" s="39"/>
      <c r="FKG1514" s="39"/>
      <c r="FKH1514" s="39"/>
      <c r="FKI1514" s="39"/>
      <c r="FKJ1514" s="39"/>
      <c r="FKK1514" s="39"/>
      <c r="FKL1514" s="39"/>
      <c r="FKM1514" s="39"/>
      <c r="FKN1514" s="39"/>
      <c r="FKO1514" s="39"/>
      <c r="FKP1514" s="39"/>
      <c r="FKQ1514" s="39"/>
      <c r="FKR1514" s="39"/>
      <c r="FKS1514" s="39"/>
      <c r="FKT1514" s="39"/>
      <c r="FKU1514" s="39"/>
      <c r="FKV1514" s="39"/>
      <c r="FKW1514" s="39"/>
      <c r="FKX1514" s="39"/>
      <c r="FKY1514" s="39"/>
      <c r="FKZ1514" s="39"/>
      <c r="FLA1514" s="39"/>
      <c r="FLB1514" s="39"/>
      <c r="FLC1514" s="39"/>
      <c r="FLD1514" s="39"/>
      <c r="FLE1514" s="39"/>
      <c r="FLF1514" s="39"/>
      <c r="FLG1514" s="39"/>
      <c r="FLH1514" s="39"/>
      <c r="FLI1514" s="39"/>
      <c r="FLJ1514" s="39"/>
      <c r="FLK1514" s="39"/>
      <c r="FLL1514" s="39"/>
      <c r="FLM1514" s="39"/>
      <c r="FLN1514" s="39"/>
      <c r="FLO1514" s="39"/>
      <c r="FLP1514" s="39"/>
      <c r="FLQ1514" s="39"/>
      <c r="FLR1514" s="39"/>
      <c r="FLS1514" s="39"/>
      <c r="FLT1514" s="39"/>
      <c r="FLU1514" s="39"/>
      <c r="FLV1514" s="39"/>
      <c r="FLW1514" s="39"/>
      <c r="FLX1514" s="39"/>
      <c r="FLY1514" s="39"/>
      <c r="FLZ1514" s="39"/>
      <c r="FMA1514" s="39"/>
      <c r="FMB1514" s="39"/>
      <c r="FMC1514" s="39"/>
      <c r="FMD1514" s="39"/>
      <c r="FME1514" s="39"/>
      <c r="FMF1514" s="39"/>
      <c r="FMG1514" s="39"/>
      <c r="FMH1514" s="39"/>
      <c r="FMI1514" s="39"/>
      <c r="FMJ1514" s="39"/>
      <c r="FMK1514" s="39"/>
      <c r="FML1514" s="39"/>
      <c r="FMM1514" s="39"/>
      <c r="FMN1514" s="39"/>
      <c r="FMO1514" s="39"/>
      <c r="FMP1514" s="39"/>
      <c r="FMQ1514" s="39"/>
      <c r="FMR1514" s="39"/>
      <c r="FMS1514" s="39"/>
      <c r="FMT1514" s="39"/>
      <c r="FMU1514" s="39"/>
      <c r="FMV1514" s="39"/>
      <c r="FMW1514" s="39"/>
      <c r="FMX1514" s="39"/>
      <c r="FMY1514" s="39"/>
      <c r="FMZ1514" s="39"/>
      <c r="FNA1514" s="39"/>
      <c r="FNB1514" s="39"/>
      <c r="FNC1514" s="39"/>
      <c r="FND1514" s="39"/>
      <c r="FNE1514" s="39"/>
      <c r="FNF1514" s="39"/>
      <c r="FNG1514" s="39"/>
      <c r="FNH1514" s="39"/>
      <c r="FNI1514" s="39"/>
      <c r="FNJ1514" s="39"/>
      <c r="FNK1514" s="39"/>
      <c r="FNL1514" s="39"/>
      <c r="FNM1514" s="39"/>
      <c r="FNN1514" s="39"/>
      <c r="FNO1514" s="39"/>
      <c r="FNP1514" s="39"/>
      <c r="FNQ1514" s="39"/>
      <c r="FNR1514" s="39"/>
      <c r="FNS1514" s="39"/>
      <c r="FNT1514" s="39"/>
      <c r="FNU1514" s="39"/>
      <c r="FNV1514" s="39"/>
      <c r="FNW1514" s="39"/>
      <c r="FNX1514" s="39"/>
      <c r="FNY1514" s="39"/>
      <c r="FNZ1514" s="39"/>
      <c r="FOA1514" s="39"/>
      <c r="FOB1514" s="39"/>
      <c r="FOC1514" s="39"/>
      <c r="FOD1514" s="39"/>
      <c r="FOE1514" s="39"/>
      <c r="FOF1514" s="39"/>
      <c r="FOG1514" s="39"/>
      <c r="FOH1514" s="39"/>
      <c r="FOI1514" s="39"/>
      <c r="FOJ1514" s="39"/>
      <c r="FOK1514" s="39"/>
      <c r="FOL1514" s="39"/>
      <c r="FOM1514" s="39"/>
      <c r="FON1514" s="39"/>
      <c r="FOO1514" s="39"/>
      <c r="FOP1514" s="39"/>
      <c r="FOQ1514" s="39"/>
      <c r="FOR1514" s="39"/>
      <c r="FOS1514" s="39"/>
      <c r="FOT1514" s="39"/>
      <c r="FOU1514" s="39"/>
      <c r="FOV1514" s="39"/>
      <c r="FOW1514" s="39"/>
      <c r="FOX1514" s="39"/>
      <c r="FOY1514" s="39"/>
      <c r="FOZ1514" s="39"/>
      <c r="FPA1514" s="39"/>
      <c r="FPB1514" s="39"/>
      <c r="FPC1514" s="39"/>
      <c r="FPD1514" s="39"/>
      <c r="FPE1514" s="39"/>
      <c r="FPF1514" s="39"/>
      <c r="FPG1514" s="39"/>
      <c r="FPH1514" s="39"/>
      <c r="FPI1514" s="39"/>
      <c r="FPJ1514" s="39"/>
      <c r="FPK1514" s="39"/>
      <c r="FPL1514" s="39"/>
      <c r="FPM1514" s="39"/>
      <c r="FPN1514" s="39"/>
      <c r="FPO1514" s="39"/>
      <c r="FPP1514" s="39"/>
      <c r="FPQ1514" s="39"/>
      <c r="FPR1514" s="39"/>
      <c r="FPS1514" s="39"/>
      <c r="FPT1514" s="39"/>
      <c r="FPU1514" s="39"/>
      <c r="FPV1514" s="39"/>
      <c r="FPW1514" s="39"/>
      <c r="FPX1514" s="39"/>
      <c r="FPY1514" s="39"/>
      <c r="FPZ1514" s="39"/>
      <c r="FQA1514" s="39"/>
      <c r="FQB1514" s="39"/>
      <c r="FQC1514" s="39"/>
      <c r="FQD1514" s="39"/>
      <c r="FQE1514" s="39"/>
      <c r="FQF1514" s="39"/>
      <c r="FQG1514" s="39"/>
      <c r="FQH1514" s="39"/>
      <c r="FQI1514" s="39"/>
      <c r="FQJ1514" s="39"/>
      <c r="FQK1514" s="39"/>
      <c r="FQL1514" s="39"/>
      <c r="FQM1514" s="39"/>
      <c r="FQN1514" s="39"/>
      <c r="FQO1514" s="39"/>
      <c r="FQP1514" s="39"/>
      <c r="FQQ1514" s="39"/>
      <c r="FQR1514" s="39"/>
      <c r="FQS1514" s="39"/>
      <c r="FQT1514" s="39"/>
      <c r="FQU1514" s="39"/>
      <c r="FQV1514" s="39"/>
      <c r="FQW1514" s="39"/>
      <c r="FQX1514" s="39"/>
      <c r="FQY1514" s="39"/>
      <c r="FQZ1514" s="39"/>
      <c r="FRA1514" s="39"/>
      <c r="FRB1514" s="39"/>
      <c r="FRC1514" s="39"/>
      <c r="FRD1514" s="39"/>
      <c r="FRE1514" s="39"/>
      <c r="FRF1514" s="39"/>
      <c r="FRG1514" s="39"/>
      <c r="FRH1514" s="39"/>
      <c r="FRI1514" s="39"/>
      <c r="FRJ1514" s="39"/>
      <c r="FRK1514" s="39"/>
      <c r="FRL1514" s="39"/>
      <c r="FRM1514" s="39"/>
      <c r="FRN1514" s="39"/>
      <c r="FRO1514" s="39"/>
      <c r="FRP1514" s="39"/>
      <c r="FRQ1514" s="39"/>
      <c r="FRR1514" s="39"/>
      <c r="FRS1514" s="39"/>
      <c r="FRT1514" s="39"/>
      <c r="FRU1514" s="39"/>
      <c r="FRV1514" s="39"/>
      <c r="FRW1514" s="39"/>
      <c r="FRX1514" s="39"/>
      <c r="FRY1514" s="39"/>
      <c r="FRZ1514" s="39"/>
      <c r="FSA1514" s="39"/>
      <c r="FSB1514" s="39"/>
      <c r="FSC1514" s="39"/>
      <c r="FSD1514" s="39"/>
      <c r="FSE1514" s="39"/>
      <c r="FSF1514" s="39"/>
      <c r="FSG1514" s="39"/>
      <c r="FSH1514" s="39"/>
      <c r="FSI1514" s="39"/>
      <c r="FSJ1514" s="39"/>
      <c r="FSK1514" s="39"/>
      <c r="FSL1514" s="39"/>
      <c r="FSM1514" s="39"/>
      <c r="FSN1514" s="39"/>
      <c r="FSO1514" s="39"/>
      <c r="FSP1514" s="39"/>
      <c r="FSQ1514" s="39"/>
      <c r="FSR1514" s="39"/>
      <c r="FSS1514" s="39"/>
      <c r="FST1514" s="39"/>
      <c r="FSU1514" s="39"/>
      <c r="FSV1514" s="39"/>
      <c r="FSW1514" s="39"/>
      <c r="FSX1514" s="39"/>
      <c r="FSY1514" s="39"/>
      <c r="FSZ1514" s="39"/>
      <c r="FTA1514" s="39"/>
      <c r="FTB1514" s="39"/>
      <c r="FTC1514" s="39"/>
      <c r="FTD1514" s="39"/>
      <c r="FTE1514" s="39"/>
      <c r="FTF1514" s="39"/>
      <c r="FTG1514" s="39"/>
      <c r="FTH1514" s="39"/>
      <c r="FTI1514" s="39"/>
      <c r="FTJ1514" s="39"/>
      <c r="FTK1514" s="39"/>
      <c r="FTL1514" s="39"/>
      <c r="FTM1514" s="39"/>
      <c r="FTN1514" s="39"/>
      <c r="FTO1514" s="39"/>
      <c r="FTP1514" s="39"/>
      <c r="FTQ1514" s="39"/>
      <c r="FTR1514" s="39"/>
      <c r="FTS1514" s="39"/>
      <c r="FTT1514" s="39"/>
      <c r="FTU1514" s="39"/>
      <c r="FTV1514" s="39"/>
      <c r="FTW1514" s="39"/>
      <c r="FTX1514" s="39"/>
      <c r="FTY1514" s="39"/>
      <c r="FTZ1514" s="39"/>
      <c r="FUA1514" s="39"/>
      <c r="FUB1514" s="39"/>
      <c r="FUC1514" s="39"/>
      <c r="FUD1514" s="39"/>
      <c r="FUE1514" s="39"/>
      <c r="FUF1514" s="39"/>
      <c r="FUG1514" s="39"/>
      <c r="FUH1514" s="39"/>
      <c r="FUI1514" s="39"/>
      <c r="FUJ1514" s="39"/>
      <c r="FUK1514" s="39"/>
      <c r="FUL1514" s="39"/>
      <c r="FUM1514" s="39"/>
      <c r="FUN1514" s="39"/>
      <c r="FUO1514" s="39"/>
      <c r="FUP1514" s="39"/>
      <c r="FUQ1514" s="39"/>
      <c r="FUR1514" s="39"/>
      <c r="FUS1514" s="39"/>
      <c r="FUT1514" s="39"/>
      <c r="FUU1514" s="39"/>
      <c r="FUV1514" s="39"/>
      <c r="FUW1514" s="39"/>
      <c r="FUX1514" s="39"/>
      <c r="FUY1514" s="39"/>
      <c r="FUZ1514" s="39"/>
      <c r="FVA1514" s="39"/>
      <c r="FVB1514" s="39"/>
      <c r="FVC1514" s="39"/>
      <c r="FVD1514" s="39"/>
      <c r="FVE1514" s="39"/>
      <c r="FVF1514" s="39"/>
      <c r="FVG1514" s="39"/>
      <c r="FVH1514" s="39"/>
      <c r="FVI1514" s="39"/>
      <c r="FVJ1514" s="39"/>
      <c r="FVK1514" s="39"/>
      <c r="FVL1514" s="39"/>
      <c r="FVM1514" s="39"/>
      <c r="FVN1514" s="39"/>
      <c r="FVO1514" s="39"/>
      <c r="FVP1514" s="39"/>
      <c r="FVQ1514" s="39"/>
      <c r="FVR1514" s="39"/>
      <c r="FVS1514" s="39"/>
      <c r="FVT1514" s="39"/>
      <c r="FVU1514" s="39"/>
      <c r="FVV1514" s="39"/>
      <c r="FVW1514" s="39"/>
      <c r="FVX1514" s="39"/>
      <c r="FVY1514" s="39"/>
      <c r="FVZ1514" s="39"/>
      <c r="FWA1514" s="39"/>
      <c r="FWB1514" s="39"/>
      <c r="FWC1514" s="39"/>
      <c r="FWD1514" s="39"/>
      <c r="FWE1514" s="39"/>
      <c r="FWF1514" s="39"/>
      <c r="FWG1514" s="39"/>
      <c r="FWH1514" s="39"/>
      <c r="FWI1514" s="39"/>
      <c r="FWJ1514" s="39"/>
      <c r="FWK1514" s="39"/>
      <c r="FWL1514" s="39"/>
      <c r="FWM1514" s="39"/>
      <c r="FWN1514" s="39"/>
      <c r="FWO1514" s="39"/>
      <c r="FWP1514" s="39"/>
      <c r="FWQ1514" s="39"/>
      <c r="FWR1514" s="39"/>
      <c r="FWS1514" s="39"/>
      <c r="FWT1514" s="39"/>
      <c r="FWU1514" s="39"/>
      <c r="FWV1514" s="39"/>
      <c r="FWW1514" s="39"/>
      <c r="FWX1514" s="39"/>
      <c r="FWY1514" s="39"/>
      <c r="FWZ1514" s="39"/>
      <c r="FXA1514" s="39"/>
      <c r="FXB1514" s="39"/>
      <c r="FXC1514" s="39"/>
      <c r="FXD1514" s="39"/>
      <c r="FXE1514" s="39"/>
      <c r="FXF1514" s="39"/>
      <c r="FXG1514" s="39"/>
      <c r="FXH1514" s="39"/>
      <c r="FXI1514" s="39"/>
      <c r="FXJ1514" s="39"/>
      <c r="FXK1514" s="39"/>
      <c r="FXL1514" s="39"/>
      <c r="FXM1514" s="39"/>
      <c r="FXN1514" s="39"/>
      <c r="FXO1514" s="39"/>
      <c r="FXP1514" s="39"/>
      <c r="FXQ1514" s="39"/>
      <c r="FXR1514" s="39"/>
      <c r="FXS1514" s="39"/>
      <c r="FXT1514" s="39"/>
      <c r="FXU1514" s="39"/>
      <c r="FXV1514" s="39"/>
      <c r="FXW1514" s="39"/>
      <c r="FXX1514" s="39"/>
      <c r="FXY1514" s="39"/>
      <c r="FXZ1514" s="39"/>
      <c r="FYA1514" s="39"/>
      <c r="FYB1514" s="39"/>
      <c r="FYC1514" s="39"/>
      <c r="FYD1514" s="39"/>
      <c r="FYE1514" s="39"/>
      <c r="FYF1514" s="39"/>
      <c r="FYG1514" s="39"/>
      <c r="FYH1514" s="39"/>
      <c r="FYI1514" s="39"/>
      <c r="FYJ1514" s="39"/>
      <c r="FYK1514" s="39"/>
      <c r="FYL1514" s="39"/>
      <c r="FYM1514" s="39"/>
      <c r="FYN1514" s="39"/>
      <c r="FYO1514" s="39"/>
      <c r="FYP1514" s="39"/>
      <c r="FYQ1514" s="39"/>
      <c r="FYR1514" s="39"/>
      <c r="FYS1514" s="39"/>
      <c r="FYT1514" s="39"/>
      <c r="FYU1514" s="39"/>
      <c r="FYV1514" s="39"/>
      <c r="FYW1514" s="39"/>
      <c r="FYX1514" s="39"/>
      <c r="FYY1514" s="39"/>
      <c r="FYZ1514" s="39"/>
      <c r="FZA1514" s="39"/>
      <c r="FZB1514" s="39"/>
      <c r="FZC1514" s="39"/>
      <c r="FZD1514" s="39"/>
      <c r="FZE1514" s="39"/>
      <c r="FZF1514" s="39"/>
      <c r="FZG1514" s="39"/>
      <c r="FZH1514" s="39"/>
      <c r="FZI1514" s="39"/>
      <c r="FZJ1514" s="39"/>
      <c r="FZK1514" s="39"/>
      <c r="FZL1514" s="39"/>
      <c r="FZM1514" s="39"/>
      <c r="FZN1514" s="39"/>
      <c r="FZO1514" s="39"/>
      <c r="FZP1514" s="39"/>
      <c r="FZQ1514" s="39"/>
      <c r="FZR1514" s="39"/>
      <c r="FZS1514" s="39"/>
      <c r="FZT1514" s="39"/>
      <c r="FZU1514" s="39"/>
      <c r="FZV1514" s="39"/>
      <c r="FZW1514" s="39"/>
      <c r="FZX1514" s="39"/>
      <c r="FZY1514" s="39"/>
      <c r="FZZ1514" s="39"/>
      <c r="GAA1514" s="39"/>
      <c r="GAB1514" s="39"/>
      <c r="GAC1514" s="39"/>
      <c r="GAD1514" s="39"/>
      <c r="GAE1514" s="39"/>
      <c r="GAF1514" s="39"/>
      <c r="GAG1514" s="39"/>
      <c r="GAH1514" s="39"/>
      <c r="GAI1514" s="39"/>
      <c r="GAJ1514" s="39"/>
      <c r="GAK1514" s="39"/>
      <c r="GAL1514" s="39"/>
      <c r="GAM1514" s="39"/>
      <c r="GAN1514" s="39"/>
      <c r="GAO1514" s="39"/>
      <c r="GAP1514" s="39"/>
      <c r="GAQ1514" s="39"/>
      <c r="GAR1514" s="39"/>
      <c r="GAS1514" s="39"/>
      <c r="GAT1514" s="39"/>
      <c r="GAU1514" s="39"/>
      <c r="GAV1514" s="39"/>
      <c r="GAW1514" s="39"/>
      <c r="GAX1514" s="39"/>
      <c r="GAY1514" s="39"/>
      <c r="GAZ1514" s="39"/>
      <c r="GBA1514" s="39"/>
      <c r="GBB1514" s="39"/>
      <c r="GBC1514" s="39"/>
      <c r="GBD1514" s="39"/>
      <c r="GBE1514" s="39"/>
      <c r="GBF1514" s="39"/>
      <c r="GBG1514" s="39"/>
      <c r="GBH1514" s="39"/>
      <c r="GBI1514" s="39"/>
      <c r="GBJ1514" s="39"/>
      <c r="GBK1514" s="39"/>
      <c r="GBL1514" s="39"/>
      <c r="GBM1514" s="39"/>
      <c r="GBN1514" s="39"/>
      <c r="GBO1514" s="39"/>
      <c r="GBP1514" s="39"/>
      <c r="GBQ1514" s="39"/>
      <c r="GBR1514" s="39"/>
      <c r="GBS1514" s="39"/>
      <c r="GBT1514" s="39"/>
      <c r="GBU1514" s="39"/>
      <c r="GBV1514" s="39"/>
      <c r="GBW1514" s="39"/>
      <c r="GBX1514" s="39"/>
      <c r="GBY1514" s="39"/>
      <c r="GBZ1514" s="39"/>
      <c r="GCA1514" s="39"/>
      <c r="GCB1514" s="39"/>
      <c r="GCC1514" s="39"/>
      <c r="GCD1514" s="39"/>
      <c r="GCE1514" s="39"/>
      <c r="GCF1514" s="39"/>
      <c r="GCG1514" s="39"/>
      <c r="GCH1514" s="39"/>
      <c r="GCI1514" s="39"/>
      <c r="GCJ1514" s="39"/>
      <c r="GCK1514" s="39"/>
      <c r="GCL1514" s="39"/>
      <c r="GCM1514" s="39"/>
      <c r="GCN1514" s="39"/>
      <c r="GCO1514" s="39"/>
      <c r="GCP1514" s="39"/>
      <c r="GCQ1514" s="39"/>
      <c r="GCR1514" s="39"/>
      <c r="GCS1514" s="39"/>
      <c r="GCT1514" s="39"/>
      <c r="GCU1514" s="39"/>
      <c r="GCV1514" s="39"/>
      <c r="GCW1514" s="39"/>
      <c r="GCX1514" s="39"/>
      <c r="GCY1514" s="39"/>
      <c r="GCZ1514" s="39"/>
      <c r="GDA1514" s="39"/>
      <c r="GDB1514" s="39"/>
      <c r="GDC1514" s="39"/>
      <c r="GDD1514" s="39"/>
      <c r="GDE1514" s="39"/>
      <c r="GDF1514" s="39"/>
      <c r="GDG1514" s="39"/>
      <c r="GDH1514" s="39"/>
      <c r="GDI1514" s="39"/>
      <c r="GDJ1514" s="39"/>
      <c r="GDK1514" s="39"/>
      <c r="GDL1514" s="39"/>
      <c r="GDM1514" s="39"/>
      <c r="GDN1514" s="39"/>
      <c r="GDO1514" s="39"/>
      <c r="GDP1514" s="39"/>
      <c r="GDQ1514" s="39"/>
      <c r="GDR1514" s="39"/>
      <c r="GDS1514" s="39"/>
      <c r="GDT1514" s="39"/>
      <c r="GDU1514" s="39"/>
      <c r="GDV1514" s="39"/>
      <c r="GDW1514" s="39"/>
      <c r="GDX1514" s="39"/>
      <c r="GDY1514" s="39"/>
      <c r="GDZ1514" s="39"/>
      <c r="GEA1514" s="39"/>
      <c r="GEB1514" s="39"/>
      <c r="GEC1514" s="39"/>
      <c r="GED1514" s="39"/>
      <c r="GEE1514" s="39"/>
      <c r="GEF1514" s="39"/>
      <c r="GEG1514" s="39"/>
      <c r="GEH1514" s="39"/>
      <c r="GEI1514" s="39"/>
      <c r="GEJ1514" s="39"/>
      <c r="GEK1514" s="39"/>
      <c r="GEL1514" s="39"/>
      <c r="GEM1514" s="39"/>
      <c r="GEN1514" s="39"/>
      <c r="GEO1514" s="39"/>
      <c r="GEP1514" s="39"/>
      <c r="GEQ1514" s="39"/>
      <c r="GER1514" s="39"/>
      <c r="GES1514" s="39"/>
      <c r="GET1514" s="39"/>
      <c r="GEU1514" s="39"/>
      <c r="GEV1514" s="39"/>
      <c r="GEW1514" s="39"/>
      <c r="GEX1514" s="39"/>
      <c r="GEY1514" s="39"/>
      <c r="GEZ1514" s="39"/>
      <c r="GFA1514" s="39"/>
      <c r="GFB1514" s="39"/>
      <c r="GFC1514" s="39"/>
      <c r="GFD1514" s="39"/>
      <c r="GFE1514" s="39"/>
      <c r="GFF1514" s="39"/>
      <c r="GFG1514" s="39"/>
      <c r="GFH1514" s="39"/>
      <c r="GFI1514" s="39"/>
      <c r="GFJ1514" s="39"/>
      <c r="GFK1514" s="39"/>
      <c r="GFL1514" s="39"/>
      <c r="GFM1514" s="39"/>
      <c r="GFN1514" s="39"/>
      <c r="GFO1514" s="39"/>
      <c r="GFP1514" s="39"/>
      <c r="GFQ1514" s="39"/>
      <c r="GFR1514" s="39"/>
      <c r="GFS1514" s="39"/>
      <c r="GFT1514" s="39"/>
      <c r="GFU1514" s="39"/>
      <c r="GFV1514" s="39"/>
      <c r="GFW1514" s="39"/>
      <c r="GFX1514" s="39"/>
      <c r="GFY1514" s="39"/>
      <c r="GFZ1514" s="39"/>
      <c r="GGA1514" s="39"/>
      <c r="GGB1514" s="39"/>
      <c r="GGC1514" s="39"/>
      <c r="GGD1514" s="39"/>
      <c r="GGE1514" s="39"/>
      <c r="GGF1514" s="39"/>
      <c r="GGG1514" s="39"/>
      <c r="GGH1514" s="39"/>
      <c r="GGI1514" s="39"/>
      <c r="GGJ1514" s="39"/>
      <c r="GGK1514" s="39"/>
      <c r="GGL1514" s="39"/>
      <c r="GGM1514" s="39"/>
      <c r="GGN1514" s="39"/>
      <c r="GGO1514" s="39"/>
      <c r="GGP1514" s="39"/>
      <c r="GGQ1514" s="39"/>
      <c r="GGR1514" s="39"/>
      <c r="GGS1514" s="39"/>
      <c r="GGT1514" s="39"/>
      <c r="GGU1514" s="39"/>
      <c r="GGV1514" s="39"/>
      <c r="GGW1514" s="39"/>
      <c r="GGX1514" s="39"/>
      <c r="GGY1514" s="39"/>
      <c r="GGZ1514" s="39"/>
      <c r="GHA1514" s="39"/>
      <c r="GHB1514" s="39"/>
      <c r="GHC1514" s="39"/>
      <c r="GHD1514" s="39"/>
      <c r="GHE1514" s="39"/>
      <c r="GHF1514" s="39"/>
      <c r="GHG1514" s="39"/>
      <c r="GHH1514" s="39"/>
      <c r="GHI1514" s="39"/>
      <c r="GHJ1514" s="39"/>
      <c r="GHK1514" s="39"/>
      <c r="GHL1514" s="39"/>
      <c r="GHM1514" s="39"/>
      <c r="GHN1514" s="39"/>
      <c r="GHO1514" s="39"/>
      <c r="GHP1514" s="39"/>
      <c r="GHQ1514" s="39"/>
      <c r="GHR1514" s="39"/>
      <c r="GHS1514" s="39"/>
      <c r="GHT1514" s="39"/>
      <c r="GHU1514" s="39"/>
      <c r="GHV1514" s="39"/>
      <c r="GHW1514" s="39"/>
      <c r="GHX1514" s="39"/>
      <c r="GHY1514" s="39"/>
      <c r="GHZ1514" s="39"/>
      <c r="GIA1514" s="39"/>
      <c r="GIB1514" s="39"/>
      <c r="GIC1514" s="39"/>
      <c r="GID1514" s="39"/>
      <c r="GIE1514" s="39"/>
      <c r="GIF1514" s="39"/>
      <c r="GIG1514" s="39"/>
      <c r="GIH1514" s="39"/>
      <c r="GII1514" s="39"/>
      <c r="GIJ1514" s="39"/>
      <c r="GIK1514" s="39"/>
      <c r="GIL1514" s="39"/>
      <c r="GIM1514" s="39"/>
      <c r="GIN1514" s="39"/>
      <c r="GIO1514" s="39"/>
      <c r="GIP1514" s="39"/>
      <c r="GIQ1514" s="39"/>
      <c r="GIR1514" s="39"/>
      <c r="GIS1514" s="39"/>
      <c r="GIT1514" s="39"/>
      <c r="GIU1514" s="39"/>
      <c r="GIV1514" s="39"/>
      <c r="GIW1514" s="39"/>
      <c r="GIX1514" s="39"/>
      <c r="GIY1514" s="39"/>
      <c r="GIZ1514" s="39"/>
      <c r="GJA1514" s="39"/>
      <c r="GJB1514" s="39"/>
      <c r="GJC1514" s="39"/>
      <c r="GJD1514" s="39"/>
      <c r="GJE1514" s="39"/>
      <c r="GJF1514" s="39"/>
      <c r="GJG1514" s="39"/>
      <c r="GJH1514" s="39"/>
      <c r="GJI1514" s="39"/>
      <c r="GJJ1514" s="39"/>
      <c r="GJK1514" s="39"/>
      <c r="GJL1514" s="39"/>
      <c r="GJM1514" s="39"/>
      <c r="GJN1514" s="39"/>
      <c r="GJO1514" s="39"/>
      <c r="GJP1514" s="39"/>
      <c r="GJQ1514" s="39"/>
      <c r="GJR1514" s="39"/>
      <c r="GJS1514" s="39"/>
      <c r="GJT1514" s="39"/>
      <c r="GJU1514" s="39"/>
      <c r="GJV1514" s="39"/>
      <c r="GJW1514" s="39"/>
      <c r="GJX1514" s="39"/>
      <c r="GJY1514" s="39"/>
      <c r="GJZ1514" s="39"/>
      <c r="GKA1514" s="39"/>
      <c r="GKB1514" s="39"/>
      <c r="GKC1514" s="39"/>
      <c r="GKD1514" s="39"/>
      <c r="GKE1514" s="39"/>
      <c r="GKF1514" s="39"/>
      <c r="GKG1514" s="39"/>
      <c r="GKH1514" s="39"/>
      <c r="GKI1514" s="39"/>
      <c r="GKJ1514" s="39"/>
      <c r="GKK1514" s="39"/>
      <c r="GKL1514" s="39"/>
      <c r="GKM1514" s="39"/>
      <c r="GKN1514" s="39"/>
      <c r="GKO1514" s="39"/>
      <c r="GKP1514" s="39"/>
      <c r="GKQ1514" s="39"/>
      <c r="GKR1514" s="39"/>
      <c r="GKS1514" s="39"/>
      <c r="GKT1514" s="39"/>
      <c r="GKU1514" s="39"/>
      <c r="GKV1514" s="39"/>
      <c r="GKW1514" s="39"/>
      <c r="GKX1514" s="39"/>
      <c r="GKY1514" s="39"/>
      <c r="GKZ1514" s="39"/>
      <c r="GLA1514" s="39"/>
      <c r="GLB1514" s="39"/>
      <c r="GLC1514" s="39"/>
      <c r="GLD1514" s="39"/>
      <c r="GLE1514" s="39"/>
      <c r="GLF1514" s="39"/>
      <c r="GLG1514" s="39"/>
      <c r="GLH1514" s="39"/>
      <c r="GLI1514" s="39"/>
      <c r="GLJ1514" s="39"/>
      <c r="GLK1514" s="39"/>
      <c r="GLL1514" s="39"/>
      <c r="GLM1514" s="39"/>
      <c r="GLN1514" s="39"/>
      <c r="GLO1514" s="39"/>
      <c r="GLP1514" s="39"/>
      <c r="GLQ1514" s="39"/>
      <c r="GLR1514" s="39"/>
      <c r="GLS1514" s="39"/>
      <c r="GLT1514" s="39"/>
      <c r="GLU1514" s="39"/>
      <c r="GLV1514" s="39"/>
      <c r="GLW1514" s="39"/>
      <c r="GLX1514" s="39"/>
      <c r="GLY1514" s="39"/>
      <c r="GLZ1514" s="39"/>
      <c r="GMA1514" s="39"/>
      <c r="GMB1514" s="39"/>
      <c r="GMC1514" s="39"/>
      <c r="GMD1514" s="39"/>
      <c r="GME1514" s="39"/>
      <c r="GMF1514" s="39"/>
      <c r="GMG1514" s="39"/>
      <c r="GMH1514" s="39"/>
      <c r="GMI1514" s="39"/>
      <c r="GMJ1514" s="39"/>
      <c r="GMK1514" s="39"/>
      <c r="GML1514" s="39"/>
      <c r="GMM1514" s="39"/>
      <c r="GMN1514" s="39"/>
      <c r="GMO1514" s="39"/>
      <c r="GMP1514" s="39"/>
      <c r="GMQ1514" s="39"/>
      <c r="GMR1514" s="39"/>
      <c r="GMS1514" s="39"/>
      <c r="GMT1514" s="39"/>
      <c r="GMU1514" s="39"/>
      <c r="GMV1514" s="39"/>
      <c r="GMW1514" s="39"/>
      <c r="GMX1514" s="39"/>
      <c r="GMY1514" s="39"/>
      <c r="GMZ1514" s="39"/>
      <c r="GNA1514" s="39"/>
      <c r="GNB1514" s="39"/>
      <c r="GNC1514" s="39"/>
      <c r="GND1514" s="39"/>
      <c r="GNE1514" s="39"/>
      <c r="GNF1514" s="39"/>
      <c r="GNG1514" s="39"/>
      <c r="GNH1514" s="39"/>
      <c r="GNI1514" s="39"/>
      <c r="GNJ1514" s="39"/>
      <c r="GNK1514" s="39"/>
      <c r="GNL1514" s="39"/>
      <c r="GNM1514" s="39"/>
      <c r="GNN1514" s="39"/>
      <c r="GNO1514" s="39"/>
      <c r="GNP1514" s="39"/>
      <c r="GNQ1514" s="39"/>
      <c r="GNR1514" s="39"/>
      <c r="GNS1514" s="39"/>
      <c r="GNT1514" s="39"/>
      <c r="GNU1514" s="39"/>
      <c r="GNV1514" s="39"/>
      <c r="GNW1514" s="39"/>
      <c r="GNX1514" s="39"/>
      <c r="GNY1514" s="39"/>
      <c r="GNZ1514" s="39"/>
      <c r="GOA1514" s="39"/>
      <c r="GOB1514" s="39"/>
      <c r="GOC1514" s="39"/>
      <c r="GOD1514" s="39"/>
      <c r="GOE1514" s="39"/>
      <c r="GOF1514" s="39"/>
      <c r="GOG1514" s="39"/>
      <c r="GOH1514" s="39"/>
      <c r="GOI1514" s="39"/>
      <c r="GOJ1514" s="39"/>
      <c r="GOK1514" s="39"/>
      <c r="GOL1514" s="39"/>
      <c r="GOM1514" s="39"/>
      <c r="GON1514" s="39"/>
      <c r="GOO1514" s="39"/>
      <c r="GOP1514" s="39"/>
      <c r="GOQ1514" s="39"/>
      <c r="GOR1514" s="39"/>
      <c r="GOS1514" s="39"/>
      <c r="GOT1514" s="39"/>
      <c r="GOU1514" s="39"/>
      <c r="GOV1514" s="39"/>
      <c r="GOW1514" s="39"/>
      <c r="GOX1514" s="39"/>
      <c r="GOY1514" s="39"/>
      <c r="GOZ1514" s="39"/>
      <c r="GPA1514" s="39"/>
      <c r="GPB1514" s="39"/>
      <c r="GPC1514" s="39"/>
      <c r="GPD1514" s="39"/>
      <c r="GPE1514" s="39"/>
      <c r="GPF1514" s="39"/>
      <c r="GPG1514" s="39"/>
      <c r="GPH1514" s="39"/>
      <c r="GPI1514" s="39"/>
      <c r="GPJ1514" s="39"/>
      <c r="GPK1514" s="39"/>
      <c r="GPL1514" s="39"/>
      <c r="GPM1514" s="39"/>
      <c r="GPN1514" s="39"/>
      <c r="GPO1514" s="39"/>
      <c r="GPP1514" s="39"/>
      <c r="GPQ1514" s="39"/>
      <c r="GPR1514" s="39"/>
      <c r="GPS1514" s="39"/>
      <c r="GPT1514" s="39"/>
      <c r="GPU1514" s="39"/>
      <c r="GPV1514" s="39"/>
      <c r="GPW1514" s="39"/>
      <c r="GPX1514" s="39"/>
      <c r="GPY1514" s="39"/>
      <c r="GPZ1514" s="39"/>
      <c r="GQA1514" s="39"/>
      <c r="GQB1514" s="39"/>
      <c r="GQC1514" s="39"/>
      <c r="GQD1514" s="39"/>
      <c r="GQE1514" s="39"/>
      <c r="GQF1514" s="39"/>
      <c r="GQG1514" s="39"/>
      <c r="GQH1514" s="39"/>
      <c r="GQI1514" s="39"/>
      <c r="GQJ1514" s="39"/>
      <c r="GQK1514" s="39"/>
      <c r="GQL1514" s="39"/>
      <c r="GQM1514" s="39"/>
      <c r="GQN1514" s="39"/>
      <c r="GQO1514" s="39"/>
      <c r="GQP1514" s="39"/>
      <c r="GQQ1514" s="39"/>
      <c r="GQR1514" s="39"/>
      <c r="GQS1514" s="39"/>
      <c r="GQT1514" s="39"/>
      <c r="GQU1514" s="39"/>
      <c r="GQV1514" s="39"/>
      <c r="GQW1514" s="39"/>
      <c r="GQX1514" s="39"/>
      <c r="GQY1514" s="39"/>
      <c r="GQZ1514" s="39"/>
      <c r="GRA1514" s="39"/>
      <c r="GRB1514" s="39"/>
      <c r="GRC1514" s="39"/>
      <c r="GRD1514" s="39"/>
      <c r="GRE1514" s="39"/>
      <c r="GRF1514" s="39"/>
      <c r="GRG1514" s="39"/>
      <c r="GRH1514" s="39"/>
      <c r="GRI1514" s="39"/>
      <c r="GRJ1514" s="39"/>
      <c r="GRK1514" s="39"/>
      <c r="GRL1514" s="39"/>
      <c r="GRM1514" s="39"/>
      <c r="GRN1514" s="39"/>
      <c r="GRO1514" s="39"/>
      <c r="GRP1514" s="39"/>
      <c r="GRQ1514" s="39"/>
      <c r="GRR1514" s="39"/>
      <c r="GRS1514" s="39"/>
      <c r="GRT1514" s="39"/>
      <c r="GRU1514" s="39"/>
      <c r="GRV1514" s="39"/>
      <c r="GRW1514" s="39"/>
      <c r="GRX1514" s="39"/>
      <c r="GRY1514" s="39"/>
      <c r="GRZ1514" s="39"/>
      <c r="GSA1514" s="39"/>
      <c r="GSB1514" s="39"/>
      <c r="GSC1514" s="39"/>
      <c r="GSD1514" s="39"/>
      <c r="GSE1514" s="39"/>
      <c r="GSF1514" s="39"/>
      <c r="GSG1514" s="39"/>
      <c r="GSH1514" s="39"/>
      <c r="GSI1514" s="39"/>
      <c r="GSJ1514" s="39"/>
      <c r="GSK1514" s="39"/>
      <c r="GSL1514" s="39"/>
      <c r="GSM1514" s="39"/>
      <c r="GSN1514" s="39"/>
      <c r="GSO1514" s="39"/>
      <c r="GSP1514" s="39"/>
      <c r="GSQ1514" s="39"/>
      <c r="GSR1514" s="39"/>
      <c r="GSS1514" s="39"/>
      <c r="GST1514" s="39"/>
      <c r="GSU1514" s="39"/>
      <c r="GSV1514" s="39"/>
      <c r="GSW1514" s="39"/>
      <c r="GSX1514" s="39"/>
      <c r="GSY1514" s="39"/>
      <c r="GSZ1514" s="39"/>
      <c r="GTA1514" s="39"/>
      <c r="GTB1514" s="39"/>
      <c r="GTC1514" s="39"/>
      <c r="GTD1514" s="39"/>
      <c r="GTE1514" s="39"/>
      <c r="GTF1514" s="39"/>
      <c r="GTG1514" s="39"/>
      <c r="GTH1514" s="39"/>
      <c r="GTI1514" s="39"/>
      <c r="GTJ1514" s="39"/>
      <c r="GTK1514" s="39"/>
      <c r="GTL1514" s="39"/>
      <c r="GTM1514" s="39"/>
      <c r="GTN1514" s="39"/>
      <c r="GTO1514" s="39"/>
      <c r="GTP1514" s="39"/>
      <c r="GTQ1514" s="39"/>
      <c r="GTR1514" s="39"/>
      <c r="GTS1514" s="39"/>
      <c r="GTT1514" s="39"/>
      <c r="GTU1514" s="39"/>
      <c r="GTV1514" s="39"/>
      <c r="GTW1514" s="39"/>
      <c r="GTX1514" s="39"/>
      <c r="GTY1514" s="39"/>
      <c r="GTZ1514" s="39"/>
      <c r="GUA1514" s="39"/>
      <c r="GUB1514" s="39"/>
      <c r="GUC1514" s="39"/>
      <c r="GUD1514" s="39"/>
      <c r="GUE1514" s="39"/>
      <c r="GUF1514" s="39"/>
      <c r="GUG1514" s="39"/>
      <c r="GUH1514" s="39"/>
      <c r="GUI1514" s="39"/>
      <c r="GUJ1514" s="39"/>
      <c r="GUK1514" s="39"/>
      <c r="GUL1514" s="39"/>
      <c r="GUM1514" s="39"/>
      <c r="GUN1514" s="39"/>
      <c r="GUO1514" s="39"/>
      <c r="GUP1514" s="39"/>
      <c r="GUQ1514" s="39"/>
      <c r="GUR1514" s="39"/>
      <c r="GUS1514" s="39"/>
      <c r="GUT1514" s="39"/>
      <c r="GUU1514" s="39"/>
      <c r="GUV1514" s="39"/>
      <c r="GUW1514" s="39"/>
      <c r="GUX1514" s="39"/>
      <c r="GUY1514" s="39"/>
      <c r="GUZ1514" s="39"/>
      <c r="GVA1514" s="39"/>
      <c r="GVB1514" s="39"/>
      <c r="GVC1514" s="39"/>
      <c r="GVD1514" s="39"/>
      <c r="GVE1514" s="39"/>
      <c r="GVF1514" s="39"/>
      <c r="GVG1514" s="39"/>
      <c r="GVH1514" s="39"/>
      <c r="GVI1514" s="39"/>
      <c r="GVJ1514" s="39"/>
      <c r="GVK1514" s="39"/>
      <c r="GVL1514" s="39"/>
      <c r="GVM1514" s="39"/>
      <c r="GVN1514" s="39"/>
      <c r="GVO1514" s="39"/>
      <c r="GVP1514" s="39"/>
      <c r="GVQ1514" s="39"/>
      <c r="GVR1514" s="39"/>
      <c r="GVS1514" s="39"/>
      <c r="GVT1514" s="39"/>
      <c r="GVU1514" s="39"/>
      <c r="GVV1514" s="39"/>
      <c r="GVW1514" s="39"/>
      <c r="GVX1514" s="39"/>
      <c r="GVY1514" s="39"/>
      <c r="GVZ1514" s="39"/>
      <c r="GWA1514" s="39"/>
      <c r="GWB1514" s="39"/>
      <c r="GWC1514" s="39"/>
      <c r="GWD1514" s="39"/>
      <c r="GWE1514" s="39"/>
      <c r="GWF1514" s="39"/>
      <c r="GWG1514" s="39"/>
      <c r="GWH1514" s="39"/>
      <c r="GWI1514" s="39"/>
      <c r="GWJ1514" s="39"/>
      <c r="GWK1514" s="39"/>
      <c r="GWL1514" s="39"/>
      <c r="GWM1514" s="39"/>
      <c r="GWN1514" s="39"/>
      <c r="GWO1514" s="39"/>
      <c r="GWP1514" s="39"/>
      <c r="GWQ1514" s="39"/>
      <c r="GWR1514" s="39"/>
      <c r="GWS1514" s="39"/>
      <c r="GWT1514" s="39"/>
      <c r="GWU1514" s="39"/>
      <c r="GWV1514" s="39"/>
      <c r="GWW1514" s="39"/>
      <c r="GWX1514" s="39"/>
      <c r="GWY1514" s="39"/>
      <c r="GWZ1514" s="39"/>
      <c r="GXA1514" s="39"/>
      <c r="GXB1514" s="39"/>
      <c r="GXC1514" s="39"/>
      <c r="GXD1514" s="39"/>
      <c r="GXE1514" s="39"/>
      <c r="GXF1514" s="39"/>
      <c r="GXG1514" s="39"/>
      <c r="GXH1514" s="39"/>
      <c r="GXI1514" s="39"/>
      <c r="GXJ1514" s="39"/>
      <c r="GXK1514" s="39"/>
      <c r="GXL1514" s="39"/>
      <c r="GXM1514" s="39"/>
      <c r="GXN1514" s="39"/>
      <c r="GXO1514" s="39"/>
      <c r="GXP1514" s="39"/>
      <c r="GXQ1514" s="39"/>
      <c r="GXR1514" s="39"/>
      <c r="GXS1514" s="39"/>
      <c r="GXT1514" s="39"/>
      <c r="GXU1514" s="39"/>
      <c r="GXV1514" s="39"/>
      <c r="GXW1514" s="39"/>
      <c r="GXX1514" s="39"/>
      <c r="GXY1514" s="39"/>
      <c r="GXZ1514" s="39"/>
      <c r="GYA1514" s="39"/>
      <c r="GYB1514" s="39"/>
      <c r="GYC1514" s="39"/>
      <c r="GYD1514" s="39"/>
      <c r="GYE1514" s="39"/>
      <c r="GYF1514" s="39"/>
      <c r="GYG1514" s="39"/>
      <c r="GYH1514" s="39"/>
      <c r="GYI1514" s="39"/>
      <c r="GYJ1514" s="39"/>
      <c r="GYK1514" s="39"/>
      <c r="GYL1514" s="39"/>
      <c r="GYM1514" s="39"/>
      <c r="GYN1514" s="39"/>
      <c r="GYO1514" s="39"/>
      <c r="GYP1514" s="39"/>
      <c r="GYQ1514" s="39"/>
      <c r="GYR1514" s="39"/>
      <c r="GYS1514" s="39"/>
      <c r="GYT1514" s="39"/>
      <c r="GYU1514" s="39"/>
      <c r="GYV1514" s="39"/>
      <c r="GYW1514" s="39"/>
      <c r="GYX1514" s="39"/>
      <c r="GYY1514" s="39"/>
      <c r="GYZ1514" s="39"/>
      <c r="GZA1514" s="39"/>
      <c r="GZB1514" s="39"/>
      <c r="GZC1514" s="39"/>
      <c r="GZD1514" s="39"/>
      <c r="GZE1514" s="39"/>
      <c r="GZF1514" s="39"/>
      <c r="GZG1514" s="39"/>
      <c r="GZH1514" s="39"/>
      <c r="GZI1514" s="39"/>
      <c r="GZJ1514" s="39"/>
      <c r="GZK1514" s="39"/>
      <c r="GZL1514" s="39"/>
      <c r="GZM1514" s="39"/>
      <c r="GZN1514" s="39"/>
      <c r="GZO1514" s="39"/>
      <c r="GZP1514" s="39"/>
      <c r="GZQ1514" s="39"/>
      <c r="GZR1514" s="39"/>
      <c r="GZS1514" s="39"/>
      <c r="GZT1514" s="39"/>
      <c r="GZU1514" s="39"/>
      <c r="GZV1514" s="39"/>
      <c r="GZW1514" s="39"/>
      <c r="GZX1514" s="39"/>
      <c r="GZY1514" s="39"/>
      <c r="GZZ1514" s="39"/>
      <c r="HAA1514" s="39"/>
      <c r="HAB1514" s="39"/>
      <c r="HAC1514" s="39"/>
      <c r="HAD1514" s="39"/>
      <c r="HAE1514" s="39"/>
      <c r="HAF1514" s="39"/>
      <c r="HAG1514" s="39"/>
      <c r="HAH1514" s="39"/>
      <c r="HAI1514" s="39"/>
      <c r="HAJ1514" s="39"/>
      <c r="HAK1514" s="39"/>
      <c r="HAL1514" s="39"/>
      <c r="HAM1514" s="39"/>
      <c r="HAN1514" s="39"/>
      <c r="HAO1514" s="39"/>
      <c r="HAP1514" s="39"/>
      <c r="HAQ1514" s="39"/>
      <c r="HAR1514" s="39"/>
      <c r="HAS1514" s="39"/>
      <c r="HAT1514" s="39"/>
      <c r="HAU1514" s="39"/>
      <c r="HAV1514" s="39"/>
      <c r="HAW1514" s="39"/>
      <c r="HAX1514" s="39"/>
      <c r="HAY1514" s="39"/>
      <c r="HAZ1514" s="39"/>
      <c r="HBA1514" s="39"/>
      <c r="HBB1514" s="39"/>
      <c r="HBC1514" s="39"/>
      <c r="HBD1514" s="39"/>
      <c r="HBE1514" s="39"/>
      <c r="HBF1514" s="39"/>
      <c r="HBG1514" s="39"/>
      <c r="HBH1514" s="39"/>
      <c r="HBI1514" s="39"/>
      <c r="HBJ1514" s="39"/>
      <c r="HBK1514" s="39"/>
      <c r="HBL1514" s="39"/>
      <c r="HBM1514" s="39"/>
      <c r="HBN1514" s="39"/>
      <c r="HBO1514" s="39"/>
      <c r="HBP1514" s="39"/>
      <c r="HBQ1514" s="39"/>
      <c r="HBR1514" s="39"/>
      <c r="HBS1514" s="39"/>
      <c r="HBT1514" s="39"/>
      <c r="HBU1514" s="39"/>
      <c r="HBV1514" s="39"/>
      <c r="HBW1514" s="39"/>
      <c r="HBX1514" s="39"/>
      <c r="HBY1514" s="39"/>
      <c r="HBZ1514" s="39"/>
      <c r="HCA1514" s="39"/>
      <c r="HCB1514" s="39"/>
      <c r="HCC1514" s="39"/>
      <c r="HCD1514" s="39"/>
      <c r="HCE1514" s="39"/>
      <c r="HCF1514" s="39"/>
      <c r="HCG1514" s="39"/>
      <c r="HCH1514" s="39"/>
      <c r="HCI1514" s="39"/>
      <c r="HCJ1514" s="39"/>
      <c r="HCK1514" s="39"/>
      <c r="HCL1514" s="39"/>
      <c r="HCM1514" s="39"/>
      <c r="HCN1514" s="39"/>
      <c r="HCO1514" s="39"/>
      <c r="HCP1514" s="39"/>
      <c r="HCQ1514" s="39"/>
      <c r="HCR1514" s="39"/>
      <c r="HCS1514" s="39"/>
      <c r="HCT1514" s="39"/>
      <c r="HCU1514" s="39"/>
      <c r="HCV1514" s="39"/>
      <c r="HCW1514" s="39"/>
      <c r="HCX1514" s="39"/>
      <c r="HCY1514" s="39"/>
      <c r="HCZ1514" s="39"/>
      <c r="HDA1514" s="39"/>
      <c r="HDB1514" s="39"/>
      <c r="HDC1514" s="39"/>
      <c r="HDD1514" s="39"/>
      <c r="HDE1514" s="39"/>
      <c r="HDF1514" s="39"/>
      <c r="HDG1514" s="39"/>
      <c r="HDH1514" s="39"/>
      <c r="HDI1514" s="39"/>
      <c r="HDJ1514" s="39"/>
      <c r="HDK1514" s="39"/>
      <c r="HDL1514" s="39"/>
      <c r="HDM1514" s="39"/>
      <c r="HDN1514" s="39"/>
      <c r="HDO1514" s="39"/>
      <c r="HDP1514" s="39"/>
      <c r="HDQ1514" s="39"/>
      <c r="HDR1514" s="39"/>
      <c r="HDS1514" s="39"/>
      <c r="HDT1514" s="39"/>
      <c r="HDU1514" s="39"/>
      <c r="HDV1514" s="39"/>
      <c r="HDW1514" s="39"/>
      <c r="HDX1514" s="39"/>
      <c r="HDY1514" s="39"/>
      <c r="HDZ1514" s="39"/>
      <c r="HEA1514" s="39"/>
      <c r="HEB1514" s="39"/>
      <c r="HEC1514" s="39"/>
      <c r="HED1514" s="39"/>
      <c r="HEE1514" s="39"/>
      <c r="HEF1514" s="39"/>
      <c r="HEG1514" s="39"/>
      <c r="HEH1514" s="39"/>
      <c r="HEI1514" s="39"/>
      <c r="HEJ1514" s="39"/>
      <c r="HEK1514" s="39"/>
      <c r="HEL1514" s="39"/>
      <c r="HEM1514" s="39"/>
      <c r="HEN1514" s="39"/>
      <c r="HEO1514" s="39"/>
      <c r="HEP1514" s="39"/>
      <c r="HEQ1514" s="39"/>
      <c r="HER1514" s="39"/>
      <c r="HES1514" s="39"/>
      <c r="HET1514" s="39"/>
      <c r="HEU1514" s="39"/>
      <c r="HEV1514" s="39"/>
      <c r="HEW1514" s="39"/>
      <c r="HEX1514" s="39"/>
      <c r="HEY1514" s="39"/>
      <c r="HEZ1514" s="39"/>
      <c r="HFA1514" s="39"/>
      <c r="HFB1514" s="39"/>
      <c r="HFC1514" s="39"/>
      <c r="HFD1514" s="39"/>
      <c r="HFE1514" s="39"/>
      <c r="HFF1514" s="39"/>
      <c r="HFG1514" s="39"/>
      <c r="HFH1514" s="39"/>
      <c r="HFI1514" s="39"/>
      <c r="HFJ1514" s="39"/>
      <c r="HFK1514" s="39"/>
      <c r="HFL1514" s="39"/>
      <c r="HFM1514" s="39"/>
      <c r="HFN1514" s="39"/>
      <c r="HFO1514" s="39"/>
      <c r="HFP1514" s="39"/>
      <c r="HFQ1514" s="39"/>
      <c r="HFR1514" s="39"/>
      <c r="HFS1514" s="39"/>
      <c r="HFT1514" s="39"/>
      <c r="HFU1514" s="39"/>
      <c r="HFV1514" s="39"/>
      <c r="HFW1514" s="39"/>
      <c r="HFX1514" s="39"/>
      <c r="HFY1514" s="39"/>
      <c r="HFZ1514" s="39"/>
      <c r="HGA1514" s="39"/>
      <c r="HGB1514" s="39"/>
      <c r="HGC1514" s="39"/>
      <c r="HGD1514" s="39"/>
      <c r="HGE1514" s="39"/>
      <c r="HGF1514" s="39"/>
      <c r="HGG1514" s="39"/>
      <c r="HGH1514" s="39"/>
      <c r="HGI1514" s="39"/>
      <c r="HGJ1514" s="39"/>
      <c r="HGK1514" s="39"/>
      <c r="HGL1514" s="39"/>
      <c r="HGM1514" s="39"/>
      <c r="HGN1514" s="39"/>
      <c r="HGO1514" s="39"/>
      <c r="HGP1514" s="39"/>
      <c r="HGQ1514" s="39"/>
      <c r="HGR1514" s="39"/>
      <c r="HGS1514" s="39"/>
      <c r="HGT1514" s="39"/>
      <c r="HGU1514" s="39"/>
      <c r="HGV1514" s="39"/>
      <c r="HGW1514" s="39"/>
      <c r="HGX1514" s="39"/>
      <c r="HGY1514" s="39"/>
      <c r="HGZ1514" s="39"/>
      <c r="HHA1514" s="39"/>
      <c r="HHB1514" s="39"/>
      <c r="HHC1514" s="39"/>
      <c r="HHD1514" s="39"/>
      <c r="HHE1514" s="39"/>
      <c r="HHF1514" s="39"/>
      <c r="HHG1514" s="39"/>
      <c r="HHH1514" s="39"/>
      <c r="HHI1514" s="39"/>
      <c r="HHJ1514" s="39"/>
      <c r="HHK1514" s="39"/>
      <c r="HHL1514" s="39"/>
      <c r="HHM1514" s="39"/>
      <c r="HHN1514" s="39"/>
      <c r="HHO1514" s="39"/>
      <c r="HHP1514" s="39"/>
      <c r="HHQ1514" s="39"/>
      <c r="HHR1514" s="39"/>
      <c r="HHS1514" s="39"/>
      <c r="HHT1514" s="39"/>
      <c r="HHU1514" s="39"/>
      <c r="HHV1514" s="39"/>
      <c r="HHW1514" s="39"/>
      <c r="HHX1514" s="39"/>
      <c r="HHY1514" s="39"/>
      <c r="HHZ1514" s="39"/>
      <c r="HIA1514" s="39"/>
      <c r="HIB1514" s="39"/>
      <c r="HIC1514" s="39"/>
      <c r="HID1514" s="39"/>
      <c r="HIE1514" s="39"/>
      <c r="HIF1514" s="39"/>
      <c r="HIG1514" s="39"/>
      <c r="HIH1514" s="39"/>
      <c r="HII1514" s="39"/>
      <c r="HIJ1514" s="39"/>
      <c r="HIK1514" s="39"/>
      <c r="HIL1514" s="39"/>
      <c r="HIM1514" s="39"/>
      <c r="HIN1514" s="39"/>
      <c r="HIO1514" s="39"/>
      <c r="HIP1514" s="39"/>
      <c r="HIQ1514" s="39"/>
      <c r="HIR1514" s="39"/>
      <c r="HIS1514" s="39"/>
      <c r="HIT1514" s="39"/>
      <c r="HIU1514" s="39"/>
      <c r="HIV1514" s="39"/>
      <c r="HIW1514" s="39"/>
      <c r="HIX1514" s="39"/>
      <c r="HIY1514" s="39"/>
      <c r="HIZ1514" s="39"/>
      <c r="HJA1514" s="39"/>
      <c r="HJB1514" s="39"/>
      <c r="HJC1514" s="39"/>
      <c r="HJD1514" s="39"/>
      <c r="HJE1514" s="39"/>
      <c r="HJF1514" s="39"/>
      <c r="HJG1514" s="39"/>
      <c r="HJH1514" s="39"/>
      <c r="HJI1514" s="39"/>
      <c r="HJJ1514" s="39"/>
      <c r="HJK1514" s="39"/>
      <c r="HJL1514" s="39"/>
      <c r="HJM1514" s="39"/>
      <c r="HJN1514" s="39"/>
      <c r="HJO1514" s="39"/>
      <c r="HJP1514" s="39"/>
      <c r="HJQ1514" s="39"/>
      <c r="HJR1514" s="39"/>
      <c r="HJS1514" s="39"/>
      <c r="HJT1514" s="39"/>
      <c r="HJU1514" s="39"/>
      <c r="HJV1514" s="39"/>
      <c r="HJW1514" s="39"/>
      <c r="HJX1514" s="39"/>
      <c r="HJY1514" s="39"/>
      <c r="HJZ1514" s="39"/>
      <c r="HKA1514" s="39"/>
      <c r="HKB1514" s="39"/>
      <c r="HKC1514" s="39"/>
      <c r="HKD1514" s="39"/>
      <c r="HKE1514" s="39"/>
      <c r="HKF1514" s="39"/>
      <c r="HKG1514" s="39"/>
      <c r="HKH1514" s="39"/>
      <c r="HKI1514" s="39"/>
      <c r="HKJ1514" s="39"/>
      <c r="HKK1514" s="39"/>
      <c r="HKL1514" s="39"/>
      <c r="HKM1514" s="39"/>
      <c r="HKN1514" s="39"/>
      <c r="HKO1514" s="39"/>
      <c r="HKP1514" s="39"/>
      <c r="HKQ1514" s="39"/>
      <c r="HKR1514" s="39"/>
      <c r="HKS1514" s="39"/>
      <c r="HKT1514" s="39"/>
      <c r="HKU1514" s="39"/>
      <c r="HKV1514" s="39"/>
      <c r="HKW1514" s="39"/>
      <c r="HKX1514" s="39"/>
      <c r="HKY1514" s="39"/>
      <c r="HKZ1514" s="39"/>
      <c r="HLA1514" s="39"/>
      <c r="HLB1514" s="39"/>
      <c r="HLC1514" s="39"/>
      <c r="HLD1514" s="39"/>
      <c r="HLE1514" s="39"/>
      <c r="HLF1514" s="39"/>
      <c r="HLG1514" s="39"/>
      <c r="HLH1514" s="39"/>
      <c r="HLI1514" s="39"/>
      <c r="HLJ1514" s="39"/>
      <c r="HLK1514" s="39"/>
      <c r="HLL1514" s="39"/>
      <c r="HLM1514" s="39"/>
      <c r="HLN1514" s="39"/>
      <c r="HLO1514" s="39"/>
      <c r="HLP1514" s="39"/>
      <c r="HLQ1514" s="39"/>
      <c r="HLR1514" s="39"/>
      <c r="HLS1514" s="39"/>
      <c r="HLT1514" s="39"/>
      <c r="HLU1514" s="39"/>
      <c r="HLV1514" s="39"/>
      <c r="HLW1514" s="39"/>
      <c r="HLX1514" s="39"/>
      <c r="HLY1514" s="39"/>
      <c r="HLZ1514" s="39"/>
      <c r="HMA1514" s="39"/>
      <c r="HMB1514" s="39"/>
      <c r="HMC1514" s="39"/>
      <c r="HMD1514" s="39"/>
      <c r="HME1514" s="39"/>
      <c r="HMF1514" s="39"/>
      <c r="HMG1514" s="39"/>
      <c r="HMH1514" s="39"/>
      <c r="HMI1514" s="39"/>
      <c r="HMJ1514" s="39"/>
      <c r="HMK1514" s="39"/>
      <c r="HML1514" s="39"/>
      <c r="HMM1514" s="39"/>
      <c r="HMN1514" s="39"/>
      <c r="HMO1514" s="39"/>
      <c r="HMP1514" s="39"/>
      <c r="HMQ1514" s="39"/>
      <c r="HMR1514" s="39"/>
      <c r="HMS1514" s="39"/>
      <c r="HMT1514" s="39"/>
      <c r="HMU1514" s="39"/>
      <c r="HMV1514" s="39"/>
      <c r="HMW1514" s="39"/>
      <c r="HMX1514" s="39"/>
      <c r="HMY1514" s="39"/>
      <c r="HMZ1514" s="39"/>
      <c r="HNA1514" s="39"/>
      <c r="HNB1514" s="39"/>
      <c r="HNC1514" s="39"/>
      <c r="HND1514" s="39"/>
      <c r="HNE1514" s="39"/>
      <c r="HNF1514" s="39"/>
      <c r="HNG1514" s="39"/>
      <c r="HNH1514" s="39"/>
      <c r="HNI1514" s="39"/>
      <c r="HNJ1514" s="39"/>
      <c r="HNK1514" s="39"/>
      <c r="HNL1514" s="39"/>
      <c r="HNM1514" s="39"/>
      <c r="HNN1514" s="39"/>
      <c r="HNO1514" s="39"/>
      <c r="HNP1514" s="39"/>
      <c r="HNQ1514" s="39"/>
      <c r="HNR1514" s="39"/>
      <c r="HNS1514" s="39"/>
      <c r="HNT1514" s="39"/>
      <c r="HNU1514" s="39"/>
      <c r="HNV1514" s="39"/>
      <c r="HNW1514" s="39"/>
      <c r="HNX1514" s="39"/>
      <c r="HNY1514" s="39"/>
      <c r="HNZ1514" s="39"/>
      <c r="HOA1514" s="39"/>
      <c r="HOB1514" s="39"/>
      <c r="HOC1514" s="39"/>
      <c r="HOD1514" s="39"/>
      <c r="HOE1514" s="39"/>
      <c r="HOF1514" s="39"/>
      <c r="HOG1514" s="39"/>
      <c r="HOH1514" s="39"/>
      <c r="HOI1514" s="39"/>
      <c r="HOJ1514" s="39"/>
      <c r="HOK1514" s="39"/>
      <c r="HOL1514" s="39"/>
      <c r="HOM1514" s="39"/>
      <c r="HON1514" s="39"/>
      <c r="HOO1514" s="39"/>
      <c r="HOP1514" s="39"/>
      <c r="HOQ1514" s="39"/>
      <c r="HOR1514" s="39"/>
      <c r="HOS1514" s="39"/>
      <c r="HOT1514" s="39"/>
      <c r="HOU1514" s="39"/>
      <c r="HOV1514" s="39"/>
      <c r="HOW1514" s="39"/>
      <c r="HOX1514" s="39"/>
      <c r="HOY1514" s="39"/>
      <c r="HOZ1514" s="39"/>
      <c r="HPA1514" s="39"/>
      <c r="HPB1514" s="39"/>
      <c r="HPC1514" s="39"/>
      <c r="HPD1514" s="39"/>
      <c r="HPE1514" s="39"/>
      <c r="HPF1514" s="39"/>
      <c r="HPG1514" s="39"/>
      <c r="HPH1514" s="39"/>
      <c r="HPI1514" s="39"/>
      <c r="HPJ1514" s="39"/>
      <c r="HPK1514" s="39"/>
      <c r="HPL1514" s="39"/>
      <c r="HPM1514" s="39"/>
      <c r="HPN1514" s="39"/>
      <c r="HPO1514" s="39"/>
      <c r="HPP1514" s="39"/>
      <c r="HPQ1514" s="39"/>
      <c r="HPR1514" s="39"/>
      <c r="HPS1514" s="39"/>
      <c r="HPT1514" s="39"/>
      <c r="HPU1514" s="39"/>
      <c r="HPV1514" s="39"/>
      <c r="HPW1514" s="39"/>
      <c r="HPX1514" s="39"/>
      <c r="HPY1514" s="39"/>
      <c r="HPZ1514" s="39"/>
      <c r="HQA1514" s="39"/>
      <c r="HQB1514" s="39"/>
      <c r="HQC1514" s="39"/>
      <c r="HQD1514" s="39"/>
      <c r="HQE1514" s="39"/>
      <c r="HQF1514" s="39"/>
      <c r="HQG1514" s="39"/>
      <c r="HQH1514" s="39"/>
      <c r="HQI1514" s="39"/>
      <c r="HQJ1514" s="39"/>
      <c r="HQK1514" s="39"/>
      <c r="HQL1514" s="39"/>
      <c r="HQM1514" s="39"/>
      <c r="HQN1514" s="39"/>
      <c r="HQO1514" s="39"/>
      <c r="HQP1514" s="39"/>
      <c r="HQQ1514" s="39"/>
      <c r="HQR1514" s="39"/>
      <c r="HQS1514" s="39"/>
      <c r="HQT1514" s="39"/>
      <c r="HQU1514" s="39"/>
      <c r="HQV1514" s="39"/>
      <c r="HQW1514" s="39"/>
      <c r="HQX1514" s="39"/>
      <c r="HQY1514" s="39"/>
      <c r="HQZ1514" s="39"/>
      <c r="HRA1514" s="39"/>
      <c r="HRB1514" s="39"/>
      <c r="HRC1514" s="39"/>
      <c r="HRD1514" s="39"/>
      <c r="HRE1514" s="39"/>
      <c r="HRF1514" s="39"/>
      <c r="HRG1514" s="39"/>
      <c r="HRH1514" s="39"/>
      <c r="HRI1514" s="39"/>
      <c r="HRJ1514" s="39"/>
      <c r="HRK1514" s="39"/>
      <c r="HRL1514" s="39"/>
      <c r="HRM1514" s="39"/>
      <c r="HRN1514" s="39"/>
      <c r="HRO1514" s="39"/>
      <c r="HRP1514" s="39"/>
      <c r="HRQ1514" s="39"/>
      <c r="HRR1514" s="39"/>
      <c r="HRS1514" s="39"/>
      <c r="HRT1514" s="39"/>
      <c r="HRU1514" s="39"/>
      <c r="HRV1514" s="39"/>
      <c r="HRW1514" s="39"/>
      <c r="HRX1514" s="39"/>
      <c r="HRY1514" s="39"/>
      <c r="HRZ1514" s="39"/>
      <c r="HSA1514" s="39"/>
      <c r="HSB1514" s="39"/>
      <c r="HSC1514" s="39"/>
      <c r="HSD1514" s="39"/>
      <c r="HSE1514" s="39"/>
      <c r="HSF1514" s="39"/>
      <c r="HSG1514" s="39"/>
      <c r="HSH1514" s="39"/>
      <c r="HSI1514" s="39"/>
      <c r="HSJ1514" s="39"/>
      <c r="HSK1514" s="39"/>
      <c r="HSL1514" s="39"/>
      <c r="HSM1514" s="39"/>
      <c r="HSN1514" s="39"/>
      <c r="HSO1514" s="39"/>
      <c r="HSP1514" s="39"/>
      <c r="HSQ1514" s="39"/>
      <c r="HSR1514" s="39"/>
      <c r="HSS1514" s="39"/>
      <c r="HST1514" s="39"/>
      <c r="HSU1514" s="39"/>
      <c r="HSV1514" s="39"/>
      <c r="HSW1514" s="39"/>
      <c r="HSX1514" s="39"/>
      <c r="HSY1514" s="39"/>
      <c r="HSZ1514" s="39"/>
      <c r="HTA1514" s="39"/>
      <c r="HTB1514" s="39"/>
      <c r="HTC1514" s="39"/>
      <c r="HTD1514" s="39"/>
      <c r="HTE1514" s="39"/>
      <c r="HTF1514" s="39"/>
      <c r="HTG1514" s="39"/>
      <c r="HTH1514" s="39"/>
      <c r="HTI1514" s="39"/>
      <c r="HTJ1514" s="39"/>
      <c r="HTK1514" s="39"/>
      <c r="HTL1514" s="39"/>
      <c r="HTM1514" s="39"/>
      <c r="HTN1514" s="39"/>
      <c r="HTO1514" s="39"/>
      <c r="HTP1514" s="39"/>
      <c r="HTQ1514" s="39"/>
      <c r="HTR1514" s="39"/>
      <c r="HTS1514" s="39"/>
      <c r="HTT1514" s="39"/>
      <c r="HTU1514" s="39"/>
      <c r="HTV1514" s="39"/>
      <c r="HTW1514" s="39"/>
      <c r="HTX1514" s="39"/>
      <c r="HTY1514" s="39"/>
      <c r="HTZ1514" s="39"/>
      <c r="HUA1514" s="39"/>
      <c r="HUB1514" s="39"/>
      <c r="HUC1514" s="39"/>
      <c r="HUD1514" s="39"/>
      <c r="HUE1514" s="39"/>
      <c r="HUF1514" s="39"/>
      <c r="HUG1514" s="39"/>
      <c r="HUH1514" s="39"/>
      <c r="HUI1514" s="39"/>
      <c r="HUJ1514" s="39"/>
      <c r="HUK1514" s="39"/>
      <c r="HUL1514" s="39"/>
      <c r="HUM1514" s="39"/>
      <c r="HUN1514" s="39"/>
      <c r="HUO1514" s="39"/>
      <c r="HUP1514" s="39"/>
      <c r="HUQ1514" s="39"/>
      <c r="HUR1514" s="39"/>
      <c r="HUS1514" s="39"/>
      <c r="HUT1514" s="39"/>
      <c r="HUU1514" s="39"/>
      <c r="HUV1514" s="39"/>
      <c r="HUW1514" s="39"/>
      <c r="HUX1514" s="39"/>
      <c r="HUY1514" s="39"/>
      <c r="HUZ1514" s="39"/>
      <c r="HVA1514" s="39"/>
      <c r="HVB1514" s="39"/>
      <c r="HVC1514" s="39"/>
      <c r="HVD1514" s="39"/>
      <c r="HVE1514" s="39"/>
      <c r="HVF1514" s="39"/>
      <c r="HVG1514" s="39"/>
      <c r="HVH1514" s="39"/>
      <c r="HVI1514" s="39"/>
      <c r="HVJ1514" s="39"/>
      <c r="HVK1514" s="39"/>
      <c r="HVL1514" s="39"/>
      <c r="HVM1514" s="39"/>
      <c r="HVN1514" s="39"/>
      <c r="HVO1514" s="39"/>
      <c r="HVP1514" s="39"/>
      <c r="HVQ1514" s="39"/>
      <c r="HVR1514" s="39"/>
      <c r="HVS1514" s="39"/>
      <c r="HVT1514" s="39"/>
      <c r="HVU1514" s="39"/>
      <c r="HVV1514" s="39"/>
      <c r="HVW1514" s="39"/>
      <c r="HVX1514" s="39"/>
      <c r="HVY1514" s="39"/>
      <c r="HVZ1514" s="39"/>
      <c r="HWA1514" s="39"/>
      <c r="HWB1514" s="39"/>
      <c r="HWC1514" s="39"/>
      <c r="HWD1514" s="39"/>
      <c r="HWE1514" s="39"/>
      <c r="HWF1514" s="39"/>
      <c r="HWG1514" s="39"/>
      <c r="HWH1514" s="39"/>
      <c r="HWI1514" s="39"/>
      <c r="HWJ1514" s="39"/>
      <c r="HWK1514" s="39"/>
      <c r="HWL1514" s="39"/>
      <c r="HWM1514" s="39"/>
      <c r="HWN1514" s="39"/>
      <c r="HWO1514" s="39"/>
      <c r="HWP1514" s="39"/>
      <c r="HWQ1514" s="39"/>
      <c r="HWR1514" s="39"/>
      <c r="HWS1514" s="39"/>
      <c r="HWT1514" s="39"/>
      <c r="HWU1514" s="39"/>
      <c r="HWV1514" s="39"/>
      <c r="HWW1514" s="39"/>
      <c r="HWX1514" s="39"/>
      <c r="HWY1514" s="39"/>
      <c r="HWZ1514" s="39"/>
      <c r="HXA1514" s="39"/>
      <c r="HXB1514" s="39"/>
      <c r="HXC1514" s="39"/>
      <c r="HXD1514" s="39"/>
      <c r="HXE1514" s="39"/>
      <c r="HXF1514" s="39"/>
      <c r="HXG1514" s="39"/>
      <c r="HXH1514" s="39"/>
      <c r="HXI1514" s="39"/>
      <c r="HXJ1514" s="39"/>
      <c r="HXK1514" s="39"/>
      <c r="HXL1514" s="39"/>
      <c r="HXM1514" s="39"/>
      <c r="HXN1514" s="39"/>
      <c r="HXO1514" s="39"/>
      <c r="HXP1514" s="39"/>
      <c r="HXQ1514" s="39"/>
      <c r="HXR1514" s="39"/>
      <c r="HXS1514" s="39"/>
      <c r="HXT1514" s="39"/>
      <c r="HXU1514" s="39"/>
      <c r="HXV1514" s="39"/>
      <c r="HXW1514" s="39"/>
      <c r="HXX1514" s="39"/>
      <c r="HXY1514" s="39"/>
      <c r="HXZ1514" s="39"/>
      <c r="HYA1514" s="39"/>
      <c r="HYB1514" s="39"/>
      <c r="HYC1514" s="39"/>
      <c r="HYD1514" s="39"/>
      <c r="HYE1514" s="39"/>
      <c r="HYF1514" s="39"/>
      <c r="HYG1514" s="39"/>
      <c r="HYH1514" s="39"/>
      <c r="HYI1514" s="39"/>
      <c r="HYJ1514" s="39"/>
      <c r="HYK1514" s="39"/>
      <c r="HYL1514" s="39"/>
      <c r="HYM1514" s="39"/>
      <c r="HYN1514" s="39"/>
      <c r="HYO1514" s="39"/>
      <c r="HYP1514" s="39"/>
      <c r="HYQ1514" s="39"/>
      <c r="HYR1514" s="39"/>
      <c r="HYS1514" s="39"/>
      <c r="HYT1514" s="39"/>
      <c r="HYU1514" s="39"/>
      <c r="HYV1514" s="39"/>
      <c r="HYW1514" s="39"/>
      <c r="HYX1514" s="39"/>
      <c r="HYY1514" s="39"/>
      <c r="HYZ1514" s="39"/>
      <c r="HZA1514" s="39"/>
      <c r="HZB1514" s="39"/>
      <c r="HZC1514" s="39"/>
      <c r="HZD1514" s="39"/>
      <c r="HZE1514" s="39"/>
      <c r="HZF1514" s="39"/>
      <c r="HZG1514" s="39"/>
      <c r="HZH1514" s="39"/>
      <c r="HZI1514" s="39"/>
      <c r="HZJ1514" s="39"/>
      <c r="HZK1514" s="39"/>
      <c r="HZL1514" s="39"/>
      <c r="HZM1514" s="39"/>
      <c r="HZN1514" s="39"/>
      <c r="HZO1514" s="39"/>
      <c r="HZP1514" s="39"/>
      <c r="HZQ1514" s="39"/>
      <c r="HZR1514" s="39"/>
      <c r="HZS1514" s="39"/>
      <c r="HZT1514" s="39"/>
      <c r="HZU1514" s="39"/>
      <c r="HZV1514" s="39"/>
      <c r="HZW1514" s="39"/>
      <c r="HZX1514" s="39"/>
      <c r="HZY1514" s="39"/>
      <c r="HZZ1514" s="39"/>
      <c r="IAA1514" s="39"/>
      <c r="IAB1514" s="39"/>
      <c r="IAC1514" s="39"/>
      <c r="IAD1514" s="39"/>
      <c r="IAE1514" s="39"/>
      <c r="IAF1514" s="39"/>
      <c r="IAG1514" s="39"/>
      <c r="IAH1514" s="39"/>
      <c r="IAI1514" s="39"/>
      <c r="IAJ1514" s="39"/>
      <c r="IAK1514" s="39"/>
      <c r="IAL1514" s="39"/>
      <c r="IAM1514" s="39"/>
      <c r="IAN1514" s="39"/>
      <c r="IAO1514" s="39"/>
      <c r="IAP1514" s="39"/>
      <c r="IAQ1514" s="39"/>
      <c r="IAR1514" s="39"/>
      <c r="IAS1514" s="39"/>
      <c r="IAT1514" s="39"/>
      <c r="IAU1514" s="39"/>
      <c r="IAV1514" s="39"/>
      <c r="IAW1514" s="39"/>
      <c r="IAX1514" s="39"/>
      <c r="IAY1514" s="39"/>
      <c r="IAZ1514" s="39"/>
      <c r="IBA1514" s="39"/>
      <c r="IBB1514" s="39"/>
      <c r="IBC1514" s="39"/>
      <c r="IBD1514" s="39"/>
      <c r="IBE1514" s="39"/>
      <c r="IBF1514" s="39"/>
      <c r="IBG1514" s="39"/>
      <c r="IBH1514" s="39"/>
      <c r="IBI1514" s="39"/>
      <c r="IBJ1514" s="39"/>
      <c r="IBK1514" s="39"/>
      <c r="IBL1514" s="39"/>
      <c r="IBM1514" s="39"/>
      <c r="IBN1514" s="39"/>
      <c r="IBO1514" s="39"/>
      <c r="IBP1514" s="39"/>
      <c r="IBQ1514" s="39"/>
      <c r="IBR1514" s="39"/>
      <c r="IBS1514" s="39"/>
      <c r="IBT1514" s="39"/>
      <c r="IBU1514" s="39"/>
      <c r="IBV1514" s="39"/>
      <c r="IBW1514" s="39"/>
      <c r="IBX1514" s="39"/>
      <c r="IBY1514" s="39"/>
      <c r="IBZ1514" s="39"/>
      <c r="ICA1514" s="39"/>
      <c r="ICB1514" s="39"/>
      <c r="ICC1514" s="39"/>
      <c r="ICD1514" s="39"/>
      <c r="ICE1514" s="39"/>
      <c r="ICF1514" s="39"/>
      <c r="ICG1514" s="39"/>
      <c r="ICH1514" s="39"/>
      <c r="ICI1514" s="39"/>
      <c r="ICJ1514" s="39"/>
      <c r="ICK1514" s="39"/>
      <c r="ICL1514" s="39"/>
      <c r="ICM1514" s="39"/>
      <c r="ICN1514" s="39"/>
      <c r="ICO1514" s="39"/>
      <c r="ICP1514" s="39"/>
      <c r="ICQ1514" s="39"/>
      <c r="ICR1514" s="39"/>
      <c r="ICS1514" s="39"/>
      <c r="ICT1514" s="39"/>
      <c r="ICU1514" s="39"/>
      <c r="ICV1514" s="39"/>
      <c r="ICW1514" s="39"/>
      <c r="ICX1514" s="39"/>
      <c r="ICY1514" s="39"/>
      <c r="ICZ1514" s="39"/>
      <c r="IDA1514" s="39"/>
      <c r="IDB1514" s="39"/>
      <c r="IDC1514" s="39"/>
      <c r="IDD1514" s="39"/>
      <c r="IDE1514" s="39"/>
      <c r="IDF1514" s="39"/>
      <c r="IDG1514" s="39"/>
      <c r="IDH1514" s="39"/>
      <c r="IDI1514" s="39"/>
      <c r="IDJ1514" s="39"/>
      <c r="IDK1514" s="39"/>
      <c r="IDL1514" s="39"/>
      <c r="IDM1514" s="39"/>
      <c r="IDN1514" s="39"/>
      <c r="IDO1514" s="39"/>
      <c r="IDP1514" s="39"/>
      <c r="IDQ1514" s="39"/>
      <c r="IDR1514" s="39"/>
      <c r="IDS1514" s="39"/>
      <c r="IDT1514" s="39"/>
      <c r="IDU1514" s="39"/>
      <c r="IDV1514" s="39"/>
      <c r="IDW1514" s="39"/>
      <c r="IDX1514" s="39"/>
      <c r="IDY1514" s="39"/>
      <c r="IDZ1514" s="39"/>
      <c r="IEA1514" s="39"/>
      <c r="IEB1514" s="39"/>
      <c r="IEC1514" s="39"/>
      <c r="IED1514" s="39"/>
      <c r="IEE1514" s="39"/>
      <c r="IEF1514" s="39"/>
      <c r="IEG1514" s="39"/>
      <c r="IEH1514" s="39"/>
      <c r="IEI1514" s="39"/>
      <c r="IEJ1514" s="39"/>
      <c r="IEK1514" s="39"/>
      <c r="IEL1514" s="39"/>
      <c r="IEM1514" s="39"/>
      <c r="IEN1514" s="39"/>
      <c r="IEO1514" s="39"/>
      <c r="IEP1514" s="39"/>
      <c r="IEQ1514" s="39"/>
      <c r="IER1514" s="39"/>
      <c r="IES1514" s="39"/>
      <c r="IET1514" s="39"/>
      <c r="IEU1514" s="39"/>
      <c r="IEV1514" s="39"/>
      <c r="IEW1514" s="39"/>
      <c r="IEX1514" s="39"/>
      <c r="IEY1514" s="39"/>
      <c r="IEZ1514" s="39"/>
      <c r="IFA1514" s="39"/>
      <c r="IFB1514" s="39"/>
      <c r="IFC1514" s="39"/>
      <c r="IFD1514" s="39"/>
      <c r="IFE1514" s="39"/>
      <c r="IFF1514" s="39"/>
      <c r="IFG1514" s="39"/>
      <c r="IFH1514" s="39"/>
      <c r="IFI1514" s="39"/>
      <c r="IFJ1514" s="39"/>
      <c r="IFK1514" s="39"/>
      <c r="IFL1514" s="39"/>
      <c r="IFM1514" s="39"/>
      <c r="IFN1514" s="39"/>
      <c r="IFO1514" s="39"/>
      <c r="IFP1514" s="39"/>
      <c r="IFQ1514" s="39"/>
      <c r="IFR1514" s="39"/>
      <c r="IFS1514" s="39"/>
      <c r="IFT1514" s="39"/>
      <c r="IFU1514" s="39"/>
      <c r="IFV1514" s="39"/>
      <c r="IFW1514" s="39"/>
      <c r="IFX1514" s="39"/>
      <c r="IFY1514" s="39"/>
      <c r="IFZ1514" s="39"/>
      <c r="IGA1514" s="39"/>
      <c r="IGB1514" s="39"/>
      <c r="IGC1514" s="39"/>
      <c r="IGD1514" s="39"/>
      <c r="IGE1514" s="39"/>
      <c r="IGF1514" s="39"/>
      <c r="IGG1514" s="39"/>
      <c r="IGH1514" s="39"/>
      <c r="IGI1514" s="39"/>
      <c r="IGJ1514" s="39"/>
      <c r="IGK1514" s="39"/>
      <c r="IGL1514" s="39"/>
      <c r="IGM1514" s="39"/>
      <c r="IGN1514" s="39"/>
      <c r="IGO1514" s="39"/>
      <c r="IGP1514" s="39"/>
      <c r="IGQ1514" s="39"/>
      <c r="IGR1514" s="39"/>
      <c r="IGS1514" s="39"/>
      <c r="IGT1514" s="39"/>
      <c r="IGU1514" s="39"/>
      <c r="IGV1514" s="39"/>
      <c r="IGW1514" s="39"/>
      <c r="IGX1514" s="39"/>
      <c r="IGY1514" s="39"/>
      <c r="IGZ1514" s="39"/>
      <c r="IHA1514" s="39"/>
      <c r="IHB1514" s="39"/>
      <c r="IHC1514" s="39"/>
      <c r="IHD1514" s="39"/>
      <c r="IHE1514" s="39"/>
      <c r="IHF1514" s="39"/>
      <c r="IHG1514" s="39"/>
      <c r="IHH1514" s="39"/>
      <c r="IHI1514" s="39"/>
      <c r="IHJ1514" s="39"/>
      <c r="IHK1514" s="39"/>
      <c r="IHL1514" s="39"/>
      <c r="IHM1514" s="39"/>
      <c r="IHN1514" s="39"/>
      <c r="IHO1514" s="39"/>
      <c r="IHP1514" s="39"/>
      <c r="IHQ1514" s="39"/>
      <c r="IHR1514" s="39"/>
      <c r="IHS1514" s="39"/>
      <c r="IHT1514" s="39"/>
      <c r="IHU1514" s="39"/>
      <c r="IHV1514" s="39"/>
      <c r="IHW1514" s="39"/>
      <c r="IHX1514" s="39"/>
      <c r="IHY1514" s="39"/>
      <c r="IHZ1514" s="39"/>
      <c r="IIA1514" s="39"/>
      <c r="IIB1514" s="39"/>
      <c r="IIC1514" s="39"/>
      <c r="IID1514" s="39"/>
      <c r="IIE1514" s="39"/>
      <c r="IIF1514" s="39"/>
      <c r="IIG1514" s="39"/>
      <c r="IIH1514" s="39"/>
      <c r="III1514" s="39"/>
      <c r="IIJ1514" s="39"/>
      <c r="IIK1514" s="39"/>
      <c r="IIL1514" s="39"/>
      <c r="IIM1514" s="39"/>
      <c r="IIN1514" s="39"/>
      <c r="IIO1514" s="39"/>
      <c r="IIP1514" s="39"/>
      <c r="IIQ1514" s="39"/>
      <c r="IIR1514" s="39"/>
      <c r="IIS1514" s="39"/>
      <c r="IIT1514" s="39"/>
      <c r="IIU1514" s="39"/>
      <c r="IIV1514" s="39"/>
      <c r="IIW1514" s="39"/>
      <c r="IIX1514" s="39"/>
      <c r="IIY1514" s="39"/>
      <c r="IIZ1514" s="39"/>
      <c r="IJA1514" s="39"/>
      <c r="IJB1514" s="39"/>
      <c r="IJC1514" s="39"/>
      <c r="IJD1514" s="39"/>
      <c r="IJE1514" s="39"/>
      <c r="IJF1514" s="39"/>
      <c r="IJG1514" s="39"/>
      <c r="IJH1514" s="39"/>
      <c r="IJI1514" s="39"/>
      <c r="IJJ1514" s="39"/>
      <c r="IJK1514" s="39"/>
      <c r="IJL1514" s="39"/>
      <c r="IJM1514" s="39"/>
      <c r="IJN1514" s="39"/>
      <c r="IJO1514" s="39"/>
      <c r="IJP1514" s="39"/>
      <c r="IJQ1514" s="39"/>
      <c r="IJR1514" s="39"/>
      <c r="IJS1514" s="39"/>
      <c r="IJT1514" s="39"/>
      <c r="IJU1514" s="39"/>
      <c r="IJV1514" s="39"/>
      <c r="IJW1514" s="39"/>
      <c r="IJX1514" s="39"/>
      <c r="IJY1514" s="39"/>
      <c r="IJZ1514" s="39"/>
      <c r="IKA1514" s="39"/>
      <c r="IKB1514" s="39"/>
      <c r="IKC1514" s="39"/>
      <c r="IKD1514" s="39"/>
      <c r="IKE1514" s="39"/>
      <c r="IKF1514" s="39"/>
      <c r="IKG1514" s="39"/>
      <c r="IKH1514" s="39"/>
      <c r="IKI1514" s="39"/>
      <c r="IKJ1514" s="39"/>
      <c r="IKK1514" s="39"/>
      <c r="IKL1514" s="39"/>
      <c r="IKM1514" s="39"/>
      <c r="IKN1514" s="39"/>
      <c r="IKO1514" s="39"/>
      <c r="IKP1514" s="39"/>
      <c r="IKQ1514" s="39"/>
      <c r="IKR1514" s="39"/>
      <c r="IKS1514" s="39"/>
      <c r="IKT1514" s="39"/>
      <c r="IKU1514" s="39"/>
      <c r="IKV1514" s="39"/>
      <c r="IKW1514" s="39"/>
      <c r="IKX1514" s="39"/>
      <c r="IKY1514" s="39"/>
      <c r="IKZ1514" s="39"/>
      <c r="ILA1514" s="39"/>
      <c r="ILB1514" s="39"/>
      <c r="ILC1514" s="39"/>
      <c r="ILD1514" s="39"/>
      <c r="ILE1514" s="39"/>
      <c r="ILF1514" s="39"/>
      <c r="ILG1514" s="39"/>
      <c r="ILH1514" s="39"/>
      <c r="ILI1514" s="39"/>
      <c r="ILJ1514" s="39"/>
      <c r="ILK1514" s="39"/>
      <c r="ILL1514" s="39"/>
      <c r="ILM1514" s="39"/>
      <c r="ILN1514" s="39"/>
      <c r="ILO1514" s="39"/>
      <c r="ILP1514" s="39"/>
      <c r="ILQ1514" s="39"/>
      <c r="ILR1514" s="39"/>
      <c r="ILS1514" s="39"/>
      <c r="ILT1514" s="39"/>
      <c r="ILU1514" s="39"/>
      <c r="ILV1514" s="39"/>
      <c r="ILW1514" s="39"/>
      <c r="ILX1514" s="39"/>
      <c r="ILY1514" s="39"/>
      <c r="ILZ1514" s="39"/>
      <c r="IMA1514" s="39"/>
      <c r="IMB1514" s="39"/>
      <c r="IMC1514" s="39"/>
      <c r="IMD1514" s="39"/>
      <c r="IME1514" s="39"/>
      <c r="IMF1514" s="39"/>
      <c r="IMG1514" s="39"/>
      <c r="IMH1514" s="39"/>
      <c r="IMI1514" s="39"/>
      <c r="IMJ1514" s="39"/>
      <c r="IMK1514" s="39"/>
      <c r="IML1514" s="39"/>
      <c r="IMM1514" s="39"/>
      <c r="IMN1514" s="39"/>
      <c r="IMO1514" s="39"/>
      <c r="IMP1514" s="39"/>
      <c r="IMQ1514" s="39"/>
      <c r="IMR1514" s="39"/>
      <c r="IMS1514" s="39"/>
      <c r="IMT1514" s="39"/>
      <c r="IMU1514" s="39"/>
      <c r="IMV1514" s="39"/>
      <c r="IMW1514" s="39"/>
      <c r="IMX1514" s="39"/>
      <c r="IMY1514" s="39"/>
      <c r="IMZ1514" s="39"/>
      <c r="INA1514" s="39"/>
      <c r="INB1514" s="39"/>
      <c r="INC1514" s="39"/>
      <c r="IND1514" s="39"/>
      <c r="INE1514" s="39"/>
      <c r="INF1514" s="39"/>
      <c r="ING1514" s="39"/>
      <c r="INH1514" s="39"/>
      <c r="INI1514" s="39"/>
      <c r="INJ1514" s="39"/>
      <c r="INK1514" s="39"/>
      <c r="INL1514" s="39"/>
      <c r="INM1514" s="39"/>
      <c r="INN1514" s="39"/>
      <c r="INO1514" s="39"/>
      <c r="INP1514" s="39"/>
      <c r="INQ1514" s="39"/>
      <c r="INR1514" s="39"/>
      <c r="INS1514" s="39"/>
      <c r="INT1514" s="39"/>
      <c r="INU1514" s="39"/>
      <c r="INV1514" s="39"/>
      <c r="INW1514" s="39"/>
      <c r="INX1514" s="39"/>
      <c r="INY1514" s="39"/>
      <c r="INZ1514" s="39"/>
      <c r="IOA1514" s="39"/>
      <c r="IOB1514" s="39"/>
      <c r="IOC1514" s="39"/>
      <c r="IOD1514" s="39"/>
      <c r="IOE1514" s="39"/>
      <c r="IOF1514" s="39"/>
      <c r="IOG1514" s="39"/>
      <c r="IOH1514" s="39"/>
      <c r="IOI1514" s="39"/>
      <c r="IOJ1514" s="39"/>
      <c r="IOK1514" s="39"/>
      <c r="IOL1514" s="39"/>
      <c r="IOM1514" s="39"/>
      <c r="ION1514" s="39"/>
      <c r="IOO1514" s="39"/>
      <c r="IOP1514" s="39"/>
      <c r="IOQ1514" s="39"/>
      <c r="IOR1514" s="39"/>
      <c r="IOS1514" s="39"/>
      <c r="IOT1514" s="39"/>
      <c r="IOU1514" s="39"/>
      <c r="IOV1514" s="39"/>
      <c r="IOW1514" s="39"/>
      <c r="IOX1514" s="39"/>
      <c r="IOY1514" s="39"/>
      <c r="IOZ1514" s="39"/>
      <c r="IPA1514" s="39"/>
      <c r="IPB1514" s="39"/>
      <c r="IPC1514" s="39"/>
      <c r="IPD1514" s="39"/>
      <c r="IPE1514" s="39"/>
      <c r="IPF1514" s="39"/>
      <c r="IPG1514" s="39"/>
      <c r="IPH1514" s="39"/>
      <c r="IPI1514" s="39"/>
      <c r="IPJ1514" s="39"/>
      <c r="IPK1514" s="39"/>
      <c r="IPL1514" s="39"/>
      <c r="IPM1514" s="39"/>
      <c r="IPN1514" s="39"/>
      <c r="IPO1514" s="39"/>
      <c r="IPP1514" s="39"/>
      <c r="IPQ1514" s="39"/>
      <c r="IPR1514" s="39"/>
      <c r="IPS1514" s="39"/>
      <c r="IPT1514" s="39"/>
      <c r="IPU1514" s="39"/>
      <c r="IPV1514" s="39"/>
      <c r="IPW1514" s="39"/>
      <c r="IPX1514" s="39"/>
      <c r="IPY1514" s="39"/>
      <c r="IPZ1514" s="39"/>
      <c r="IQA1514" s="39"/>
      <c r="IQB1514" s="39"/>
      <c r="IQC1514" s="39"/>
      <c r="IQD1514" s="39"/>
      <c r="IQE1514" s="39"/>
      <c r="IQF1514" s="39"/>
      <c r="IQG1514" s="39"/>
      <c r="IQH1514" s="39"/>
      <c r="IQI1514" s="39"/>
      <c r="IQJ1514" s="39"/>
      <c r="IQK1514" s="39"/>
      <c r="IQL1514" s="39"/>
      <c r="IQM1514" s="39"/>
      <c r="IQN1514" s="39"/>
      <c r="IQO1514" s="39"/>
      <c r="IQP1514" s="39"/>
      <c r="IQQ1514" s="39"/>
      <c r="IQR1514" s="39"/>
      <c r="IQS1514" s="39"/>
      <c r="IQT1514" s="39"/>
      <c r="IQU1514" s="39"/>
      <c r="IQV1514" s="39"/>
      <c r="IQW1514" s="39"/>
      <c r="IQX1514" s="39"/>
      <c r="IQY1514" s="39"/>
      <c r="IQZ1514" s="39"/>
      <c r="IRA1514" s="39"/>
      <c r="IRB1514" s="39"/>
      <c r="IRC1514" s="39"/>
      <c r="IRD1514" s="39"/>
      <c r="IRE1514" s="39"/>
      <c r="IRF1514" s="39"/>
      <c r="IRG1514" s="39"/>
      <c r="IRH1514" s="39"/>
      <c r="IRI1514" s="39"/>
      <c r="IRJ1514" s="39"/>
      <c r="IRK1514" s="39"/>
      <c r="IRL1514" s="39"/>
      <c r="IRM1514" s="39"/>
      <c r="IRN1514" s="39"/>
      <c r="IRO1514" s="39"/>
      <c r="IRP1514" s="39"/>
      <c r="IRQ1514" s="39"/>
      <c r="IRR1514" s="39"/>
      <c r="IRS1514" s="39"/>
      <c r="IRT1514" s="39"/>
      <c r="IRU1514" s="39"/>
      <c r="IRV1514" s="39"/>
      <c r="IRW1514" s="39"/>
      <c r="IRX1514" s="39"/>
      <c r="IRY1514" s="39"/>
      <c r="IRZ1514" s="39"/>
      <c r="ISA1514" s="39"/>
      <c r="ISB1514" s="39"/>
      <c r="ISC1514" s="39"/>
      <c r="ISD1514" s="39"/>
      <c r="ISE1514" s="39"/>
      <c r="ISF1514" s="39"/>
      <c r="ISG1514" s="39"/>
      <c r="ISH1514" s="39"/>
      <c r="ISI1514" s="39"/>
      <c r="ISJ1514" s="39"/>
      <c r="ISK1514" s="39"/>
      <c r="ISL1514" s="39"/>
      <c r="ISM1514" s="39"/>
      <c r="ISN1514" s="39"/>
      <c r="ISO1514" s="39"/>
      <c r="ISP1514" s="39"/>
      <c r="ISQ1514" s="39"/>
      <c r="ISR1514" s="39"/>
      <c r="ISS1514" s="39"/>
      <c r="IST1514" s="39"/>
      <c r="ISU1514" s="39"/>
      <c r="ISV1514" s="39"/>
      <c r="ISW1514" s="39"/>
      <c r="ISX1514" s="39"/>
      <c r="ISY1514" s="39"/>
      <c r="ISZ1514" s="39"/>
      <c r="ITA1514" s="39"/>
      <c r="ITB1514" s="39"/>
      <c r="ITC1514" s="39"/>
      <c r="ITD1514" s="39"/>
      <c r="ITE1514" s="39"/>
      <c r="ITF1514" s="39"/>
      <c r="ITG1514" s="39"/>
      <c r="ITH1514" s="39"/>
      <c r="ITI1514" s="39"/>
      <c r="ITJ1514" s="39"/>
      <c r="ITK1514" s="39"/>
      <c r="ITL1514" s="39"/>
      <c r="ITM1514" s="39"/>
      <c r="ITN1514" s="39"/>
      <c r="ITO1514" s="39"/>
      <c r="ITP1514" s="39"/>
      <c r="ITQ1514" s="39"/>
      <c r="ITR1514" s="39"/>
      <c r="ITS1514" s="39"/>
      <c r="ITT1514" s="39"/>
      <c r="ITU1514" s="39"/>
      <c r="ITV1514" s="39"/>
      <c r="ITW1514" s="39"/>
      <c r="ITX1514" s="39"/>
      <c r="ITY1514" s="39"/>
      <c r="ITZ1514" s="39"/>
      <c r="IUA1514" s="39"/>
      <c r="IUB1514" s="39"/>
      <c r="IUC1514" s="39"/>
      <c r="IUD1514" s="39"/>
      <c r="IUE1514" s="39"/>
      <c r="IUF1514" s="39"/>
      <c r="IUG1514" s="39"/>
      <c r="IUH1514" s="39"/>
      <c r="IUI1514" s="39"/>
      <c r="IUJ1514" s="39"/>
      <c r="IUK1514" s="39"/>
      <c r="IUL1514" s="39"/>
      <c r="IUM1514" s="39"/>
      <c r="IUN1514" s="39"/>
      <c r="IUO1514" s="39"/>
      <c r="IUP1514" s="39"/>
      <c r="IUQ1514" s="39"/>
      <c r="IUR1514" s="39"/>
      <c r="IUS1514" s="39"/>
      <c r="IUT1514" s="39"/>
      <c r="IUU1514" s="39"/>
      <c r="IUV1514" s="39"/>
      <c r="IUW1514" s="39"/>
      <c r="IUX1514" s="39"/>
      <c r="IUY1514" s="39"/>
      <c r="IUZ1514" s="39"/>
      <c r="IVA1514" s="39"/>
      <c r="IVB1514" s="39"/>
      <c r="IVC1514" s="39"/>
      <c r="IVD1514" s="39"/>
      <c r="IVE1514" s="39"/>
      <c r="IVF1514" s="39"/>
      <c r="IVG1514" s="39"/>
      <c r="IVH1514" s="39"/>
      <c r="IVI1514" s="39"/>
      <c r="IVJ1514" s="39"/>
      <c r="IVK1514" s="39"/>
      <c r="IVL1514" s="39"/>
      <c r="IVM1514" s="39"/>
      <c r="IVN1514" s="39"/>
      <c r="IVO1514" s="39"/>
      <c r="IVP1514" s="39"/>
      <c r="IVQ1514" s="39"/>
      <c r="IVR1514" s="39"/>
      <c r="IVS1514" s="39"/>
      <c r="IVT1514" s="39"/>
      <c r="IVU1514" s="39"/>
      <c r="IVV1514" s="39"/>
      <c r="IVW1514" s="39"/>
      <c r="IVX1514" s="39"/>
      <c r="IVY1514" s="39"/>
      <c r="IVZ1514" s="39"/>
      <c r="IWA1514" s="39"/>
      <c r="IWB1514" s="39"/>
      <c r="IWC1514" s="39"/>
      <c r="IWD1514" s="39"/>
      <c r="IWE1514" s="39"/>
      <c r="IWF1514" s="39"/>
      <c r="IWG1514" s="39"/>
      <c r="IWH1514" s="39"/>
      <c r="IWI1514" s="39"/>
      <c r="IWJ1514" s="39"/>
      <c r="IWK1514" s="39"/>
      <c r="IWL1514" s="39"/>
      <c r="IWM1514" s="39"/>
      <c r="IWN1514" s="39"/>
      <c r="IWO1514" s="39"/>
      <c r="IWP1514" s="39"/>
      <c r="IWQ1514" s="39"/>
      <c r="IWR1514" s="39"/>
      <c r="IWS1514" s="39"/>
      <c r="IWT1514" s="39"/>
      <c r="IWU1514" s="39"/>
      <c r="IWV1514" s="39"/>
      <c r="IWW1514" s="39"/>
      <c r="IWX1514" s="39"/>
      <c r="IWY1514" s="39"/>
      <c r="IWZ1514" s="39"/>
      <c r="IXA1514" s="39"/>
      <c r="IXB1514" s="39"/>
      <c r="IXC1514" s="39"/>
      <c r="IXD1514" s="39"/>
      <c r="IXE1514" s="39"/>
      <c r="IXF1514" s="39"/>
      <c r="IXG1514" s="39"/>
      <c r="IXH1514" s="39"/>
      <c r="IXI1514" s="39"/>
      <c r="IXJ1514" s="39"/>
      <c r="IXK1514" s="39"/>
      <c r="IXL1514" s="39"/>
      <c r="IXM1514" s="39"/>
      <c r="IXN1514" s="39"/>
      <c r="IXO1514" s="39"/>
      <c r="IXP1514" s="39"/>
      <c r="IXQ1514" s="39"/>
      <c r="IXR1514" s="39"/>
      <c r="IXS1514" s="39"/>
      <c r="IXT1514" s="39"/>
      <c r="IXU1514" s="39"/>
      <c r="IXV1514" s="39"/>
      <c r="IXW1514" s="39"/>
      <c r="IXX1514" s="39"/>
      <c r="IXY1514" s="39"/>
      <c r="IXZ1514" s="39"/>
      <c r="IYA1514" s="39"/>
      <c r="IYB1514" s="39"/>
      <c r="IYC1514" s="39"/>
      <c r="IYD1514" s="39"/>
      <c r="IYE1514" s="39"/>
      <c r="IYF1514" s="39"/>
      <c r="IYG1514" s="39"/>
      <c r="IYH1514" s="39"/>
      <c r="IYI1514" s="39"/>
      <c r="IYJ1514" s="39"/>
      <c r="IYK1514" s="39"/>
      <c r="IYL1514" s="39"/>
      <c r="IYM1514" s="39"/>
      <c r="IYN1514" s="39"/>
      <c r="IYO1514" s="39"/>
      <c r="IYP1514" s="39"/>
      <c r="IYQ1514" s="39"/>
      <c r="IYR1514" s="39"/>
      <c r="IYS1514" s="39"/>
      <c r="IYT1514" s="39"/>
      <c r="IYU1514" s="39"/>
      <c r="IYV1514" s="39"/>
      <c r="IYW1514" s="39"/>
      <c r="IYX1514" s="39"/>
      <c r="IYY1514" s="39"/>
      <c r="IYZ1514" s="39"/>
      <c r="IZA1514" s="39"/>
      <c r="IZB1514" s="39"/>
      <c r="IZC1514" s="39"/>
      <c r="IZD1514" s="39"/>
      <c r="IZE1514" s="39"/>
      <c r="IZF1514" s="39"/>
      <c r="IZG1514" s="39"/>
      <c r="IZH1514" s="39"/>
      <c r="IZI1514" s="39"/>
      <c r="IZJ1514" s="39"/>
      <c r="IZK1514" s="39"/>
      <c r="IZL1514" s="39"/>
      <c r="IZM1514" s="39"/>
      <c r="IZN1514" s="39"/>
      <c r="IZO1514" s="39"/>
      <c r="IZP1514" s="39"/>
      <c r="IZQ1514" s="39"/>
      <c r="IZR1514" s="39"/>
      <c r="IZS1514" s="39"/>
      <c r="IZT1514" s="39"/>
      <c r="IZU1514" s="39"/>
      <c r="IZV1514" s="39"/>
      <c r="IZW1514" s="39"/>
      <c r="IZX1514" s="39"/>
      <c r="IZY1514" s="39"/>
      <c r="IZZ1514" s="39"/>
      <c r="JAA1514" s="39"/>
      <c r="JAB1514" s="39"/>
      <c r="JAC1514" s="39"/>
      <c r="JAD1514" s="39"/>
      <c r="JAE1514" s="39"/>
      <c r="JAF1514" s="39"/>
      <c r="JAG1514" s="39"/>
      <c r="JAH1514" s="39"/>
      <c r="JAI1514" s="39"/>
      <c r="JAJ1514" s="39"/>
      <c r="JAK1514" s="39"/>
      <c r="JAL1514" s="39"/>
      <c r="JAM1514" s="39"/>
      <c r="JAN1514" s="39"/>
      <c r="JAO1514" s="39"/>
      <c r="JAP1514" s="39"/>
      <c r="JAQ1514" s="39"/>
      <c r="JAR1514" s="39"/>
      <c r="JAS1514" s="39"/>
      <c r="JAT1514" s="39"/>
      <c r="JAU1514" s="39"/>
      <c r="JAV1514" s="39"/>
      <c r="JAW1514" s="39"/>
      <c r="JAX1514" s="39"/>
      <c r="JAY1514" s="39"/>
      <c r="JAZ1514" s="39"/>
      <c r="JBA1514" s="39"/>
      <c r="JBB1514" s="39"/>
      <c r="JBC1514" s="39"/>
      <c r="JBD1514" s="39"/>
      <c r="JBE1514" s="39"/>
      <c r="JBF1514" s="39"/>
      <c r="JBG1514" s="39"/>
      <c r="JBH1514" s="39"/>
      <c r="JBI1514" s="39"/>
      <c r="JBJ1514" s="39"/>
      <c r="JBK1514" s="39"/>
      <c r="JBL1514" s="39"/>
      <c r="JBM1514" s="39"/>
      <c r="JBN1514" s="39"/>
      <c r="JBO1514" s="39"/>
      <c r="JBP1514" s="39"/>
      <c r="JBQ1514" s="39"/>
      <c r="JBR1514" s="39"/>
      <c r="JBS1514" s="39"/>
      <c r="JBT1514" s="39"/>
      <c r="JBU1514" s="39"/>
      <c r="JBV1514" s="39"/>
      <c r="JBW1514" s="39"/>
      <c r="JBX1514" s="39"/>
      <c r="JBY1514" s="39"/>
      <c r="JBZ1514" s="39"/>
      <c r="JCA1514" s="39"/>
      <c r="JCB1514" s="39"/>
      <c r="JCC1514" s="39"/>
      <c r="JCD1514" s="39"/>
      <c r="JCE1514" s="39"/>
      <c r="JCF1514" s="39"/>
      <c r="JCG1514" s="39"/>
      <c r="JCH1514" s="39"/>
      <c r="JCI1514" s="39"/>
      <c r="JCJ1514" s="39"/>
      <c r="JCK1514" s="39"/>
      <c r="JCL1514" s="39"/>
      <c r="JCM1514" s="39"/>
      <c r="JCN1514" s="39"/>
      <c r="JCO1514" s="39"/>
      <c r="JCP1514" s="39"/>
      <c r="JCQ1514" s="39"/>
      <c r="JCR1514" s="39"/>
      <c r="JCS1514" s="39"/>
      <c r="JCT1514" s="39"/>
      <c r="JCU1514" s="39"/>
      <c r="JCV1514" s="39"/>
      <c r="JCW1514" s="39"/>
      <c r="JCX1514" s="39"/>
      <c r="JCY1514" s="39"/>
      <c r="JCZ1514" s="39"/>
      <c r="JDA1514" s="39"/>
      <c r="JDB1514" s="39"/>
      <c r="JDC1514" s="39"/>
      <c r="JDD1514" s="39"/>
      <c r="JDE1514" s="39"/>
      <c r="JDF1514" s="39"/>
      <c r="JDG1514" s="39"/>
      <c r="JDH1514" s="39"/>
      <c r="JDI1514" s="39"/>
      <c r="JDJ1514" s="39"/>
      <c r="JDK1514" s="39"/>
      <c r="JDL1514" s="39"/>
      <c r="JDM1514" s="39"/>
      <c r="JDN1514" s="39"/>
      <c r="JDO1514" s="39"/>
      <c r="JDP1514" s="39"/>
      <c r="JDQ1514" s="39"/>
      <c r="JDR1514" s="39"/>
      <c r="JDS1514" s="39"/>
      <c r="JDT1514" s="39"/>
      <c r="JDU1514" s="39"/>
      <c r="JDV1514" s="39"/>
      <c r="JDW1514" s="39"/>
      <c r="JDX1514" s="39"/>
      <c r="JDY1514" s="39"/>
      <c r="JDZ1514" s="39"/>
      <c r="JEA1514" s="39"/>
      <c r="JEB1514" s="39"/>
      <c r="JEC1514" s="39"/>
      <c r="JED1514" s="39"/>
      <c r="JEE1514" s="39"/>
      <c r="JEF1514" s="39"/>
      <c r="JEG1514" s="39"/>
      <c r="JEH1514" s="39"/>
      <c r="JEI1514" s="39"/>
      <c r="JEJ1514" s="39"/>
      <c r="JEK1514" s="39"/>
      <c r="JEL1514" s="39"/>
      <c r="JEM1514" s="39"/>
      <c r="JEN1514" s="39"/>
      <c r="JEO1514" s="39"/>
      <c r="JEP1514" s="39"/>
      <c r="JEQ1514" s="39"/>
      <c r="JER1514" s="39"/>
      <c r="JES1514" s="39"/>
      <c r="JET1514" s="39"/>
      <c r="JEU1514" s="39"/>
      <c r="JEV1514" s="39"/>
      <c r="JEW1514" s="39"/>
      <c r="JEX1514" s="39"/>
      <c r="JEY1514" s="39"/>
      <c r="JEZ1514" s="39"/>
      <c r="JFA1514" s="39"/>
      <c r="JFB1514" s="39"/>
      <c r="JFC1514" s="39"/>
      <c r="JFD1514" s="39"/>
      <c r="JFE1514" s="39"/>
      <c r="JFF1514" s="39"/>
      <c r="JFG1514" s="39"/>
      <c r="JFH1514" s="39"/>
      <c r="JFI1514" s="39"/>
      <c r="JFJ1514" s="39"/>
      <c r="JFK1514" s="39"/>
      <c r="JFL1514" s="39"/>
      <c r="JFM1514" s="39"/>
      <c r="JFN1514" s="39"/>
      <c r="JFO1514" s="39"/>
      <c r="JFP1514" s="39"/>
      <c r="JFQ1514" s="39"/>
      <c r="JFR1514" s="39"/>
      <c r="JFS1514" s="39"/>
      <c r="JFT1514" s="39"/>
      <c r="JFU1514" s="39"/>
      <c r="JFV1514" s="39"/>
      <c r="JFW1514" s="39"/>
      <c r="JFX1514" s="39"/>
      <c r="JFY1514" s="39"/>
      <c r="JFZ1514" s="39"/>
      <c r="JGA1514" s="39"/>
      <c r="JGB1514" s="39"/>
      <c r="JGC1514" s="39"/>
      <c r="JGD1514" s="39"/>
      <c r="JGE1514" s="39"/>
      <c r="JGF1514" s="39"/>
      <c r="JGG1514" s="39"/>
      <c r="JGH1514" s="39"/>
      <c r="JGI1514" s="39"/>
      <c r="JGJ1514" s="39"/>
      <c r="JGK1514" s="39"/>
      <c r="JGL1514" s="39"/>
      <c r="JGM1514" s="39"/>
      <c r="JGN1514" s="39"/>
      <c r="JGO1514" s="39"/>
      <c r="JGP1514" s="39"/>
      <c r="JGQ1514" s="39"/>
      <c r="JGR1514" s="39"/>
      <c r="JGS1514" s="39"/>
      <c r="JGT1514" s="39"/>
      <c r="JGU1514" s="39"/>
      <c r="JGV1514" s="39"/>
      <c r="JGW1514" s="39"/>
      <c r="JGX1514" s="39"/>
      <c r="JGY1514" s="39"/>
      <c r="JGZ1514" s="39"/>
      <c r="JHA1514" s="39"/>
      <c r="JHB1514" s="39"/>
      <c r="JHC1514" s="39"/>
      <c r="JHD1514" s="39"/>
      <c r="JHE1514" s="39"/>
      <c r="JHF1514" s="39"/>
      <c r="JHG1514" s="39"/>
      <c r="JHH1514" s="39"/>
      <c r="JHI1514" s="39"/>
      <c r="JHJ1514" s="39"/>
      <c r="JHK1514" s="39"/>
      <c r="JHL1514" s="39"/>
      <c r="JHM1514" s="39"/>
      <c r="JHN1514" s="39"/>
      <c r="JHO1514" s="39"/>
      <c r="JHP1514" s="39"/>
      <c r="JHQ1514" s="39"/>
      <c r="JHR1514" s="39"/>
      <c r="JHS1514" s="39"/>
      <c r="JHT1514" s="39"/>
      <c r="JHU1514" s="39"/>
      <c r="JHV1514" s="39"/>
      <c r="JHW1514" s="39"/>
      <c r="JHX1514" s="39"/>
      <c r="JHY1514" s="39"/>
      <c r="JHZ1514" s="39"/>
      <c r="JIA1514" s="39"/>
      <c r="JIB1514" s="39"/>
      <c r="JIC1514" s="39"/>
      <c r="JID1514" s="39"/>
      <c r="JIE1514" s="39"/>
      <c r="JIF1514" s="39"/>
      <c r="JIG1514" s="39"/>
      <c r="JIH1514" s="39"/>
      <c r="JII1514" s="39"/>
      <c r="JIJ1514" s="39"/>
      <c r="JIK1514" s="39"/>
      <c r="JIL1514" s="39"/>
      <c r="JIM1514" s="39"/>
      <c r="JIN1514" s="39"/>
      <c r="JIO1514" s="39"/>
      <c r="JIP1514" s="39"/>
      <c r="JIQ1514" s="39"/>
      <c r="JIR1514" s="39"/>
      <c r="JIS1514" s="39"/>
      <c r="JIT1514" s="39"/>
      <c r="JIU1514" s="39"/>
      <c r="JIV1514" s="39"/>
      <c r="JIW1514" s="39"/>
      <c r="JIX1514" s="39"/>
      <c r="JIY1514" s="39"/>
      <c r="JIZ1514" s="39"/>
      <c r="JJA1514" s="39"/>
      <c r="JJB1514" s="39"/>
      <c r="JJC1514" s="39"/>
      <c r="JJD1514" s="39"/>
      <c r="JJE1514" s="39"/>
      <c r="JJF1514" s="39"/>
      <c r="JJG1514" s="39"/>
      <c r="JJH1514" s="39"/>
      <c r="JJI1514" s="39"/>
      <c r="JJJ1514" s="39"/>
      <c r="JJK1514" s="39"/>
      <c r="JJL1514" s="39"/>
      <c r="JJM1514" s="39"/>
      <c r="JJN1514" s="39"/>
      <c r="JJO1514" s="39"/>
      <c r="JJP1514" s="39"/>
      <c r="JJQ1514" s="39"/>
      <c r="JJR1514" s="39"/>
      <c r="JJS1514" s="39"/>
      <c r="JJT1514" s="39"/>
      <c r="JJU1514" s="39"/>
      <c r="JJV1514" s="39"/>
      <c r="JJW1514" s="39"/>
      <c r="JJX1514" s="39"/>
      <c r="JJY1514" s="39"/>
      <c r="JJZ1514" s="39"/>
      <c r="JKA1514" s="39"/>
      <c r="JKB1514" s="39"/>
      <c r="JKC1514" s="39"/>
      <c r="JKD1514" s="39"/>
      <c r="JKE1514" s="39"/>
      <c r="JKF1514" s="39"/>
      <c r="JKG1514" s="39"/>
      <c r="JKH1514" s="39"/>
      <c r="JKI1514" s="39"/>
      <c r="JKJ1514" s="39"/>
      <c r="JKK1514" s="39"/>
      <c r="JKL1514" s="39"/>
      <c r="JKM1514" s="39"/>
      <c r="JKN1514" s="39"/>
      <c r="JKO1514" s="39"/>
      <c r="JKP1514" s="39"/>
      <c r="JKQ1514" s="39"/>
      <c r="JKR1514" s="39"/>
      <c r="JKS1514" s="39"/>
      <c r="JKT1514" s="39"/>
      <c r="JKU1514" s="39"/>
      <c r="JKV1514" s="39"/>
      <c r="JKW1514" s="39"/>
      <c r="JKX1514" s="39"/>
      <c r="JKY1514" s="39"/>
      <c r="JKZ1514" s="39"/>
      <c r="JLA1514" s="39"/>
      <c r="JLB1514" s="39"/>
      <c r="JLC1514" s="39"/>
      <c r="JLD1514" s="39"/>
      <c r="JLE1514" s="39"/>
      <c r="JLF1514" s="39"/>
      <c r="JLG1514" s="39"/>
      <c r="JLH1514" s="39"/>
      <c r="JLI1514" s="39"/>
      <c r="JLJ1514" s="39"/>
      <c r="JLK1514" s="39"/>
      <c r="JLL1514" s="39"/>
      <c r="JLM1514" s="39"/>
      <c r="JLN1514" s="39"/>
      <c r="JLO1514" s="39"/>
      <c r="JLP1514" s="39"/>
      <c r="JLQ1514" s="39"/>
      <c r="JLR1514" s="39"/>
      <c r="JLS1514" s="39"/>
      <c r="JLT1514" s="39"/>
      <c r="JLU1514" s="39"/>
      <c r="JLV1514" s="39"/>
      <c r="JLW1514" s="39"/>
      <c r="JLX1514" s="39"/>
      <c r="JLY1514" s="39"/>
      <c r="JLZ1514" s="39"/>
      <c r="JMA1514" s="39"/>
      <c r="JMB1514" s="39"/>
      <c r="JMC1514" s="39"/>
      <c r="JMD1514" s="39"/>
      <c r="JME1514" s="39"/>
      <c r="JMF1514" s="39"/>
      <c r="JMG1514" s="39"/>
      <c r="JMH1514" s="39"/>
      <c r="JMI1514" s="39"/>
      <c r="JMJ1514" s="39"/>
      <c r="JMK1514" s="39"/>
      <c r="JML1514" s="39"/>
      <c r="JMM1514" s="39"/>
      <c r="JMN1514" s="39"/>
      <c r="JMO1514" s="39"/>
      <c r="JMP1514" s="39"/>
      <c r="JMQ1514" s="39"/>
      <c r="JMR1514" s="39"/>
      <c r="JMS1514" s="39"/>
      <c r="JMT1514" s="39"/>
      <c r="JMU1514" s="39"/>
      <c r="JMV1514" s="39"/>
      <c r="JMW1514" s="39"/>
      <c r="JMX1514" s="39"/>
      <c r="JMY1514" s="39"/>
      <c r="JMZ1514" s="39"/>
      <c r="JNA1514" s="39"/>
      <c r="JNB1514" s="39"/>
      <c r="JNC1514" s="39"/>
      <c r="JND1514" s="39"/>
      <c r="JNE1514" s="39"/>
      <c r="JNF1514" s="39"/>
      <c r="JNG1514" s="39"/>
      <c r="JNH1514" s="39"/>
      <c r="JNI1514" s="39"/>
      <c r="JNJ1514" s="39"/>
      <c r="JNK1514" s="39"/>
      <c r="JNL1514" s="39"/>
      <c r="JNM1514" s="39"/>
      <c r="JNN1514" s="39"/>
      <c r="JNO1514" s="39"/>
      <c r="JNP1514" s="39"/>
      <c r="JNQ1514" s="39"/>
      <c r="JNR1514" s="39"/>
      <c r="JNS1514" s="39"/>
      <c r="JNT1514" s="39"/>
      <c r="JNU1514" s="39"/>
      <c r="JNV1514" s="39"/>
      <c r="JNW1514" s="39"/>
      <c r="JNX1514" s="39"/>
      <c r="JNY1514" s="39"/>
      <c r="JNZ1514" s="39"/>
      <c r="JOA1514" s="39"/>
      <c r="JOB1514" s="39"/>
      <c r="JOC1514" s="39"/>
      <c r="JOD1514" s="39"/>
      <c r="JOE1514" s="39"/>
      <c r="JOF1514" s="39"/>
      <c r="JOG1514" s="39"/>
      <c r="JOH1514" s="39"/>
      <c r="JOI1514" s="39"/>
      <c r="JOJ1514" s="39"/>
      <c r="JOK1514" s="39"/>
      <c r="JOL1514" s="39"/>
      <c r="JOM1514" s="39"/>
      <c r="JON1514" s="39"/>
      <c r="JOO1514" s="39"/>
      <c r="JOP1514" s="39"/>
      <c r="JOQ1514" s="39"/>
      <c r="JOR1514" s="39"/>
      <c r="JOS1514" s="39"/>
      <c r="JOT1514" s="39"/>
      <c r="JOU1514" s="39"/>
      <c r="JOV1514" s="39"/>
      <c r="JOW1514" s="39"/>
      <c r="JOX1514" s="39"/>
      <c r="JOY1514" s="39"/>
      <c r="JOZ1514" s="39"/>
      <c r="JPA1514" s="39"/>
      <c r="JPB1514" s="39"/>
      <c r="JPC1514" s="39"/>
      <c r="JPD1514" s="39"/>
      <c r="JPE1514" s="39"/>
      <c r="JPF1514" s="39"/>
      <c r="JPG1514" s="39"/>
      <c r="JPH1514" s="39"/>
      <c r="JPI1514" s="39"/>
      <c r="JPJ1514" s="39"/>
      <c r="JPK1514" s="39"/>
      <c r="JPL1514" s="39"/>
      <c r="JPM1514" s="39"/>
      <c r="JPN1514" s="39"/>
      <c r="JPO1514" s="39"/>
      <c r="JPP1514" s="39"/>
      <c r="JPQ1514" s="39"/>
      <c r="JPR1514" s="39"/>
      <c r="JPS1514" s="39"/>
      <c r="JPT1514" s="39"/>
      <c r="JPU1514" s="39"/>
      <c r="JPV1514" s="39"/>
      <c r="JPW1514" s="39"/>
      <c r="JPX1514" s="39"/>
      <c r="JPY1514" s="39"/>
      <c r="JPZ1514" s="39"/>
      <c r="JQA1514" s="39"/>
      <c r="JQB1514" s="39"/>
      <c r="JQC1514" s="39"/>
      <c r="JQD1514" s="39"/>
      <c r="JQE1514" s="39"/>
      <c r="JQF1514" s="39"/>
      <c r="JQG1514" s="39"/>
      <c r="JQH1514" s="39"/>
      <c r="JQI1514" s="39"/>
      <c r="JQJ1514" s="39"/>
      <c r="JQK1514" s="39"/>
      <c r="JQL1514" s="39"/>
      <c r="JQM1514" s="39"/>
      <c r="JQN1514" s="39"/>
      <c r="JQO1514" s="39"/>
      <c r="JQP1514" s="39"/>
      <c r="JQQ1514" s="39"/>
      <c r="JQR1514" s="39"/>
      <c r="JQS1514" s="39"/>
      <c r="JQT1514" s="39"/>
      <c r="JQU1514" s="39"/>
      <c r="JQV1514" s="39"/>
      <c r="JQW1514" s="39"/>
      <c r="JQX1514" s="39"/>
      <c r="JQY1514" s="39"/>
      <c r="JQZ1514" s="39"/>
      <c r="JRA1514" s="39"/>
      <c r="JRB1514" s="39"/>
      <c r="JRC1514" s="39"/>
      <c r="JRD1514" s="39"/>
      <c r="JRE1514" s="39"/>
      <c r="JRF1514" s="39"/>
      <c r="JRG1514" s="39"/>
      <c r="JRH1514" s="39"/>
      <c r="JRI1514" s="39"/>
      <c r="JRJ1514" s="39"/>
      <c r="JRK1514" s="39"/>
      <c r="JRL1514" s="39"/>
      <c r="JRM1514" s="39"/>
      <c r="JRN1514" s="39"/>
      <c r="JRO1514" s="39"/>
      <c r="JRP1514" s="39"/>
      <c r="JRQ1514" s="39"/>
      <c r="JRR1514" s="39"/>
      <c r="JRS1514" s="39"/>
      <c r="JRT1514" s="39"/>
      <c r="JRU1514" s="39"/>
      <c r="JRV1514" s="39"/>
      <c r="JRW1514" s="39"/>
      <c r="JRX1514" s="39"/>
      <c r="JRY1514" s="39"/>
      <c r="JRZ1514" s="39"/>
      <c r="JSA1514" s="39"/>
      <c r="JSB1514" s="39"/>
      <c r="JSC1514" s="39"/>
      <c r="JSD1514" s="39"/>
      <c r="JSE1514" s="39"/>
      <c r="JSF1514" s="39"/>
      <c r="JSG1514" s="39"/>
      <c r="JSH1514" s="39"/>
      <c r="JSI1514" s="39"/>
      <c r="JSJ1514" s="39"/>
      <c r="JSK1514" s="39"/>
      <c r="JSL1514" s="39"/>
      <c r="JSM1514" s="39"/>
      <c r="JSN1514" s="39"/>
      <c r="JSO1514" s="39"/>
      <c r="JSP1514" s="39"/>
      <c r="JSQ1514" s="39"/>
      <c r="JSR1514" s="39"/>
      <c r="JSS1514" s="39"/>
      <c r="JST1514" s="39"/>
      <c r="JSU1514" s="39"/>
      <c r="JSV1514" s="39"/>
      <c r="JSW1514" s="39"/>
      <c r="JSX1514" s="39"/>
      <c r="JSY1514" s="39"/>
      <c r="JSZ1514" s="39"/>
      <c r="JTA1514" s="39"/>
      <c r="JTB1514" s="39"/>
      <c r="JTC1514" s="39"/>
      <c r="JTD1514" s="39"/>
      <c r="JTE1514" s="39"/>
      <c r="JTF1514" s="39"/>
      <c r="JTG1514" s="39"/>
      <c r="JTH1514" s="39"/>
      <c r="JTI1514" s="39"/>
      <c r="JTJ1514" s="39"/>
      <c r="JTK1514" s="39"/>
      <c r="JTL1514" s="39"/>
      <c r="JTM1514" s="39"/>
      <c r="JTN1514" s="39"/>
      <c r="JTO1514" s="39"/>
      <c r="JTP1514" s="39"/>
      <c r="JTQ1514" s="39"/>
      <c r="JTR1514" s="39"/>
      <c r="JTS1514" s="39"/>
      <c r="JTT1514" s="39"/>
      <c r="JTU1514" s="39"/>
      <c r="JTV1514" s="39"/>
      <c r="JTW1514" s="39"/>
      <c r="JTX1514" s="39"/>
      <c r="JTY1514" s="39"/>
      <c r="JTZ1514" s="39"/>
      <c r="JUA1514" s="39"/>
      <c r="JUB1514" s="39"/>
      <c r="JUC1514" s="39"/>
      <c r="JUD1514" s="39"/>
      <c r="JUE1514" s="39"/>
      <c r="JUF1514" s="39"/>
      <c r="JUG1514" s="39"/>
      <c r="JUH1514" s="39"/>
      <c r="JUI1514" s="39"/>
      <c r="JUJ1514" s="39"/>
      <c r="JUK1514" s="39"/>
      <c r="JUL1514" s="39"/>
      <c r="JUM1514" s="39"/>
      <c r="JUN1514" s="39"/>
      <c r="JUO1514" s="39"/>
      <c r="JUP1514" s="39"/>
      <c r="JUQ1514" s="39"/>
      <c r="JUR1514" s="39"/>
      <c r="JUS1514" s="39"/>
      <c r="JUT1514" s="39"/>
      <c r="JUU1514" s="39"/>
      <c r="JUV1514" s="39"/>
      <c r="JUW1514" s="39"/>
      <c r="JUX1514" s="39"/>
      <c r="JUY1514" s="39"/>
      <c r="JUZ1514" s="39"/>
      <c r="JVA1514" s="39"/>
      <c r="JVB1514" s="39"/>
      <c r="JVC1514" s="39"/>
      <c r="JVD1514" s="39"/>
      <c r="JVE1514" s="39"/>
      <c r="JVF1514" s="39"/>
      <c r="JVG1514" s="39"/>
      <c r="JVH1514" s="39"/>
      <c r="JVI1514" s="39"/>
      <c r="JVJ1514" s="39"/>
      <c r="JVK1514" s="39"/>
      <c r="JVL1514" s="39"/>
      <c r="JVM1514" s="39"/>
      <c r="JVN1514" s="39"/>
      <c r="JVO1514" s="39"/>
      <c r="JVP1514" s="39"/>
      <c r="JVQ1514" s="39"/>
      <c r="JVR1514" s="39"/>
      <c r="JVS1514" s="39"/>
      <c r="JVT1514" s="39"/>
      <c r="JVU1514" s="39"/>
      <c r="JVV1514" s="39"/>
      <c r="JVW1514" s="39"/>
      <c r="JVX1514" s="39"/>
      <c r="JVY1514" s="39"/>
      <c r="JVZ1514" s="39"/>
      <c r="JWA1514" s="39"/>
      <c r="JWB1514" s="39"/>
      <c r="JWC1514" s="39"/>
      <c r="JWD1514" s="39"/>
      <c r="JWE1514" s="39"/>
      <c r="JWF1514" s="39"/>
      <c r="JWG1514" s="39"/>
      <c r="JWH1514" s="39"/>
      <c r="JWI1514" s="39"/>
      <c r="JWJ1514" s="39"/>
      <c r="JWK1514" s="39"/>
      <c r="JWL1514" s="39"/>
      <c r="JWM1514" s="39"/>
      <c r="JWN1514" s="39"/>
      <c r="JWO1514" s="39"/>
      <c r="JWP1514" s="39"/>
      <c r="JWQ1514" s="39"/>
      <c r="JWR1514" s="39"/>
      <c r="JWS1514" s="39"/>
      <c r="JWT1514" s="39"/>
      <c r="JWU1514" s="39"/>
      <c r="JWV1514" s="39"/>
      <c r="JWW1514" s="39"/>
      <c r="JWX1514" s="39"/>
      <c r="JWY1514" s="39"/>
      <c r="JWZ1514" s="39"/>
      <c r="JXA1514" s="39"/>
      <c r="JXB1514" s="39"/>
      <c r="JXC1514" s="39"/>
      <c r="JXD1514" s="39"/>
      <c r="JXE1514" s="39"/>
      <c r="JXF1514" s="39"/>
      <c r="JXG1514" s="39"/>
      <c r="JXH1514" s="39"/>
      <c r="JXI1514" s="39"/>
      <c r="JXJ1514" s="39"/>
      <c r="JXK1514" s="39"/>
      <c r="JXL1514" s="39"/>
      <c r="JXM1514" s="39"/>
      <c r="JXN1514" s="39"/>
      <c r="JXO1514" s="39"/>
      <c r="JXP1514" s="39"/>
      <c r="JXQ1514" s="39"/>
      <c r="JXR1514" s="39"/>
      <c r="JXS1514" s="39"/>
      <c r="JXT1514" s="39"/>
      <c r="JXU1514" s="39"/>
      <c r="JXV1514" s="39"/>
      <c r="JXW1514" s="39"/>
      <c r="JXX1514" s="39"/>
      <c r="JXY1514" s="39"/>
      <c r="JXZ1514" s="39"/>
      <c r="JYA1514" s="39"/>
      <c r="JYB1514" s="39"/>
      <c r="JYC1514" s="39"/>
      <c r="JYD1514" s="39"/>
      <c r="JYE1514" s="39"/>
      <c r="JYF1514" s="39"/>
      <c r="JYG1514" s="39"/>
      <c r="JYH1514" s="39"/>
      <c r="JYI1514" s="39"/>
      <c r="JYJ1514" s="39"/>
      <c r="JYK1514" s="39"/>
      <c r="JYL1514" s="39"/>
      <c r="JYM1514" s="39"/>
      <c r="JYN1514" s="39"/>
      <c r="JYO1514" s="39"/>
      <c r="JYP1514" s="39"/>
      <c r="JYQ1514" s="39"/>
      <c r="JYR1514" s="39"/>
      <c r="JYS1514" s="39"/>
      <c r="JYT1514" s="39"/>
      <c r="JYU1514" s="39"/>
      <c r="JYV1514" s="39"/>
      <c r="JYW1514" s="39"/>
      <c r="JYX1514" s="39"/>
      <c r="JYY1514" s="39"/>
      <c r="JYZ1514" s="39"/>
      <c r="JZA1514" s="39"/>
      <c r="JZB1514" s="39"/>
      <c r="JZC1514" s="39"/>
      <c r="JZD1514" s="39"/>
      <c r="JZE1514" s="39"/>
      <c r="JZF1514" s="39"/>
      <c r="JZG1514" s="39"/>
      <c r="JZH1514" s="39"/>
      <c r="JZI1514" s="39"/>
      <c r="JZJ1514" s="39"/>
      <c r="JZK1514" s="39"/>
      <c r="JZL1514" s="39"/>
      <c r="JZM1514" s="39"/>
      <c r="JZN1514" s="39"/>
      <c r="JZO1514" s="39"/>
      <c r="JZP1514" s="39"/>
      <c r="JZQ1514" s="39"/>
      <c r="JZR1514" s="39"/>
      <c r="JZS1514" s="39"/>
      <c r="JZT1514" s="39"/>
      <c r="JZU1514" s="39"/>
      <c r="JZV1514" s="39"/>
      <c r="JZW1514" s="39"/>
      <c r="JZX1514" s="39"/>
      <c r="JZY1514" s="39"/>
      <c r="JZZ1514" s="39"/>
      <c r="KAA1514" s="39"/>
      <c r="KAB1514" s="39"/>
      <c r="KAC1514" s="39"/>
      <c r="KAD1514" s="39"/>
      <c r="KAE1514" s="39"/>
      <c r="KAF1514" s="39"/>
      <c r="KAG1514" s="39"/>
      <c r="KAH1514" s="39"/>
      <c r="KAI1514" s="39"/>
      <c r="KAJ1514" s="39"/>
      <c r="KAK1514" s="39"/>
      <c r="KAL1514" s="39"/>
      <c r="KAM1514" s="39"/>
      <c r="KAN1514" s="39"/>
      <c r="KAO1514" s="39"/>
      <c r="KAP1514" s="39"/>
      <c r="KAQ1514" s="39"/>
      <c r="KAR1514" s="39"/>
      <c r="KAS1514" s="39"/>
      <c r="KAT1514" s="39"/>
      <c r="KAU1514" s="39"/>
      <c r="KAV1514" s="39"/>
      <c r="KAW1514" s="39"/>
      <c r="KAX1514" s="39"/>
      <c r="KAY1514" s="39"/>
      <c r="KAZ1514" s="39"/>
      <c r="KBA1514" s="39"/>
      <c r="KBB1514" s="39"/>
      <c r="KBC1514" s="39"/>
      <c r="KBD1514" s="39"/>
      <c r="KBE1514" s="39"/>
      <c r="KBF1514" s="39"/>
      <c r="KBG1514" s="39"/>
      <c r="KBH1514" s="39"/>
      <c r="KBI1514" s="39"/>
      <c r="KBJ1514" s="39"/>
      <c r="KBK1514" s="39"/>
      <c r="KBL1514" s="39"/>
      <c r="KBM1514" s="39"/>
      <c r="KBN1514" s="39"/>
      <c r="KBO1514" s="39"/>
      <c r="KBP1514" s="39"/>
      <c r="KBQ1514" s="39"/>
      <c r="KBR1514" s="39"/>
      <c r="KBS1514" s="39"/>
      <c r="KBT1514" s="39"/>
      <c r="KBU1514" s="39"/>
      <c r="KBV1514" s="39"/>
      <c r="KBW1514" s="39"/>
      <c r="KBX1514" s="39"/>
      <c r="KBY1514" s="39"/>
      <c r="KBZ1514" s="39"/>
      <c r="KCA1514" s="39"/>
      <c r="KCB1514" s="39"/>
      <c r="KCC1514" s="39"/>
      <c r="KCD1514" s="39"/>
      <c r="KCE1514" s="39"/>
      <c r="KCF1514" s="39"/>
      <c r="KCG1514" s="39"/>
      <c r="KCH1514" s="39"/>
      <c r="KCI1514" s="39"/>
      <c r="KCJ1514" s="39"/>
      <c r="KCK1514" s="39"/>
      <c r="KCL1514" s="39"/>
      <c r="KCM1514" s="39"/>
      <c r="KCN1514" s="39"/>
      <c r="KCO1514" s="39"/>
      <c r="KCP1514" s="39"/>
      <c r="KCQ1514" s="39"/>
      <c r="KCR1514" s="39"/>
      <c r="KCS1514" s="39"/>
      <c r="KCT1514" s="39"/>
      <c r="KCU1514" s="39"/>
      <c r="KCV1514" s="39"/>
      <c r="KCW1514" s="39"/>
      <c r="KCX1514" s="39"/>
      <c r="KCY1514" s="39"/>
      <c r="KCZ1514" s="39"/>
      <c r="KDA1514" s="39"/>
      <c r="KDB1514" s="39"/>
      <c r="KDC1514" s="39"/>
      <c r="KDD1514" s="39"/>
      <c r="KDE1514" s="39"/>
      <c r="KDF1514" s="39"/>
      <c r="KDG1514" s="39"/>
      <c r="KDH1514" s="39"/>
      <c r="KDI1514" s="39"/>
      <c r="KDJ1514" s="39"/>
      <c r="KDK1514" s="39"/>
      <c r="KDL1514" s="39"/>
      <c r="KDM1514" s="39"/>
      <c r="KDN1514" s="39"/>
      <c r="KDO1514" s="39"/>
      <c r="KDP1514" s="39"/>
      <c r="KDQ1514" s="39"/>
      <c r="KDR1514" s="39"/>
      <c r="KDS1514" s="39"/>
      <c r="KDT1514" s="39"/>
      <c r="KDU1514" s="39"/>
      <c r="KDV1514" s="39"/>
      <c r="KDW1514" s="39"/>
      <c r="KDX1514" s="39"/>
      <c r="KDY1514" s="39"/>
      <c r="KDZ1514" s="39"/>
      <c r="KEA1514" s="39"/>
      <c r="KEB1514" s="39"/>
      <c r="KEC1514" s="39"/>
      <c r="KED1514" s="39"/>
      <c r="KEE1514" s="39"/>
      <c r="KEF1514" s="39"/>
      <c r="KEG1514" s="39"/>
      <c r="KEH1514" s="39"/>
      <c r="KEI1514" s="39"/>
      <c r="KEJ1514" s="39"/>
      <c r="KEK1514" s="39"/>
      <c r="KEL1514" s="39"/>
      <c r="KEM1514" s="39"/>
      <c r="KEN1514" s="39"/>
      <c r="KEO1514" s="39"/>
      <c r="KEP1514" s="39"/>
      <c r="KEQ1514" s="39"/>
      <c r="KER1514" s="39"/>
      <c r="KES1514" s="39"/>
      <c r="KET1514" s="39"/>
      <c r="KEU1514" s="39"/>
      <c r="KEV1514" s="39"/>
      <c r="KEW1514" s="39"/>
      <c r="KEX1514" s="39"/>
      <c r="KEY1514" s="39"/>
      <c r="KEZ1514" s="39"/>
      <c r="KFA1514" s="39"/>
      <c r="KFB1514" s="39"/>
      <c r="KFC1514" s="39"/>
      <c r="KFD1514" s="39"/>
      <c r="KFE1514" s="39"/>
      <c r="KFF1514" s="39"/>
      <c r="KFG1514" s="39"/>
      <c r="KFH1514" s="39"/>
      <c r="KFI1514" s="39"/>
      <c r="KFJ1514" s="39"/>
      <c r="KFK1514" s="39"/>
      <c r="KFL1514" s="39"/>
      <c r="KFM1514" s="39"/>
      <c r="KFN1514" s="39"/>
      <c r="KFO1514" s="39"/>
      <c r="KFP1514" s="39"/>
      <c r="KFQ1514" s="39"/>
      <c r="KFR1514" s="39"/>
      <c r="KFS1514" s="39"/>
      <c r="KFT1514" s="39"/>
      <c r="KFU1514" s="39"/>
      <c r="KFV1514" s="39"/>
      <c r="KFW1514" s="39"/>
      <c r="KFX1514" s="39"/>
      <c r="KFY1514" s="39"/>
      <c r="KFZ1514" s="39"/>
      <c r="KGA1514" s="39"/>
      <c r="KGB1514" s="39"/>
      <c r="KGC1514" s="39"/>
      <c r="KGD1514" s="39"/>
      <c r="KGE1514" s="39"/>
      <c r="KGF1514" s="39"/>
      <c r="KGG1514" s="39"/>
      <c r="KGH1514" s="39"/>
      <c r="KGI1514" s="39"/>
      <c r="KGJ1514" s="39"/>
      <c r="KGK1514" s="39"/>
      <c r="KGL1514" s="39"/>
      <c r="KGM1514" s="39"/>
      <c r="KGN1514" s="39"/>
      <c r="KGO1514" s="39"/>
      <c r="KGP1514" s="39"/>
      <c r="KGQ1514" s="39"/>
      <c r="KGR1514" s="39"/>
      <c r="KGS1514" s="39"/>
      <c r="KGT1514" s="39"/>
      <c r="KGU1514" s="39"/>
      <c r="KGV1514" s="39"/>
      <c r="KGW1514" s="39"/>
      <c r="KGX1514" s="39"/>
      <c r="KGY1514" s="39"/>
      <c r="KGZ1514" s="39"/>
      <c r="KHA1514" s="39"/>
      <c r="KHB1514" s="39"/>
      <c r="KHC1514" s="39"/>
      <c r="KHD1514" s="39"/>
      <c r="KHE1514" s="39"/>
      <c r="KHF1514" s="39"/>
      <c r="KHG1514" s="39"/>
      <c r="KHH1514" s="39"/>
      <c r="KHI1514" s="39"/>
      <c r="KHJ1514" s="39"/>
      <c r="KHK1514" s="39"/>
      <c r="KHL1514" s="39"/>
      <c r="KHM1514" s="39"/>
      <c r="KHN1514" s="39"/>
      <c r="KHO1514" s="39"/>
      <c r="KHP1514" s="39"/>
      <c r="KHQ1514" s="39"/>
      <c r="KHR1514" s="39"/>
      <c r="KHS1514" s="39"/>
      <c r="KHT1514" s="39"/>
      <c r="KHU1514" s="39"/>
      <c r="KHV1514" s="39"/>
      <c r="KHW1514" s="39"/>
      <c r="KHX1514" s="39"/>
      <c r="KHY1514" s="39"/>
      <c r="KHZ1514" s="39"/>
      <c r="KIA1514" s="39"/>
      <c r="KIB1514" s="39"/>
      <c r="KIC1514" s="39"/>
      <c r="KID1514" s="39"/>
      <c r="KIE1514" s="39"/>
      <c r="KIF1514" s="39"/>
      <c r="KIG1514" s="39"/>
      <c r="KIH1514" s="39"/>
      <c r="KII1514" s="39"/>
      <c r="KIJ1514" s="39"/>
      <c r="KIK1514" s="39"/>
      <c r="KIL1514" s="39"/>
      <c r="KIM1514" s="39"/>
      <c r="KIN1514" s="39"/>
      <c r="KIO1514" s="39"/>
      <c r="KIP1514" s="39"/>
      <c r="KIQ1514" s="39"/>
      <c r="KIR1514" s="39"/>
      <c r="KIS1514" s="39"/>
      <c r="KIT1514" s="39"/>
      <c r="KIU1514" s="39"/>
      <c r="KIV1514" s="39"/>
      <c r="KIW1514" s="39"/>
      <c r="KIX1514" s="39"/>
      <c r="KIY1514" s="39"/>
      <c r="KIZ1514" s="39"/>
      <c r="KJA1514" s="39"/>
      <c r="KJB1514" s="39"/>
      <c r="KJC1514" s="39"/>
      <c r="KJD1514" s="39"/>
      <c r="KJE1514" s="39"/>
      <c r="KJF1514" s="39"/>
      <c r="KJG1514" s="39"/>
      <c r="KJH1514" s="39"/>
      <c r="KJI1514" s="39"/>
      <c r="KJJ1514" s="39"/>
      <c r="KJK1514" s="39"/>
      <c r="KJL1514" s="39"/>
      <c r="KJM1514" s="39"/>
      <c r="KJN1514" s="39"/>
      <c r="KJO1514" s="39"/>
      <c r="KJP1514" s="39"/>
      <c r="KJQ1514" s="39"/>
      <c r="KJR1514" s="39"/>
      <c r="KJS1514" s="39"/>
      <c r="KJT1514" s="39"/>
      <c r="KJU1514" s="39"/>
      <c r="KJV1514" s="39"/>
      <c r="KJW1514" s="39"/>
      <c r="KJX1514" s="39"/>
      <c r="KJY1514" s="39"/>
      <c r="KJZ1514" s="39"/>
      <c r="KKA1514" s="39"/>
      <c r="KKB1514" s="39"/>
      <c r="KKC1514" s="39"/>
      <c r="KKD1514" s="39"/>
      <c r="KKE1514" s="39"/>
      <c r="KKF1514" s="39"/>
      <c r="KKG1514" s="39"/>
      <c r="KKH1514" s="39"/>
      <c r="KKI1514" s="39"/>
      <c r="KKJ1514" s="39"/>
      <c r="KKK1514" s="39"/>
      <c r="KKL1514" s="39"/>
      <c r="KKM1514" s="39"/>
      <c r="KKN1514" s="39"/>
      <c r="KKO1514" s="39"/>
      <c r="KKP1514" s="39"/>
      <c r="KKQ1514" s="39"/>
      <c r="KKR1514" s="39"/>
      <c r="KKS1514" s="39"/>
      <c r="KKT1514" s="39"/>
      <c r="KKU1514" s="39"/>
      <c r="KKV1514" s="39"/>
      <c r="KKW1514" s="39"/>
      <c r="KKX1514" s="39"/>
      <c r="KKY1514" s="39"/>
      <c r="KKZ1514" s="39"/>
      <c r="KLA1514" s="39"/>
      <c r="KLB1514" s="39"/>
      <c r="KLC1514" s="39"/>
      <c r="KLD1514" s="39"/>
      <c r="KLE1514" s="39"/>
      <c r="KLF1514" s="39"/>
      <c r="KLG1514" s="39"/>
      <c r="KLH1514" s="39"/>
      <c r="KLI1514" s="39"/>
      <c r="KLJ1514" s="39"/>
      <c r="KLK1514" s="39"/>
      <c r="KLL1514" s="39"/>
      <c r="KLM1514" s="39"/>
      <c r="KLN1514" s="39"/>
      <c r="KLO1514" s="39"/>
      <c r="KLP1514" s="39"/>
      <c r="KLQ1514" s="39"/>
      <c r="KLR1514" s="39"/>
      <c r="KLS1514" s="39"/>
      <c r="KLT1514" s="39"/>
      <c r="KLU1514" s="39"/>
      <c r="KLV1514" s="39"/>
      <c r="KLW1514" s="39"/>
      <c r="KLX1514" s="39"/>
      <c r="KLY1514" s="39"/>
      <c r="KLZ1514" s="39"/>
      <c r="KMA1514" s="39"/>
      <c r="KMB1514" s="39"/>
      <c r="KMC1514" s="39"/>
      <c r="KMD1514" s="39"/>
      <c r="KME1514" s="39"/>
      <c r="KMF1514" s="39"/>
      <c r="KMG1514" s="39"/>
      <c r="KMH1514" s="39"/>
      <c r="KMI1514" s="39"/>
      <c r="KMJ1514" s="39"/>
      <c r="KMK1514" s="39"/>
      <c r="KML1514" s="39"/>
      <c r="KMM1514" s="39"/>
      <c r="KMN1514" s="39"/>
      <c r="KMO1514" s="39"/>
      <c r="KMP1514" s="39"/>
      <c r="KMQ1514" s="39"/>
      <c r="KMR1514" s="39"/>
      <c r="KMS1514" s="39"/>
      <c r="KMT1514" s="39"/>
      <c r="KMU1514" s="39"/>
      <c r="KMV1514" s="39"/>
      <c r="KMW1514" s="39"/>
      <c r="KMX1514" s="39"/>
      <c r="KMY1514" s="39"/>
      <c r="KMZ1514" s="39"/>
      <c r="KNA1514" s="39"/>
      <c r="KNB1514" s="39"/>
      <c r="KNC1514" s="39"/>
      <c r="KND1514" s="39"/>
      <c r="KNE1514" s="39"/>
      <c r="KNF1514" s="39"/>
      <c r="KNG1514" s="39"/>
      <c r="KNH1514" s="39"/>
      <c r="KNI1514" s="39"/>
      <c r="KNJ1514" s="39"/>
      <c r="KNK1514" s="39"/>
      <c r="KNL1514" s="39"/>
      <c r="KNM1514" s="39"/>
      <c r="KNN1514" s="39"/>
      <c r="KNO1514" s="39"/>
      <c r="KNP1514" s="39"/>
      <c r="KNQ1514" s="39"/>
      <c r="KNR1514" s="39"/>
      <c r="KNS1514" s="39"/>
      <c r="KNT1514" s="39"/>
      <c r="KNU1514" s="39"/>
      <c r="KNV1514" s="39"/>
      <c r="KNW1514" s="39"/>
      <c r="KNX1514" s="39"/>
      <c r="KNY1514" s="39"/>
      <c r="KNZ1514" s="39"/>
      <c r="KOA1514" s="39"/>
      <c r="KOB1514" s="39"/>
      <c r="KOC1514" s="39"/>
      <c r="KOD1514" s="39"/>
      <c r="KOE1514" s="39"/>
      <c r="KOF1514" s="39"/>
      <c r="KOG1514" s="39"/>
      <c r="KOH1514" s="39"/>
      <c r="KOI1514" s="39"/>
      <c r="KOJ1514" s="39"/>
      <c r="KOK1514" s="39"/>
      <c r="KOL1514" s="39"/>
      <c r="KOM1514" s="39"/>
      <c r="KON1514" s="39"/>
      <c r="KOO1514" s="39"/>
      <c r="KOP1514" s="39"/>
      <c r="KOQ1514" s="39"/>
      <c r="KOR1514" s="39"/>
      <c r="KOS1514" s="39"/>
      <c r="KOT1514" s="39"/>
      <c r="KOU1514" s="39"/>
      <c r="KOV1514" s="39"/>
      <c r="KOW1514" s="39"/>
      <c r="KOX1514" s="39"/>
      <c r="KOY1514" s="39"/>
      <c r="KOZ1514" s="39"/>
      <c r="KPA1514" s="39"/>
      <c r="KPB1514" s="39"/>
      <c r="KPC1514" s="39"/>
      <c r="KPD1514" s="39"/>
      <c r="KPE1514" s="39"/>
      <c r="KPF1514" s="39"/>
      <c r="KPG1514" s="39"/>
      <c r="KPH1514" s="39"/>
      <c r="KPI1514" s="39"/>
      <c r="KPJ1514" s="39"/>
      <c r="KPK1514" s="39"/>
      <c r="KPL1514" s="39"/>
      <c r="KPM1514" s="39"/>
      <c r="KPN1514" s="39"/>
      <c r="KPO1514" s="39"/>
      <c r="KPP1514" s="39"/>
      <c r="KPQ1514" s="39"/>
      <c r="KPR1514" s="39"/>
      <c r="KPS1514" s="39"/>
      <c r="KPT1514" s="39"/>
      <c r="KPU1514" s="39"/>
      <c r="KPV1514" s="39"/>
      <c r="KPW1514" s="39"/>
      <c r="KPX1514" s="39"/>
      <c r="KPY1514" s="39"/>
      <c r="KPZ1514" s="39"/>
      <c r="KQA1514" s="39"/>
      <c r="KQB1514" s="39"/>
      <c r="KQC1514" s="39"/>
      <c r="KQD1514" s="39"/>
      <c r="KQE1514" s="39"/>
      <c r="KQF1514" s="39"/>
      <c r="KQG1514" s="39"/>
      <c r="KQH1514" s="39"/>
      <c r="KQI1514" s="39"/>
      <c r="KQJ1514" s="39"/>
      <c r="KQK1514" s="39"/>
      <c r="KQL1514" s="39"/>
      <c r="KQM1514" s="39"/>
      <c r="KQN1514" s="39"/>
      <c r="KQO1514" s="39"/>
      <c r="KQP1514" s="39"/>
      <c r="KQQ1514" s="39"/>
      <c r="KQR1514" s="39"/>
      <c r="KQS1514" s="39"/>
      <c r="KQT1514" s="39"/>
      <c r="KQU1514" s="39"/>
      <c r="KQV1514" s="39"/>
      <c r="KQW1514" s="39"/>
      <c r="KQX1514" s="39"/>
      <c r="KQY1514" s="39"/>
      <c r="KQZ1514" s="39"/>
      <c r="KRA1514" s="39"/>
      <c r="KRB1514" s="39"/>
      <c r="KRC1514" s="39"/>
      <c r="KRD1514" s="39"/>
      <c r="KRE1514" s="39"/>
      <c r="KRF1514" s="39"/>
      <c r="KRG1514" s="39"/>
      <c r="KRH1514" s="39"/>
      <c r="KRI1514" s="39"/>
      <c r="KRJ1514" s="39"/>
      <c r="KRK1514" s="39"/>
      <c r="KRL1514" s="39"/>
      <c r="KRM1514" s="39"/>
      <c r="KRN1514" s="39"/>
      <c r="KRO1514" s="39"/>
      <c r="KRP1514" s="39"/>
      <c r="KRQ1514" s="39"/>
      <c r="KRR1514" s="39"/>
      <c r="KRS1514" s="39"/>
      <c r="KRT1514" s="39"/>
      <c r="KRU1514" s="39"/>
      <c r="KRV1514" s="39"/>
      <c r="KRW1514" s="39"/>
      <c r="KRX1514" s="39"/>
      <c r="KRY1514" s="39"/>
      <c r="KRZ1514" s="39"/>
      <c r="KSA1514" s="39"/>
      <c r="KSB1514" s="39"/>
      <c r="KSC1514" s="39"/>
      <c r="KSD1514" s="39"/>
      <c r="KSE1514" s="39"/>
      <c r="KSF1514" s="39"/>
      <c r="KSG1514" s="39"/>
      <c r="KSH1514" s="39"/>
      <c r="KSI1514" s="39"/>
      <c r="KSJ1514" s="39"/>
      <c r="KSK1514" s="39"/>
      <c r="KSL1514" s="39"/>
      <c r="KSM1514" s="39"/>
      <c r="KSN1514" s="39"/>
      <c r="KSO1514" s="39"/>
      <c r="KSP1514" s="39"/>
      <c r="KSQ1514" s="39"/>
      <c r="KSR1514" s="39"/>
      <c r="KSS1514" s="39"/>
      <c r="KST1514" s="39"/>
      <c r="KSU1514" s="39"/>
      <c r="KSV1514" s="39"/>
      <c r="KSW1514" s="39"/>
      <c r="KSX1514" s="39"/>
      <c r="KSY1514" s="39"/>
      <c r="KSZ1514" s="39"/>
      <c r="KTA1514" s="39"/>
      <c r="KTB1514" s="39"/>
      <c r="KTC1514" s="39"/>
      <c r="KTD1514" s="39"/>
      <c r="KTE1514" s="39"/>
      <c r="KTF1514" s="39"/>
      <c r="KTG1514" s="39"/>
      <c r="KTH1514" s="39"/>
      <c r="KTI1514" s="39"/>
      <c r="KTJ1514" s="39"/>
      <c r="KTK1514" s="39"/>
      <c r="KTL1514" s="39"/>
      <c r="KTM1514" s="39"/>
      <c r="KTN1514" s="39"/>
      <c r="KTO1514" s="39"/>
      <c r="KTP1514" s="39"/>
      <c r="KTQ1514" s="39"/>
      <c r="KTR1514" s="39"/>
      <c r="KTS1514" s="39"/>
      <c r="KTT1514" s="39"/>
      <c r="KTU1514" s="39"/>
      <c r="KTV1514" s="39"/>
      <c r="KTW1514" s="39"/>
      <c r="KTX1514" s="39"/>
      <c r="KTY1514" s="39"/>
      <c r="KTZ1514" s="39"/>
      <c r="KUA1514" s="39"/>
      <c r="KUB1514" s="39"/>
      <c r="KUC1514" s="39"/>
      <c r="KUD1514" s="39"/>
      <c r="KUE1514" s="39"/>
      <c r="KUF1514" s="39"/>
      <c r="KUG1514" s="39"/>
      <c r="KUH1514" s="39"/>
      <c r="KUI1514" s="39"/>
      <c r="KUJ1514" s="39"/>
      <c r="KUK1514" s="39"/>
      <c r="KUL1514" s="39"/>
      <c r="KUM1514" s="39"/>
      <c r="KUN1514" s="39"/>
      <c r="KUO1514" s="39"/>
      <c r="KUP1514" s="39"/>
      <c r="KUQ1514" s="39"/>
      <c r="KUR1514" s="39"/>
      <c r="KUS1514" s="39"/>
      <c r="KUT1514" s="39"/>
      <c r="KUU1514" s="39"/>
      <c r="KUV1514" s="39"/>
      <c r="KUW1514" s="39"/>
      <c r="KUX1514" s="39"/>
      <c r="KUY1514" s="39"/>
      <c r="KUZ1514" s="39"/>
      <c r="KVA1514" s="39"/>
      <c r="KVB1514" s="39"/>
      <c r="KVC1514" s="39"/>
      <c r="KVD1514" s="39"/>
      <c r="KVE1514" s="39"/>
      <c r="KVF1514" s="39"/>
      <c r="KVG1514" s="39"/>
      <c r="KVH1514" s="39"/>
      <c r="KVI1514" s="39"/>
      <c r="KVJ1514" s="39"/>
      <c r="KVK1514" s="39"/>
      <c r="KVL1514" s="39"/>
      <c r="KVM1514" s="39"/>
      <c r="KVN1514" s="39"/>
      <c r="KVO1514" s="39"/>
      <c r="KVP1514" s="39"/>
      <c r="KVQ1514" s="39"/>
      <c r="KVR1514" s="39"/>
      <c r="KVS1514" s="39"/>
      <c r="KVT1514" s="39"/>
      <c r="KVU1514" s="39"/>
      <c r="KVV1514" s="39"/>
      <c r="KVW1514" s="39"/>
      <c r="KVX1514" s="39"/>
      <c r="KVY1514" s="39"/>
      <c r="KVZ1514" s="39"/>
      <c r="KWA1514" s="39"/>
      <c r="KWB1514" s="39"/>
      <c r="KWC1514" s="39"/>
      <c r="KWD1514" s="39"/>
      <c r="KWE1514" s="39"/>
      <c r="KWF1514" s="39"/>
      <c r="KWG1514" s="39"/>
      <c r="KWH1514" s="39"/>
      <c r="KWI1514" s="39"/>
      <c r="KWJ1514" s="39"/>
      <c r="KWK1514" s="39"/>
      <c r="KWL1514" s="39"/>
      <c r="KWM1514" s="39"/>
      <c r="KWN1514" s="39"/>
      <c r="KWO1514" s="39"/>
      <c r="KWP1514" s="39"/>
      <c r="KWQ1514" s="39"/>
      <c r="KWR1514" s="39"/>
      <c r="KWS1514" s="39"/>
      <c r="KWT1514" s="39"/>
      <c r="KWU1514" s="39"/>
      <c r="KWV1514" s="39"/>
      <c r="KWW1514" s="39"/>
      <c r="KWX1514" s="39"/>
      <c r="KWY1514" s="39"/>
      <c r="KWZ1514" s="39"/>
      <c r="KXA1514" s="39"/>
      <c r="KXB1514" s="39"/>
      <c r="KXC1514" s="39"/>
      <c r="KXD1514" s="39"/>
      <c r="KXE1514" s="39"/>
      <c r="KXF1514" s="39"/>
      <c r="KXG1514" s="39"/>
      <c r="KXH1514" s="39"/>
      <c r="KXI1514" s="39"/>
      <c r="KXJ1514" s="39"/>
      <c r="KXK1514" s="39"/>
      <c r="KXL1514" s="39"/>
      <c r="KXM1514" s="39"/>
      <c r="KXN1514" s="39"/>
      <c r="KXO1514" s="39"/>
      <c r="KXP1514" s="39"/>
      <c r="KXQ1514" s="39"/>
      <c r="KXR1514" s="39"/>
      <c r="KXS1514" s="39"/>
      <c r="KXT1514" s="39"/>
      <c r="KXU1514" s="39"/>
      <c r="KXV1514" s="39"/>
      <c r="KXW1514" s="39"/>
      <c r="KXX1514" s="39"/>
      <c r="KXY1514" s="39"/>
      <c r="KXZ1514" s="39"/>
      <c r="KYA1514" s="39"/>
      <c r="KYB1514" s="39"/>
      <c r="KYC1514" s="39"/>
      <c r="KYD1514" s="39"/>
      <c r="KYE1514" s="39"/>
      <c r="KYF1514" s="39"/>
      <c r="KYG1514" s="39"/>
      <c r="KYH1514" s="39"/>
      <c r="KYI1514" s="39"/>
      <c r="KYJ1514" s="39"/>
      <c r="KYK1514" s="39"/>
      <c r="KYL1514" s="39"/>
      <c r="KYM1514" s="39"/>
      <c r="KYN1514" s="39"/>
      <c r="KYO1514" s="39"/>
      <c r="KYP1514" s="39"/>
      <c r="KYQ1514" s="39"/>
      <c r="KYR1514" s="39"/>
      <c r="KYS1514" s="39"/>
      <c r="KYT1514" s="39"/>
      <c r="KYU1514" s="39"/>
      <c r="KYV1514" s="39"/>
      <c r="KYW1514" s="39"/>
      <c r="KYX1514" s="39"/>
      <c r="KYY1514" s="39"/>
      <c r="KYZ1514" s="39"/>
      <c r="KZA1514" s="39"/>
      <c r="KZB1514" s="39"/>
      <c r="KZC1514" s="39"/>
      <c r="KZD1514" s="39"/>
      <c r="KZE1514" s="39"/>
      <c r="KZF1514" s="39"/>
      <c r="KZG1514" s="39"/>
      <c r="KZH1514" s="39"/>
      <c r="KZI1514" s="39"/>
      <c r="KZJ1514" s="39"/>
      <c r="KZK1514" s="39"/>
      <c r="KZL1514" s="39"/>
      <c r="KZM1514" s="39"/>
      <c r="KZN1514" s="39"/>
      <c r="KZO1514" s="39"/>
      <c r="KZP1514" s="39"/>
      <c r="KZQ1514" s="39"/>
      <c r="KZR1514" s="39"/>
      <c r="KZS1514" s="39"/>
      <c r="KZT1514" s="39"/>
      <c r="KZU1514" s="39"/>
      <c r="KZV1514" s="39"/>
      <c r="KZW1514" s="39"/>
      <c r="KZX1514" s="39"/>
      <c r="KZY1514" s="39"/>
      <c r="KZZ1514" s="39"/>
      <c r="LAA1514" s="39"/>
      <c r="LAB1514" s="39"/>
      <c r="LAC1514" s="39"/>
      <c r="LAD1514" s="39"/>
      <c r="LAE1514" s="39"/>
      <c r="LAF1514" s="39"/>
      <c r="LAG1514" s="39"/>
      <c r="LAH1514" s="39"/>
      <c r="LAI1514" s="39"/>
      <c r="LAJ1514" s="39"/>
      <c r="LAK1514" s="39"/>
      <c r="LAL1514" s="39"/>
      <c r="LAM1514" s="39"/>
      <c r="LAN1514" s="39"/>
      <c r="LAO1514" s="39"/>
      <c r="LAP1514" s="39"/>
      <c r="LAQ1514" s="39"/>
      <c r="LAR1514" s="39"/>
      <c r="LAS1514" s="39"/>
      <c r="LAT1514" s="39"/>
      <c r="LAU1514" s="39"/>
      <c r="LAV1514" s="39"/>
      <c r="LAW1514" s="39"/>
      <c r="LAX1514" s="39"/>
      <c r="LAY1514" s="39"/>
      <c r="LAZ1514" s="39"/>
      <c r="LBA1514" s="39"/>
      <c r="LBB1514" s="39"/>
      <c r="LBC1514" s="39"/>
      <c r="LBD1514" s="39"/>
      <c r="LBE1514" s="39"/>
      <c r="LBF1514" s="39"/>
      <c r="LBG1514" s="39"/>
      <c r="LBH1514" s="39"/>
      <c r="LBI1514" s="39"/>
      <c r="LBJ1514" s="39"/>
      <c r="LBK1514" s="39"/>
      <c r="LBL1514" s="39"/>
      <c r="LBM1514" s="39"/>
      <c r="LBN1514" s="39"/>
      <c r="LBO1514" s="39"/>
      <c r="LBP1514" s="39"/>
      <c r="LBQ1514" s="39"/>
      <c r="LBR1514" s="39"/>
      <c r="LBS1514" s="39"/>
      <c r="LBT1514" s="39"/>
      <c r="LBU1514" s="39"/>
      <c r="LBV1514" s="39"/>
      <c r="LBW1514" s="39"/>
      <c r="LBX1514" s="39"/>
      <c r="LBY1514" s="39"/>
      <c r="LBZ1514" s="39"/>
      <c r="LCA1514" s="39"/>
      <c r="LCB1514" s="39"/>
      <c r="LCC1514" s="39"/>
      <c r="LCD1514" s="39"/>
      <c r="LCE1514" s="39"/>
      <c r="LCF1514" s="39"/>
      <c r="LCG1514" s="39"/>
      <c r="LCH1514" s="39"/>
      <c r="LCI1514" s="39"/>
      <c r="LCJ1514" s="39"/>
      <c r="LCK1514" s="39"/>
      <c r="LCL1514" s="39"/>
      <c r="LCM1514" s="39"/>
      <c r="LCN1514" s="39"/>
      <c r="LCO1514" s="39"/>
      <c r="LCP1514" s="39"/>
      <c r="LCQ1514" s="39"/>
      <c r="LCR1514" s="39"/>
      <c r="LCS1514" s="39"/>
      <c r="LCT1514" s="39"/>
      <c r="LCU1514" s="39"/>
      <c r="LCV1514" s="39"/>
      <c r="LCW1514" s="39"/>
      <c r="LCX1514" s="39"/>
      <c r="LCY1514" s="39"/>
      <c r="LCZ1514" s="39"/>
      <c r="LDA1514" s="39"/>
      <c r="LDB1514" s="39"/>
      <c r="LDC1514" s="39"/>
      <c r="LDD1514" s="39"/>
      <c r="LDE1514" s="39"/>
      <c r="LDF1514" s="39"/>
      <c r="LDG1514" s="39"/>
      <c r="LDH1514" s="39"/>
      <c r="LDI1514" s="39"/>
      <c r="LDJ1514" s="39"/>
      <c r="LDK1514" s="39"/>
      <c r="LDL1514" s="39"/>
      <c r="LDM1514" s="39"/>
      <c r="LDN1514" s="39"/>
      <c r="LDO1514" s="39"/>
      <c r="LDP1514" s="39"/>
      <c r="LDQ1514" s="39"/>
      <c r="LDR1514" s="39"/>
      <c r="LDS1514" s="39"/>
      <c r="LDT1514" s="39"/>
      <c r="LDU1514" s="39"/>
      <c r="LDV1514" s="39"/>
      <c r="LDW1514" s="39"/>
      <c r="LDX1514" s="39"/>
      <c r="LDY1514" s="39"/>
      <c r="LDZ1514" s="39"/>
      <c r="LEA1514" s="39"/>
      <c r="LEB1514" s="39"/>
      <c r="LEC1514" s="39"/>
      <c r="LED1514" s="39"/>
      <c r="LEE1514" s="39"/>
      <c r="LEF1514" s="39"/>
      <c r="LEG1514" s="39"/>
      <c r="LEH1514" s="39"/>
      <c r="LEI1514" s="39"/>
      <c r="LEJ1514" s="39"/>
      <c r="LEK1514" s="39"/>
      <c r="LEL1514" s="39"/>
      <c r="LEM1514" s="39"/>
      <c r="LEN1514" s="39"/>
      <c r="LEO1514" s="39"/>
      <c r="LEP1514" s="39"/>
      <c r="LEQ1514" s="39"/>
      <c r="LER1514" s="39"/>
      <c r="LES1514" s="39"/>
      <c r="LET1514" s="39"/>
      <c r="LEU1514" s="39"/>
      <c r="LEV1514" s="39"/>
      <c r="LEW1514" s="39"/>
      <c r="LEX1514" s="39"/>
      <c r="LEY1514" s="39"/>
      <c r="LEZ1514" s="39"/>
      <c r="LFA1514" s="39"/>
      <c r="LFB1514" s="39"/>
      <c r="LFC1514" s="39"/>
      <c r="LFD1514" s="39"/>
      <c r="LFE1514" s="39"/>
      <c r="LFF1514" s="39"/>
      <c r="LFG1514" s="39"/>
      <c r="LFH1514" s="39"/>
      <c r="LFI1514" s="39"/>
      <c r="LFJ1514" s="39"/>
      <c r="LFK1514" s="39"/>
      <c r="LFL1514" s="39"/>
      <c r="LFM1514" s="39"/>
      <c r="LFN1514" s="39"/>
      <c r="LFO1514" s="39"/>
      <c r="LFP1514" s="39"/>
      <c r="LFQ1514" s="39"/>
      <c r="LFR1514" s="39"/>
      <c r="LFS1514" s="39"/>
      <c r="LFT1514" s="39"/>
      <c r="LFU1514" s="39"/>
      <c r="LFV1514" s="39"/>
      <c r="LFW1514" s="39"/>
      <c r="LFX1514" s="39"/>
      <c r="LFY1514" s="39"/>
      <c r="LFZ1514" s="39"/>
      <c r="LGA1514" s="39"/>
      <c r="LGB1514" s="39"/>
      <c r="LGC1514" s="39"/>
      <c r="LGD1514" s="39"/>
      <c r="LGE1514" s="39"/>
      <c r="LGF1514" s="39"/>
      <c r="LGG1514" s="39"/>
      <c r="LGH1514" s="39"/>
      <c r="LGI1514" s="39"/>
      <c r="LGJ1514" s="39"/>
      <c r="LGK1514" s="39"/>
      <c r="LGL1514" s="39"/>
      <c r="LGM1514" s="39"/>
      <c r="LGN1514" s="39"/>
      <c r="LGO1514" s="39"/>
      <c r="LGP1514" s="39"/>
      <c r="LGQ1514" s="39"/>
      <c r="LGR1514" s="39"/>
      <c r="LGS1514" s="39"/>
      <c r="LGT1514" s="39"/>
      <c r="LGU1514" s="39"/>
      <c r="LGV1514" s="39"/>
      <c r="LGW1514" s="39"/>
      <c r="LGX1514" s="39"/>
      <c r="LGY1514" s="39"/>
      <c r="LGZ1514" s="39"/>
      <c r="LHA1514" s="39"/>
      <c r="LHB1514" s="39"/>
      <c r="LHC1514" s="39"/>
      <c r="LHD1514" s="39"/>
      <c r="LHE1514" s="39"/>
      <c r="LHF1514" s="39"/>
      <c r="LHG1514" s="39"/>
      <c r="LHH1514" s="39"/>
      <c r="LHI1514" s="39"/>
      <c r="LHJ1514" s="39"/>
      <c r="LHK1514" s="39"/>
      <c r="LHL1514" s="39"/>
      <c r="LHM1514" s="39"/>
      <c r="LHN1514" s="39"/>
      <c r="LHO1514" s="39"/>
      <c r="LHP1514" s="39"/>
      <c r="LHQ1514" s="39"/>
      <c r="LHR1514" s="39"/>
      <c r="LHS1514" s="39"/>
      <c r="LHT1514" s="39"/>
      <c r="LHU1514" s="39"/>
      <c r="LHV1514" s="39"/>
      <c r="LHW1514" s="39"/>
      <c r="LHX1514" s="39"/>
      <c r="LHY1514" s="39"/>
      <c r="LHZ1514" s="39"/>
      <c r="LIA1514" s="39"/>
      <c r="LIB1514" s="39"/>
      <c r="LIC1514" s="39"/>
      <c r="LID1514" s="39"/>
      <c r="LIE1514" s="39"/>
      <c r="LIF1514" s="39"/>
      <c r="LIG1514" s="39"/>
      <c r="LIH1514" s="39"/>
      <c r="LII1514" s="39"/>
      <c r="LIJ1514" s="39"/>
      <c r="LIK1514" s="39"/>
      <c r="LIL1514" s="39"/>
      <c r="LIM1514" s="39"/>
      <c r="LIN1514" s="39"/>
      <c r="LIO1514" s="39"/>
      <c r="LIP1514" s="39"/>
      <c r="LIQ1514" s="39"/>
      <c r="LIR1514" s="39"/>
      <c r="LIS1514" s="39"/>
      <c r="LIT1514" s="39"/>
      <c r="LIU1514" s="39"/>
      <c r="LIV1514" s="39"/>
      <c r="LIW1514" s="39"/>
      <c r="LIX1514" s="39"/>
      <c r="LIY1514" s="39"/>
      <c r="LIZ1514" s="39"/>
      <c r="LJA1514" s="39"/>
      <c r="LJB1514" s="39"/>
      <c r="LJC1514" s="39"/>
      <c r="LJD1514" s="39"/>
      <c r="LJE1514" s="39"/>
      <c r="LJF1514" s="39"/>
      <c r="LJG1514" s="39"/>
      <c r="LJH1514" s="39"/>
      <c r="LJI1514" s="39"/>
      <c r="LJJ1514" s="39"/>
      <c r="LJK1514" s="39"/>
      <c r="LJL1514" s="39"/>
      <c r="LJM1514" s="39"/>
      <c r="LJN1514" s="39"/>
      <c r="LJO1514" s="39"/>
      <c r="LJP1514" s="39"/>
      <c r="LJQ1514" s="39"/>
      <c r="LJR1514" s="39"/>
      <c r="LJS1514" s="39"/>
      <c r="LJT1514" s="39"/>
      <c r="LJU1514" s="39"/>
      <c r="LJV1514" s="39"/>
      <c r="LJW1514" s="39"/>
      <c r="LJX1514" s="39"/>
      <c r="LJY1514" s="39"/>
      <c r="LJZ1514" s="39"/>
      <c r="LKA1514" s="39"/>
      <c r="LKB1514" s="39"/>
      <c r="LKC1514" s="39"/>
      <c r="LKD1514" s="39"/>
      <c r="LKE1514" s="39"/>
      <c r="LKF1514" s="39"/>
      <c r="LKG1514" s="39"/>
      <c r="LKH1514" s="39"/>
      <c r="LKI1514" s="39"/>
      <c r="LKJ1514" s="39"/>
      <c r="LKK1514" s="39"/>
      <c r="LKL1514" s="39"/>
      <c r="LKM1514" s="39"/>
      <c r="LKN1514" s="39"/>
      <c r="LKO1514" s="39"/>
      <c r="LKP1514" s="39"/>
      <c r="LKQ1514" s="39"/>
      <c r="LKR1514" s="39"/>
      <c r="LKS1514" s="39"/>
      <c r="LKT1514" s="39"/>
      <c r="LKU1514" s="39"/>
      <c r="LKV1514" s="39"/>
      <c r="LKW1514" s="39"/>
      <c r="LKX1514" s="39"/>
      <c r="LKY1514" s="39"/>
      <c r="LKZ1514" s="39"/>
      <c r="LLA1514" s="39"/>
      <c r="LLB1514" s="39"/>
      <c r="LLC1514" s="39"/>
      <c r="LLD1514" s="39"/>
      <c r="LLE1514" s="39"/>
      <c r="LLF1514" s="39"/>
      <c r="LLG1514" s="39"/>
      <c r="LLH1514" s="39"/>
      <c r="LLI1514" s="39"/>
      <c r="LLJ1514" s="39"/>
      <c r="LLK1514" s="39"/>
      <c r="LLL1514" s="39"/>
      <c r="LLM1514" s="39"/>
      <c r="LLN1514" s="39"/>
      <c r="LLO1514" s="39"/>
      <c r="LLP1514" s="39"/>
      <c r="LLQ1514" s="39"/>
      <c r="LLR1514" s="39"/>
      <c r="LLS1514" s="39"/>
      <c r="LLT1514" s="39"/>
      <c r="LLU1514" s="39"/>
      <c r="LLV1514" s="39"/>
      <c r="LLW1514" s="39"/>
      <c r="LLX1514" s="39"/>
      <c r="LLY1514" s="39"/>
      <c r="LLZ1514" s="39"/>
      <c r="LMA1514" s="39"/>
      <c r="LMB1514" s="39"/>
      <c r="LMC1514" s="39"/>
      <c r="LMD1514" s="39"/>
      <c r="LME1514" s="39"/>
      <c r="LMF1514" s="39"/>
      <c r="LMG1514" s="39"/>
      <c r="LMH1514" s="39"/>
      <c r="LMI1514" s="39"/>
      <c r="LMJ1514" s="39"/>
      <c r="LMK1514" s="39"/>
      <c r="LML1514" s="39"/>
      <c r="LMM1514" s="39"/>
      <c r="LMN1514" s="39"/>
      <c r="LMO1514" s="39"/>
      <c r="LMP1514" s="39"/>
      <c r="LMQ1514" s="39"/>
      <c r="LMR1514" s="39"/>
      <c r="LMS1514" s="39"/>
      <c r="LMT1514" s="39"/>
      <c r="LMU1514" s="39"/>
      <c r="LMV1514" s="39"/>
      <c r="LMW1514" s="39"/>
      <c r="LMX1514" s="39"/>
      <c r="LMY1514" s="39"/>
      <c r="LMZ1514" s="39"/>
      <c r="LNA1514" s="39"/>
      <c r="LNB1514" s="39"/>
      <c r="LNC1514" s="39"/>
      <c r="LND1514" s="39"/>
      <c r="LNE1514" s="39"/>
      <c r="LNF1514" s="39"/>
      <c r="LNG1514" s="39"/>
      <c r="LNH1514" s="39"/>
      <c r="LNI1514" s="39"/>
      <c r="LNJ1514" s="39"/>
      <c r="LNK1514" s="39"/>
      <c r="LNL1514" s="39"/>
      <c r="LNM1514" s="39"/>
      <c r="LNN1514" s="39"/>
      <c r="LNO1514" s="39"/>
      <c r="LNP1514" s="39"/>
      <c r="LNQ1514" s="39"/>
      <c r="LNR1514" s="39"/>
      <c r="LNS1514" s="39"/>
      <c r="LNT1514" s="39"/>
      <c r="LNU1514" s="39"/>
      <c r="LNV1514" s="39"/>
      <c r="LNW1514" s="39"/>
      <c r="LNX1514" s="39"/>
      <c r="LNY1514" s="39"/>
      <c r="LNZ1514" s="39"/>
      <c r="LOA1514" s="39"/>
      <c r="LOB1514" s="39"/>
      <c r="LOC1514" s="39"/>
      <c r="LOD1514" s="39"/>
      <c r="LOE1514" s="39"/>
      <c r="LOF1514" s="39"/>
      <c r="LOG1514" s="39"/>
      <c r="LOH1514" s="39"/>
      <c r="LOI1514" s="39"/>
      <c r="LOJ1514" s="39"/>
      <c r="LOK1514" s="39"/>
      <c r="LOL1514" s="39"/>
      <c r="LOM1514" s="39"/>
      <c r="LON1514" s="39"/>
      <c r="LOO1514" s="39"/>
      <c r="LOP1514" s="39"/>
      <c r="LOQ1514" s="39"/>
      <c r="LOR1514" s="39"/>
      <c r="LOS1514" s="39"/>
      <c r="LOT1514" s="39"/>
      <c r="LOU1514" s="39"/>
      <c r="LOV1514" s="39"/>
      <c r="LOW1514" s="39"/>
      <c r="LOX1514" s="39"/>
      <c r="LOY1514" s="39"/>
      <c r="LOZ1514" s="39"/>
      <c r="LPA1514" s="39"/>
      <c r="LPB1514" s="39"/>
      <c r="LPC1514" s="39"/>
      <c r="LPD1514" s="39"/>
      <c r="LPE1514" s="39"/>
      <c r="LPF1514" s="39"/>
      <c r="LPG1514" s="39"/>
      <c r="LPH1514" s="39"/>
      <c r="LPI1514" s="39"/>
      <c r="LPJ1514" s="39"/>
      <c r="LPK1514" s="39"/>
      <c r="LPL1514" s="39"/>
      <c r="LPM1514" s="39"/>
      <c r="LPN1514" s="39"/>
      <c r="LPO1514" s="39"/>
      <c r="LPP1514" s="39"/>
      <c r="LPQ1514" s="39"/>
      <c r="LPR1514" s="39"/>
      <c r="LPS1514" s="39"/>
      <c r="LPT1514" s="39"/>
      <c r="LPU1514" s="39"/>
      <c r="LPV1514" s="39"/>
      <c r="LPW1514" s="39"/>
      <c r="LPX1514" s="39"/>
      <c r="LPY1514" s="39"/>
      <c r="LPZ1514" s="39"/>
      <c r="LQA1514" s="39"/>
      <c r="LQB1514" s="39"/>
      <c r="LQC1514" s="39"/>
      <c r="LQD1514" s="39"/>
      <c r="LQE1514" s="39"/>
      <c r="LQF1514" s="39"/>
      <c r="LQG1514" s="39"/>
      <c r="LQH1514" s="39"/>
      <c r="LQI1514" s="39"/>
      <c r="LQJ1514" s="39"/>
      <c r="LQK1514" s="39"/>
      <c r="LQL1514" s="39"/>
      <c r="LQM1514" s="39"/>
      <c r="LQN1514" s="39"/>
      <c r="LQO1514" s="39"/>
      <c r="LQP1514" s="39"/>
      <c r="LQQ1514" s="39"/>
      <c r="LQR1514" s="39"/>
      <c r="LQS1514" s="39"/>
      <c r="LQT1514" s="39"/>
      <c r="LQU1514" s="39"/>
      <c r="LQV1514" s="39"/>
      <c r="LQW1514" s="39"/>
      <c r="LQX1514" s="39"/>
      <c r="LQY1514" s="39"/>
      <c r="LQZ1514" s="39"/>
      <c r="LRA1514" s="39"/>
      <c r="LRB1514" s="39"/>
      <c r="LRC1514" s="39"/>
      <c r="LRD1514" s="39"/>
      <c r="LRE1514" s="39"/>
      <c r="LRF1514" s="39"/>
      <c r="LRG1514" s="39"/>
      <c r="LRH1514" s="39"/>
      <c r="LRI1514" s="39"/>
      <c r="LRJ1514" s="39"/>
      <c r="LRK1514" s="39"/>
      <c r="LRL1514" s="39"/>
      <c r="LRM1514" s="39"/>
      <c r="LRN1514" s="39"/>
      <c r="LRO1514" s="39"/>
      <c r="LRP1514" s="39"/>
      <c r="LRQ1514" s="39"/>
      <c r="LRR1514" s="39"/>
      <c r="LRS1514" s="39"/>
      <c r="LRT1514" s="39"/>
      <c r="LRU1514" s="39"/>
      <c r="LRV1514" s="39"/>
      <c r="LRW1514" s="39"/>
      <c r="LRX1514" s="39"/>
      <c r="LRY1514" s="39"/>
      <c r="LRZ1514" s="39"/>
      <c r="LSA1514" s="39"/>
      <c r="LSB1514" s="39"/>
      <c r="LSC1514" s="39"/>
      <c r="LSD1514" s="39"/>
      <c r="LSE1514" s="39"/>
      <c r="LSF1514" s="39"/>
      <c r="LSG1514" s="39"/>
      <c r="LSH1514" s="39"/>
      <c r="LSI1514" s="39"/>
      <c r="LSJ1514" s="39"/>
      <c r="LSK1514" s="39"/>
      <c r="LSL1514" s="39"/>
      <c r="LSM1514" s="39"/>
      <c r="LSN1514" s="39"/>
      <c r="LSO1514" s="39"/>
      <c r="LSP1514" s="39"/>
      <c r="LSQ1514" s="39"/>
      <c r="LSR1514" s="39"/>
      <c r="LSS1514" s="39"/>
      <c r="LST1514" s="39"/>
      <c r="LSU1514" s="39"/>
      <c r="LSV1514" s="39"/>
      <c r="LSW1514" s="39"/>
      <c r="LSX1514" s="39"/>
      <c r="LSY1514" s="39"/>
      <c r="LSZ1514" s="39"/>
      <c r="LTA1514" s="39"/>
      <c r="LTB1514" s="39"/>
      <c r="LTC1514" s="39"/>
      <c r="LTD1514" s="39"/>
      <c r="LTE1514" s="39"/>
      <c r="LTF1514" s="39"/>
      <c r="LTG1514" s="39"/>
      <c r="LTH1514" s="39"/>
      <c r="LTI1514" s="39"/>
      <c r="LTJ1514" s="39"/>
      <c r="LTK1514" s="39"/>
      <c r="LTL1514" s="39"/>
      <c r="LTM1514" s="39"/>
      <c r="LTN1514" s="39"/>
      <c r="LTO1514" s="39"/>
      <c r="LTP1514" s="39"/>
      <c r="LTQ1514" s="39"/>
      <c r="LTR1514" s="39"/>
      <c r="LTS1514" s="39"/>
      <c r="LTT1514" s="39"/>
      <c r="LTU1514" s="39"/>
      <c r="LTV1514" s="39"/>
      <c r="LTW1514" s="39"/>
      <c r="LTX1514" s="39"/>
      <c r="LTY1514" s="39"/>
      <c r="LTZ1514" s="39"/>
      <c r="LUA1514" s="39"/>
      <c r="LUB1514" s="39"/>
      <c r="LUC1514" s="39"/>
      <c r="LUD1514" s="39"/>
      <c r="LUE1514" s="39"/>
      <c r="LUF1514" s="39"/>
      <c r="LUG1514" s="39"/>
      <c r="LUH1514" s="39"/>
      <c r="LUI1514" s="39"/>
      <c r="LUJ1514" s="39"/>
      <c r="LUK1514" s="39"/>
      <c r="LUL1514" s="39"/>
      <c r="LUM1514" s="39"/>
      <c r="LUN1514" s="39"/>
      <c r="LUO1514" s="39"/>
      <c r="LUP1514" s="39"/>
      <c r="LUQ1514" s="39"/>
      <c r="LUR1514" s="39"/>
      <c r="LUS1514" s="39"/>
      <c r="LUT1514" s="39"/>
      <c r="LUU1514" s="39"/>
      <c r="LUV1514" s="39"/>
      <c r="LUW1514" s="39"/>
      <c r="LUX1514" s="39"/>
      <c r="LUY1514" s="39"/>
      <c r="LUZ1514" s="39"/>
      <c r="LVA1514" s="39"/>
      <c r="LVB1514" s="39"/>
      <c r="LVC1514" s="39"/>
      <c r="LVD1514" s="39"/>
      <c r="LVE1514" s="39"/>
      <c r="LVF1514" s="39"/>
      <c r="LVG1514" s="39"/>
      <c r="LVH1514" s="39"/>
      <c r="LVI1514" s="39"/>
      <c r="LVJ1514" s="39"/>
      <c r="LVK1514" s="39"/>
      <c r="LVL1514" s="39"/>
      <c r="LVM1514" s="39"/>
      <c r="LVN1514" s="39"/>
      <c r="LVO1514" s="39"/>
      <c r="LVP1514" s="39"/>
      <c r="LVQ1514" s="39"/>
      <c r="LVR1514" s="39"/>
      <c r="LVS1514" s="39"/>
      <c r="LVT1514" s="39"/>
      <c r="LVU1514" s="39"/>
      <c r="LVV1514" s="39"/>
      <c r="LVW1514" s="39"/>
      <c r="LVX1514" s="39"/>
      <c r="LVY1514" s="39"/>
      <c r="LVZ1514" s="39"/>
      <c r="LWA1514" s="39"/>
      <c r="LWB1514" s="39"/>
      <c r="LWC1514" s="39"/>
      <c r="LWD1514" s="39"/>
      <c r="LWE1514" s="39"/>
      <c r="LWF1514" s="39"/>
      <c r="LWG1514" s="39"/>
      <c r="LWH1514" s="39"/>
      <c r="LWI1514" s="39"/>
      <c r="LWJ1514" s="39"/>
      <c r="LWK1514" s="39"/>
      <c r="LWL1514" s="39"/>
      <c r="LWM1514" s="39"/>
      <c r="LWN1514" s="39"/>
      <c r="LWO1514" s="39"/>
      <c r="LWP1514" s="39"/>
      <c r="LWQ1514" s="39"/>
      <c r="LWR1514" s="39"/>
      <c r="LWS1514" s="39"/>
      <c r="LWT1514" s="39"/>
      <c r="LWU1514" s="39"/>
      <c r="LWV1514" s="39"/>
      <c r="LWW1514" s="39"/>
      <c r="LWX1514" s="39"/>
      <c r="LWY1514" s="39"/>
      <c r="LWZ1514" s="39"/>
      <c r="LXA1514" s="39"/>
      <c r="LXB1514" s="39"/>
      <c r="LXC1514" s="39"/>
      <c r="LXD1514" s="39"/>
      <c r="LXE1514" s="39"/>
      <c r="LXF1514" s="39"/>
      <c r="LXG1514" s="39"/>
      <c r="LXH1514" s="39"/>
      <c r="LXI1514" s="39"/>
      <c r="LXJ1514" s="39"/>
      <c r="LXK1514" s="39"/>
      <c r="LXL1514" s="39"/>
      <c r="LXM1514" s="39"/>
      <c r="LXN1514" s="39"/>
      <c r="LXO1514" s="39"/>
      <c r="LXP1514" s="39"/>
      <c r="LXQ1514" s="39"/>
      <c r="LXR1514" s="39"/>
      <c r="LXS1514" s="39"/>
      <c r="LXT1514" s="39"/>
      <c r="LXU1514" s="39"/>
      <c r="LXV1514" s="39"/>
      <c r="LXW1514" s="39"/>
      <c r="LXX1514" s="39"/>
      <c r="LXY1514" s="39"/>
      <c r="LXZ1514" s="39"/>
      <c r="LYA1514" s="39"/>
      <c r="LYB1514" s="39"/>
      <c r="LYC1514" s="39"/>
      <c r="LYD1514" s="39"/>
      <c r="LYE1514" s="39"/>
      <c r="LYF1514" s="39"/>
      <c r="LYG1514" s="39"/>
      <c r="LYH1514" s="39"/>
      <c r="LYI1514" s="39"/>
      <c r="LYJ1514" s="39"/>
      <c r="LYK1514" s="39"/>
      <c r="LYL1514" s="39"/>
      <c r="LYM1514" s="39"/>
      <c r="LYN1514" s="39"/>
      <c r="LYO1514" s="39"/>
      <c r="LYP1514" s="39"/>
      <c r="LYQ1514" s="39"/>
      <c r="LYR1514" s="39"/>
      <c r="LYS1514" s="39"/>
      <c r="LYT1514" s="39"/>
      <c r="LYU1514" s="39"/>
      <c r="LYV1514" s="39"/>
      <c r="LYW1514" s="39"/>
      <c r="LYX1514" s="39"/>
      <c r="LYY1514" s="39"/>
      <c r="LYZ1514" s="39"/>
      <c r="LZA1514" s="39"/>
      <c r="LZB1514" s="39"/>
      <c r="LZC1514" s="39"/>
      <c r="LZD1514" s="39"/>
      <c r="LZE1514" s="39"/>
      <c r="LZF1514" s="39"/>
      <c r="LZG1514" s="39"/>
      <c r="LZH1514" s="39"/>
      <c r="LZI1514" s="39"/>
      <c r="LZJ1514" s="39"/>
      <c r="LZK1514" s="39"/>
      <c r="LZL1514" s="39"/>
      <c r="LZM1514" s="39"/>
      <c r="LZN1514" s="39"/>
      <c r="LZO1514" s="39"/>
      <c r="LZP1514" s="39"/>
      <c r="LZQ1514" s="39"/>
      <c r="LZR1514" s="39"/>
      <c r="LZS1514" s="39"/>
      <c r="LZT1514" s="39"/>
      <c r="LZU1514" s="39"/>
      <c r="LZV1514" s="39"/>
      <c r="LZW1514" s="39"/>
      <c r="LZX1514" s="39"/>
      <c r="LZY1514" s="39"/>
      <c r="LZZ1514" s="39"/>
      <c r="MAA1514" s="39"/>
      <c r="MAB1514" s="39"/>
      <c r="MAC1514" s="39"/>
      <c r="MAD1514" s="39"/>
      <c r="MAE1514" s="39"/>
      <c r="MAF1514" s="39"/>
      <c r="MAG1514" s="39"/>
      <c r="MAH1514" s="39"/>
      <c r="MAI1514" s="39"/>
      <c r="MAJ1514" s="39"/>
      <c r="MAK1514" s="39"/>
      <c r="MAL1514" s="39"/>
      <c r="MAM1514" s="39"/>
      <c r="MAN1514" s="39"/>
      <c r="MAO1514" s="39"/>
      <c r="MAP1514" s="39"/>
      <c r="MAQ1514" s="39"/>
      <c r="MAR1514" s="39"/>
      <c r="MAS1514" s="39"/>
      <c r="MAT1514" s="39"/>
      <c r="MAU1514" s="39"/>
      <c r="MAV1514" s="39"/>
      <c r="MAW1514" s="39"/>
      <c r="MAX1514" s="39"/>
      <c r="MAY1514" s="39"/>
      <c r="MAZ1514" s="39"/>
      <c r="MBA1514" s="39"/>
      <c r="MBB1514" s="39"/>
      <c r="MBC1514" s="39"/>
      <c r="MBD1514" s="39"/>
      <c r="MBE1514" s="39"/>
      <c r="MBF1514" s="39"/>
      <c r="MBG1514" s="39"/>
      <c r="MBH1514" s="39"/>
      <c r="MBI1514" s="39"/>
      <c r="MBJ1514" s="39"/>
      <c r="MBK1514" s="39"/>
      <c r="MBL1514" s="39"/>
      <c r="MBM1514" s="39"/>
      <c r="MBN1514" s="39"/>
      <c r="MBO1514" s="39"/>
      <c r="MBP1514" s="39"/>
      <c r="MBQ1514" s="39"/>
      <c r="MBR1514" s="39"/>
      <c r="MBS1514" s="39"/>
      <c r="MBT1514" s="39"/>
      <c r="MBU1514" s="39"/>
      <c r="MBV1514" s="39"/>
      <c r="MBW1514" s="39"/>
      <c r="MBX1514" s="39"/>
      <c r="MBY1514" s="39"/>
      <c r="MBZ1514" s="39"/>
      <c r="MCA1514" s="39"/>
      <c r="MCB1514" s="39"/>
      <c r="MCC1514" s="39"/>
      <c r="MCD1514" s="39"/>
      <c r="MCE1514" s="39"/>
      <c r="MCF1514" s="39"/>
      <c r="MCG1514" s="39"/>
      <c r="MCH1514" s="39"/>
      <c r="MCI1514" s="39"/>
      <c r="MCJ1514" s="39"/>
      <c r="MCK1514" s="39"/>
      <c r="MCL1514" s="39"/>
      <c r="MCM1514" s="39"/>
      <c r="MCN1514" s="39"/>
      <c r="MCO1514" s="39"/>
      <c r="MCP1514" s="39"/>
      <c r="MCQ1514" s="39"/>
      <c r="MCR1514" s="39"/>
      <c r="MCS1514" s="39"/>
      <c r="MCT1514" s="39"/>
      <c r="MCU1514" s="39"/>
      <c r="MCV1514" s="39"/>
      <c r="MCW1514" s="39"/>
      <c r="MCX1514" s="39"/>
      <c r="MCY1514" s="39"/>
      <c r="MCZ1514" s="39"/>
      <c r="MDA1514" s="39"/>
      <c r="MDB1514" s="39"/>
      <c r="MDC1514" s="39"/>
      <c r="MDD1514" s="39"/>
      <c r="MDE1514" s="39"/>
      <c r="MDF1514" s="39"/>
      <c r="MDG1514" s="39"/>
      <c r="MDH1514" s="39"/>
      <c r="MDI1514" s="39"/>
      <c r="MDJ1514" s="39"/>
      <c r="MDK1514" s="39"/>
      <c r="MDL1514" s="39"/>
      <c r="MDM1514" s="39"/>
      <c r="MDN1514" s="39"/>
      <c r="MDO1514" s="39"/>
      <c r="MDP1514" s="39"/>
      <c r="MDQ1514" s="39"/>
      <c r="MDR1514" s="39"/>
      <c r="MDS1514" s="39"/>
      <c r="MDT1514" s="39"/>
      <c r="MDU1514" s="39"/>
      <c r="MDV1514" s="39"/>
      <c r="MDW1514" s="39"/>
      <c r="MDX1514" s="39"/>
      <c r="MDY1514" s="39"/>
      <c r="MDZ1514" s="39"/>
      <c r="MEA1514" s="39"/>
      <c r="MEB1514" s="39"/>
      <c r="MEC1514" s="39"/>
      <c r="MED1514" s="39"/>
      <c r="MEE1514" s="39"/>
      <c r="MEF1514" s="39"/>
      <c r="MEG1514" s="39"/>
      <c r="MEH1514" s="39"/>
      <c r="MEI1514" s="39"/>
      <c r="MEJ1514" s="39"/>
      <c r="MEK1514" s="39"/>
      <c r="MEL1514" s="39"/>
      <c r="MEM1514" s="39"/>
      <c r="MEN1514" s="39"/>
      <c r="MEO1514" s="39"/>
      <c r="MEP1514" s="39"/>
      <c r="MEQ1514" s="39"/>
      <c r="MER1514" s="39"/>
      <c r="MES1514" s="39"/>
      <c r="MET1514" s="39"/>
      <c r="MEU1514" s="39"/>
      <c r="MEV1514" s="39"/>
      <c r="MEW1514" s="39"/>
      <c r="MEX1514" s="39"/>
      <c r="MEY1514" s="39"/>
      <c r="MEZ1514" s="39"/>
      <c r="MFA1514" s="39"/>
      <c r="MFB1514" s="39"/>
      <c r="MFC1514" s="39"/>
      <c r="MFD1514" s="39"/>
      <c r="MFE1514" s="39"/>
      <c r="MFF1514" s="39"/>
      <c r="MFG1514" s="39"/>
      <c r="MFH1514" s="39"/>
      <c r="MFI1514" s="39"/>
      <c r="MFJ1514" s="39"/>
      <c r="MFK1514" s="39"/>
      <c r="MFL1514" s="39"/>
      <c r="MFM1514" s="39"/>
      <c r="MFN1514" s="39"/>
      <c r="MFO1514" s="39"/>
      <c r="MFP1514" s="39"/>
      <c r="MFQ1514" s="39"/>
      <c r="MFR1514" s="39"/>
      <c r="MFS1514" s="39"/>
      <c r="MFT1514" s="39"/>
      <c r="MFU1514" s="39"/>
      <c r="MFV1514" s="39"/>
      <c r="MFW1514" s="39"/>
      <c r="MFX1514" s="39"/>
      <c r="MFY1514" s="39"/>
      <c r="MFZ1514" s="39"/>
      <c r="MGA1514" s="39"/>
      <c r="MGB1514" s="39"/>
      <c r="MGC1514" s="39"/>
      <c r="MGD1514" s="39"/>
      <c r="MGE1514" s="39"/>
      <c r="MGF1514" s="39"/>
      <c r="MGG1514" s="39"/>
      <c r="MGH1514" s="39"/>
      <c r="MGI1514" s="39"/>
      <c r="MGJ1514" s="39"/>
      <c r="MGK1514" s="39"/>
      <c r="MGL1514" s="39"/>
      <c r="MGM1514" s="39"/>
      <c r="MGN1514" s="39"/>
      <c r="MGO1514" s="39"/>
      <c r="MGP1514" s="39"/>
      <c r="MGQ1514" s="39"/>
      <c r="MGR1514" s="39"/>
      <c r="MGS1514" s="39"/>
      <c r="MGT1514" s="39"/>
      <c r="MGU1514" s="39"/>
      <c r="MGV1514" s="39"/>
      <c r="MGW1514" s="39"/>
      <c r="MGX1514" s="39"/>
      <c r="MGY1514" s="39"/>
      <c r="MGZ1514" s="39"/>
      <c r="MHA1514" s="39"/>
      <c r="MHB1514" s="39"/>
      <c r="MHC1514" s="39"/>
      <c r="MHD1514" s="39"/>
      <c r="MHE1514" s="39"/>
      <c r="MHF1514" s="39"/>
      <c r="MHG1514" s="39"/>
      <c r="MHH1514" s="39"/>
      <c r="MHI1514" s="39"/>
      <c r="MHJ1514" s="39"/>
      <c r="MHK1514" s="39"/>
      <c r="MHL1514" s="39"/>
      <c r="MHM1514" s="39"/>
      <c r="MHN1514" s="39"/>
      <c r="MHO1514" s="39"/>
      <c r="MHP1514" s="39"/>
      <c r="MHQ1514" s="39"/>
      <c r="MHR1514" s="39"/>
      <c r="MHS1514" s="39"/>
      <c r="MHT1514" s="39"/>
      <c r="MHU1514" s="39"/>
      <c r="MHV1514" s="39"/>
      <c r="MHW1514" s="39"/>
      <c r="MHX1514" s="39"/>
      <c r="MHY1514" s="39"/>
      <c r="MHZ1514" s="39"/>
      <c r="MIA1514" s="39"/>
      <c r="MIB1514" s="39"/>
      <c r="MIC1514" s="39"/>
      <c r="MID1514" s="39"/>
      <c r="MIE1514" s="39"/>
      <c r="MIF1514" s="39"/>
      <c r="MIG1514" s="39"/>
      <c r="MIH1514" s="39"/>
      <c r="MII1514" s="39"/>
      <c r="MIJ1514" s="39"/>
      <c r="MIK1514" s="39"/>
      <c r="MIL1514" s="39"/>
      <c r="MIM1514" s="39"/>
      <c r="MIN1514" s="39"/>
      <c r="MIO1514" s="39"/>
      <c r="MIP1514" s="39"/>
      <c r="MIQ1514" s="39"/>
      <c r="MIR1514" s="39"/>
      <c r="MIS1514" s="39"/>
      <c r="MIT1514" s="39"/>
      <c r="MIU1514" s="39"/>
      <c r="MIV1514" s="39"/>
      <c r="MIW1514" s="39"/>
      <c r="MIX1514" s="39"/>
      <c r="MIY1514" s="39"/>
      <c r="MIZ1514" s="39"/>
      <c r="MJA1514" s="39"/>
      <c r="MJB1514" s="39"/>
      <c r="MJC1514" s="39"/>
      <c r="MJD1514" s="39"/>
      <c r="MJE1514" s="39"/>
      <c r="MJF1514" s="39"/>
      <c r="MJG1514" s="39"/>
      <c r="MJH1514" s="39"/>
      <c r="MJI1514" s="39"/>
      <c r="MJJ1514" s="39"/>
      <c r="MJK1514" s="39"/>
      <c r="MJL1514" s="39"/>
      <c r="MJM1514" s="39"/>
      <c r="MJN1514" s="39"/>
      <c r="MJO1514" s="39"/>
      <c r="MJP1514" s="39"/>
      <c r="MJQ1514" s="39"/>
      <c r="MJR1514" s="39"/>
      <c r="MJS1514" s="39"/>
      <c r="MJT1514" s="39"/>
      <c r="MJU1514" s="39"/>
      <c r="MJV1514" s="39"/>
      <c r="MJW1514" s="39"/>
      <c r="MJX1514" s="39"/>
      <c r="MJY1514" s="39"/>
      <c r="MJZ1514" s="39"/>
      <c r="MKA1514" s="39"/>
      <c r="MKB1514" s="39"/>
      <c r="MKC1514" s="39"/>
      <c r="MKD1514" s="39"/>
      <c r="MKE1514" s="39"/>
      <c r="MKF1514" s="39"/>
      <c r="MKG1514" s="39"/>
      <c r="MKH1514" s="39"/>
      <c r="MKI1514" s="39"/>
      <c r="MKJ1514" s="39"/>
      <c r="MKK1514" s="39"/>
      <c r="MKL1514" s="39"/>
      <c r="MKM1514" s="39"/>
      <c r="MKN1514" s="39"/>
      <c r="MKO1514" s="39"/>
      <c r="MKP1514" s="39"/>
      <c r="MKQ1514" s="39"/>
      <c r="MKR1514" s="39"/>
      <c r="MKS1514" s="39"/>
      <c r="MKT1514" s="39"/>
      <c r="MKU1514" s="39"/>
      <c r="MKV1514" s="39"/>
      <c r="MKW1514" s="39"/>
      <c r="MKX1514" s="39"/>
      <c r="MKY1514" s="39"/>
      <c r="MKZ1514" s="39"/>
      <c r="MLA1514" s="39"/>
      <c r="MLB1514" s="39"/>
      <c r="MLC1514" s="39"/>
      <c r="MLD1514" s="39"/>
      <c r="MLE1514" s="39"/>
      <c r="MLF1514" s="39"/>
      <c r="MLG1514" s="39"/>
      <c r="MLH1514" s="39"/>
      <c r="MLI1514" s="39"/>
      <c r="MLJ1514" s="39"/>
      <c r="MLK1514" s="39"/>
      <c r="MLL1514" s="39"/>
      <c r="MLM1514" s="39"/>
      <c r="MLN1514" s="39"/>
      <c r="MLO1514" s="39"/>
      <c r="MLP1514" s="39"/>
      <c r="MLQ1514" s="39"/>
      <c r="MLR1514" s="39"/>
      <c r="MLS1514" s="39"/>
      <c r="MLT1514" s="39"/>
      <c r="MLU1514" s="39"/>
      <c r="MLV1514" s="39"/>
      <c r="MLW1514" s="39"/>
      <c r="MLX1514" s="39"/>
      <c r="MLY1514" s="39"/>
      <c r="MLZ1514" s="39"/>
      <c r="MMA1514" s="39"/>
      <c r="MMB1514" s="39"/>
      <c r="MMC1514" s="39"/>
      <c r="MMD1514" s="39"/>
      <c r="MME1514" s="39"/>
      <c r="MMF1514" s="39"/>
      <c r="MMG1514" s="39"/>
      <c r="MMH1514" s="39"/>
      <c r="MMI1514" s="39"/>
      <c r="MMJ1514" s="39"/>
      <c r="MMK1514" s="39"/>
      <c r="MML1514" s="39"/>
      <c r="MMM1514" s="39"/>
      <c r="MMN1514" s="39"/>
      <c r="MMO1514" s="39"/>
      <c r="MMP1514" s="39"/>
      <c r="MMQ1514" s="39"/>
      <c r="MMR1514" s="39"/>
      <c r="MMS1514" s="39"/>
      <c r="MMT1514" s="39"/>
      <c r="MMU1514" s="39"/>
      <c r="MMV1514" s="39"/>
      <c r="MMW1514" s="39"/>
      <c r="MMX1514" s="39"/>
      <c r="MMY1514" s="39"/>
      <c r="MMZ1514" s="39"/>
      <c r="MNA1514" s="39"/>
      <c r="MNB1514" s="39"/>
      <c r="MNC1514" s="39"/>
      <c r="MND1514" s="39"/>
      <c r="MNE1514" s="39"/>
      <c r="MNF1514" s="39"/>
      <c r="MNG1514" s="39"/>
      <c r="MNH1514" s="39"/>
      <c r="MNI1514" s="39"/>
      <c r="MNJ1514" s="39"/>
      <c r="MNK1514" s="39"/>
      <c r="MNL1514" s="39"/>
      <c r="MNM1514" s="39"/>
      <c r="MNN1514" s="39"/>
      <c r="MNO1514" s="39"/>
      <c r="MNP1514" s="39"/>
      <c r="MNQ1514" s="39"/>
      <c r="MNR1514" s="39"/>
      <c r="MNS1514" s="39"/>
      <c r="MNT1514" s="39"/>
      <c r="MNU1514" s="39"/>
      <c r="MNV1514" s="39"/>
      <c r="MNW1514" s="39"/>
      <c r="MNX1514" s="39"/>
      <c r="MNY1514" s="39"/>
      <c r="MNZ1514" s="39"/>
      <c r="MOA1514" s="39"/>
      <c r="MOB1514" s="39"/>
      <c r="MOC1514" s="39"/>
      <c r="MOD1514" s="39"/>
      <c r="MOE1514" s="39"/>
      <c r="MOF1514" s="39"/>
      <c r="MOG1514" s="39"/>
      <c r="MOH1514" s="39"/>
      <c r="MOI1514" s="39"/>
      <c r="MOJ1514" s="39"/>
      <c r="MOK1514" s="39"/>
      <c r="MOL1514" s="39"/>
      <c r="MOM1514" s="39"/>
      <c r="MON1514" s="39"/>
      <c r="MOO1514" s="39"/>
      <c r="MOP1514" s="39"/>
      <c r="MOQ1514" s="39"/>
      <c r="MOR1514" s="39"/>
      <c r="MOS1514" s="39"/>
      <c r="MOT1514" s="39"/>
      <c r="MOU1514" s="39"/>
      <c r="MOV1514" s="39"/>
      <c r="MOW1514" s="39"/>
      <c r="MOX1514" s="39"/>
      <c r="MOY1514" s="39"/>
      <c r="MOZ1514" s="39"/>
      <c r="MPA1514" s="39"/>
      <c r="MPB1514" s="39"/>
      <c r="MPC1514" s="39"/>
      <c r="MPD1514" s="39"/>
      <c r="MPE1514" s="39"/>
      <c r="MPF1514" s="39"/>
      <c r="MPG1514" s="39"/>
      <c r="MPH1514" s="39"/>
      <c r="MPI1514" s="39"/>
      <c r="MPJ1514" s="39"/>
      <c r="MPK1514" s="39"/>
      <c r="MPL1514" s="39"/>
      <c r="MPM1514" s="39"/>
      <c r="MPN1514" s="39"/>
      <c r="MPO1514" s="39"/>
      <c r="MPP1514" s="39"/>
      <c r="MPQ1514" s="39"/>
      <c r="MPR1514" s="39"/>
      <c r="MPS1514" s="39"/>
      <c r="MPT1514" s="39"/>
      <c r="MPU1514" s="39"/>
      <c r="MPV1514" s="39"/>
      <c r="MPW1514" s="39"/>
      <c r="MPX1514" s="39"/>
      <c r="MPY1514" s="39"/>
      <c r="MPZ1514" s="39"/>
      <c r="MQA1514" s="39"/>
      <c r="MQB1514" s="39"/>
      <c r="MQC1514" s="39"/>
      <c r="MQD1514" s="39"/>
      <c r="MQE1514" s="39"/>
      <c r="MQF1514" s="39"/>
      <c r="MQG1514" s="39"/>
      <c r="MQH1514" s="39"/>
      <c r="MQI1514" s="39"/>
      <c r="MQJ1514" s="39"/>
      <c r="MQK1514" s="39"/>
      <c r="MQL1514" s="39"/>
      <c r="MQM1514" s="39"/>
      <c r="MQN1514" s="39"/>
      <c r="MQO1514" s="39"/>
      <c r="MQP1514" s="39"/>
      <c r="MQQ1514" s="39"/>
      <c r="MQR1514" s="39"/>
      <c r="MQS1514" s="39"/>
      <c r="MQT1514" s="39"/>
      <c r="MQU1514" s="39"/>
      <c r="MQV1514" s="39"/>
      <c r="MQW1514" s="39"/>
      <c r="MQX1514" s="39"/>
      <c r="MQY1514" s="39"/>
      <c r="MQZ1514" s="39"/>
      <c r="MRA1514" s="39"/>
      <c r="MRB1514" s="39"/>
      <c r="MRC1514" s="39"/>
      <c r="MRD1514" s="39"/>
      <c r="MRE1514" s="39"/>
      <c r="MRF1514" s="39"/>
      <c r="MRG1514" s="39"/>
      <c r="MRH1514" s="39"/>
      <c r="MRI1514" s="39"/>
      <c r="MRJ1514" s="39"/>
      <c r="MRK1514" s="39"/>
      <c r="MRL1514" s="39"/>
      <c r="MRM1514" s="39"/>
      <c r="MRN1514" s="39"/>
      <c r="MRO1514" s="39"/>
      <c r="MRP1514" s="39"/>
      <c r="MRQ1514" s="39"/>
      <c r="MRR1514" s="39"/>
      <c r="MRS1514" s="39"/>
      <c r="MRT1514" s="39"/>
      <c r="MRU1514" s="39"/>
      <c r="MRV1514" s="39"/>
      <c r="MRW1514" s="39"/>
      <c r="MRX1514" s="39"/>
      <c r="MRY1514" s="39"/>
      <c r="MRZ1514" s="39"/>
      <c r="MSA1514" s="39"/>
      <c r="MSB1514" s="39"/>
      <c r="MSC1514" s="39"/>
      <c r="MSD1514" s="39"/>
      <c r="MSE1514" s="39"/>
      <c r="MSF1514" s="39"/>
      <c r="MSG1514" s="39"/>
      <c r="MSH1514" s="39"/>
      <c r="MSI1514" s="39"/>
      <c r="MSJ1514" s="39"/>
      <c r="MSK1514" s="39"/>
      <c r="MSL1514" s="39"/>
      <c r="MSM1514" s="39"/>
      <c r="MSN1514" s="39"/>
      <c r="MSO1514" s="39"/>
      <c r="MSP1514" s="39"/>
      <c r="MSQ1514" s="39"/>
      <c r="MSR1514" s="39"/>
      <c r="MSS1514" s="39"/>
      <c r="MST1514" s="39"/>
      <c r="MSU1514" s="39"/>
      <c r="MSV1514" s="39"/>
      <c r="MSW1514" s="39"/>
      <c r="MSX1514" s="39"/>
      <c r="MSY1514" s="39"/>
      <c r="MSZ1514" s="39"/>
      <c r="MTA1514" s="39"/>
      <c r="MTB1514" s="39"/>
      <c r="MTC1514" s="39"/>
      <c r="MTD1514" s="39"/>
      <c r="MTE1514" s="39"/>
      <c r="MTF1514" s="39"/>
      <c r="MTG1514" s="39"/>
      <c r="MTH1514" s="39"/>
      <c r="MTI1514" s="39"/>
      <c r="MTJ1514" s="39"/>
      <c r="MTK1514" s="39"/>
      <c r="MTL1514" s="39"/>
      <c r="MTM1514" s="39"/>
      <c r="MTN1514" s="39"/>
      <c r="MTO1514" s="39"/>
      <c r="MTP1514" s="39"/>
      <c r="MTQ1514" s="39"/>
      <c r="MTR1514" s="39"/>
      <c r="MTS1514" s="39"/>
      <c r="MTT1514" s="39"/>
      <c r="MTU1514" s="39"/>
      <c r="MTV1514" s="39"/>
      <c r="MTW1514" s="39"/>
      <c r="MTX1514" s="39"/>
      <c r="MTY1514" s="39"/>
      <c r="MTZ1514" s="39"/>
      <c r="MUA1514" s="39"/>
      <c r="MUB1514" s="39"/>
      <c r="MUC1514" s="39"/>
      <c r="MUD1514" s="39"/>
      <c r="MUE1514" s="39"/>
      <c r="MUF1514" s="39"/>
      <c r="MUG1514" s="39"/>
      <c r="MUH1514" s="39"/>
      <c r="MUI1514" s="39"/>
      <c r="MUJ1514" s="39"/>
      <c r="MUK1514" s="39"/>
      <c r="MUL1514" s="39"/>
      <c r="MUM1514" s="39"/>
      <c r="MUN1514" s="39"/>
      <c r="MUO1514" s="39"/>
      <c r="MUP1514" s="39"/>
      <c r="MUQ1514" s="39"/>
      <c r="MUR1514" s="39"/>
      <c r="MUS1514" s="39"/>
      <c r="MUT1514" s="39"/>
      <c r="MUU1514" s="39"/>
      <c r="MUV1514" s="39"/>
      <c r="MUW1514" s="39"/>
      <c r="MUX1514" s="39"/>
      <c r="MUY1514" s="39"/>
      <c r="MUZ1514" s="39"/>
      <c r="MVA1514" s="39"/>
      <c r="MVB1514" s="39"/>
      <c r="MVC1514" s="39"/>
      <c r="MVD1514" s="39"/>
      <c r="MVE1514" s="39"/>
      <c r="MVF1514" s="39"/>
      <c r="MVG1514" s="39"/>
      <c r="MVH1514" s="39"/>
      <c r="MVI1514" s="39"/>
      <c r="MVJ1514" s="39"/>
      <c r="MVK1514" s="39"/>
      <c r="MVL1514" s="39"/>
      <c r="MVM1514" s="39"/>
      <c r="MVN1514" s="39"/>
      <c r="MVO1514" s="39"/>
      <c r="MVP1514" s="39"/>
      <c r="MVQ1514" s="39"/>
      <c r="MVR1514" s="39"/>
      <c r="MVS1514" s="39"/>
      <c r="MVT1514" s="39"/>
      <c r="MVU1514" s="39"/>
      <c r="MVV1514" s="39"/>
      <c r="MVW1514" s="39"/>
      <c r="MVX1514" s="39"/>
      <c r="MVY1514" s="39"/>
      <c r="MVZ1514" s="39"/>
      <c r="MWA1514" s="39"/>
      <c r="MWB1514" s="39"/>
      <c r="MWC1514" s="39"/>
      <c r="MWD1514" s="39"/>
      <c r="MWE1514" s="39"/>
      <c r="MWF1514" s="39"/>
      <c r="MWG1514" s="39"/>
      <c r="MWH1514" s="39"/>
      <c r="MWI1514" s="39"/>
      <c r="MWJ1514" s="39"/>
      <c r="MWK1514" s="39"/>
      <c r="MWL1514" s="39"/>
      <c r="MWM1514" s="39"/>
      <c r="MWN1514" s="39"/>
      <c r="MWO1514" s="39"/>
      <c r="MWP1514" s="39"/>
      <c r="MWQ1514" s="39"/>
      <c r="MWR1514" s="39"/>
      <c r="MWS1514" s="39"/>
      <c r="MWT1514" s="39"/>
      <c r="MWU1514" s="39"/>
      <c r="MWV1514" s="39"/>
      <c r="MWW1514" s="39"/>
      <c r="MWX1514" s="39"/>
      <c r="MWY1514" s="39"/>
      <c r="MWZ1514" s="39"/>
      <c r="MXA1514" s="39"/>
      <c r="MXB1514" s="39"/>
      <c r="MXC1514" s="39"/>
      <c r="MXD1514" s="39"/>
      <c r="MXE1514" s="39"/>
      <c r="MXF1514" s="39"/>
      <c r="MXG1514" s="39"/>
      <c r="MXH1514" s="39"/>
      <c r="MXI1514" s="39"/>
      <c r="MXJ1514" s="39"/>
      <c r="MXK1514" s="39"/>
      <c r="MXL1514" s="39"/>
      <c r="MXM1514" s="39"/>
      <c r="MXN1514" s="39"/>
      <c r="MXO1514" s="39"/>
      <c r="MXP1514" s="39"/>
      <c r="MXQ1514" s="39"/>
      <c r="MXR1514" s="39"/>
      <c r="MXS1514" s="39"/>
      <c r="MXT1514" s="39"/>
      <c r="MXU1514" s="39"/>
      <c r="MXV1514" s="39"/>
      <c r="MXW1514" s="39"/>
      <c r="MXX1514" s="39"/>
      <c r="MXY1514" s="39"/>
      <c r="MXZ1514" s="39"/>
      <c r="MYA1514" s="39"/>
      <c r="MYB1514" s="39"/>
      <c r="MYC1514" s="39"/>
      <c r="MYD1514" s="39"/>
      <c r="MYE1514" s="39"/>
      <c r="MYF1514" s="39"/>
      <c r="MYG1514" s="39"/>
      <c r="MYH1514" s="39"/>
      <c r="MYI1514" s="39"/>
      <c r="MYJ1514" s="39"/>
      <c r="MYK1514" s="39"/>
      <c r="MYL1514" s="39"/>
      <c r="MYM1514" s="39"/>
      <c r="MYN1514" s="39"/>
      <c r="MYO1514" s="39"/>
      <c r="MYP1514" s="39"/>
      <c r="MYQ1514" s="39"/>
      <c r="MYR1514" s="39"/>
      <c r="MYS1514" s="39"/>
      <c r="MYT1514" s="39"/>
      <c r="MYU1514" s="39"/>
      <c r="MYV1514" s="39"/>
      <c r="MYW1514" s="39"/>
      <c r="MYX1514" s="39"/>
      <c r="MYY1514" s="39"/>
      <c r="MYZ1514" s="39"/>
      <c r="MZA1514" s="39"/>
      <c r="MZB1514" s="39"/>
      <c r="MZC1514" s="39"/>
      <c r="MZD1514" s="39"/>
      <c r="MZE1514" s="39"/>
      <c r="MZF1514" s="39"/>
      <c r="MZG1514" s="39"/>
      <c r="MZH1514" s="39"/>
      <c r="MZI1514" s="39"/>
      <c r="MZJ1514" s="39"/>
      <c r="MZK1514" s="39"/>
      <c r="MZL1514" s="39"/>
      <c r="MZM1514" s="39"/>
      <c r="MZN1514" s="39"/>
      <c r="MZO1514" s="39"/>
      <c r="MZP1514" s="39"/>
      <c r="MZQ1514" s="39"/>
      <c r="MZR1514" s="39"/>
      <c r="MZS1514" s="39"/>
      <c r="MZT1514" s="39"/>
      <c r="MZU1514" s="39"/>
      <c r="MZV1514" s="39"/>
      <c r="MZW1514" s="39"/>
      <c r="MZX1514" s="39"/>
      <c r="MZY1514" s="39"/>
      <c r="MZZ1514" s="39"/>
      <c r="NAA1514" s="39"/>
      <c r="NAB1514" s="39"/>
      <c r="NAC1514" s="39"/>
      <c r="NAD1514" s="39"/>
      <c r="NAE1514" s="39"/>
      <c r="NAF1514" s="39"/>
      <c r="NAG1514" s="39"/>
      <c r="NAH1514" s="39"/>
      <c r="NAI1514" s="39"/>
      <c r="NAJ1514" s="39"/>
      <c r="NAK1514" s="39"/>
      <c r="NAL1514" s="39"/>
      <c r="NAM1514" s="39"/>
      <c r="NAN1514" s="39"/>
      <c r="NAO1514" s="39"/>
      <c r="NAP1514" s="39"/>
      <c r="NAQ1514" s="39"/>
      <c r="NAR1514" s="39"/>
      <c r="NAS1514" s="39"/>
      <c r="NAT1514" s="39"/>
      <c r="NAU1514" s="39"/>
      <c r="NAV1514" s="39"/>
      <c r="NAW1514" s="39"/>
      <c r="NAX1514" s="39"/>
      <c r="NAY1514" s="39"/>
      <c r="NAZ1514" s="39"/>
      <c r="NBA1514" s="39"/>
      <c r="NBB1514" s="39"/>
      <c r="NBC1514" s="39"/>
      <c r="NBD1514" s="39"/>
      <c r="NBE1514" s="39"/>
      <c r="NBF1514" s="39"/>
      <c r="NBG1514" s="39"/>
      <c r="NBH1514" s="39"/>
      <c r="NBI1514" s="39"/>
      <c r="NBJ1514" s="39"/>
      <c r="NBK1514" s="39"/>
      <c r="NBL1514" s="39"/>
      <c r="NBM1514" s="39"/>
      <c r="NBN1514" s="39"/>
      <c r="NBO1514" s="39"/>
      <c r="NBP1514" s="39"/>
      <c r="NBQ1514" s="39"/>
      <c r="NBR1514" s="39"/>
      <c r="NBS1514" s="39"/>
      <c r="NBT1514" s="39"/>
      <c r="NBU1514" s="39"/>
      <c r="NBV1514" s="39"/>
      <c r="NBW1514" s="39"/>
      <c r="NBX1514" s="39"/>
      <c r="NBY1514" s="39"/>
      <c r="NBZ1514" s="39"/>
      <c r="NCA1514" s="39"/>
      <c r="NCB1514" s="39"/>
      <c r="NCC1514" s="39"/>
      <c r="NCD1514" s="39"/>
      <c r="NCE1514" s="39"/>
      <c r="NCF1514" s="39"/>
      <c r="NCG1514" s="39"/>
      <c r="NCH1514" s="39"/>
      <c r="NCI1514" s="39"/>
      <c r="NCJ1514" s="39"/>
      <c r="NCK1514" s="39"/>
      <c r="NCL1514" s="39"/>
      <c r="NCM1514" s="39"/>
      <c r="NCN1514" s="39"/>
      <c r="NCO1514" s="39"/>
      <c r="NCP1514" s="39"/>
      <c r="NCQ1514" s="39"/>
      <c r="NCR1514" s="39"/>
      <c r="NCS1514" s="39"/>
      <c r="NCT1514" s="39"/>
      <c r="NCU1514" s="39"/>
      <c r="NCV1514" s="39"/>
      <c r="NCW1514" s="39"/>
      <c r="NCX1514" s="39"/>
      <c r="NCY1514" s="39"/>
      <c r="NCZ1514" s="39"/>
      <c r="NDA1514" s="39"/>
      <c r="NDB1514" s="39"/>
      <c r="NDC1514" s="39"/>
      <c r="NDD1514" s="39"/>
      <c r="NDE1514" s="39"/>
      <c r="NDF1514" s="39"/>
      <c r="NDG1514" s="39"/>
      <c r="NDH1514" s="39"/>
      <c r="NDI1514" s="39"/>
      <c r="NDJ1514" s="39"/>
      <c r="NDK1514" s="39"/>
      <c r="NDL1514" s="39"/>
      <c r="NDM1514" s="39"/>
      <c r="NDN1514" s="39"/>
      <c r="NDO1514" s="39"/>
      <c r="NDP1514" s="39"/>
      <c r="NDQ1514" s="39"/>
      <c r="NDR1514" s="39"/>
      <c r="NDS1514" s="39"/>
      <c r="NDT1514" s="39"/>
      <c r="NDU1514" s="39"/>
      <c r="NDV1514" s="39"/>
      <c r="NDW1514" s="39"/>
      <c r="NDX1514" s="39"/>
      <c r="NDY1514" s="39"/>
      <c r="NDZ1514" s="39"/>
      <c r="NEA1514" s="39"/>
      <c r="NEB1514" s="39"/>
      <c r="NEC1514" s="39"/>
      <c r="NED1514" s="39"/>
      <c r="NEE1514" s="39"/>
      <c r="NEF1514" s="39"/>
      <c r="NEG1514" s="39"/>
      <c r="NEH1514" s="39"/>
      <c r="NEI1514" s="39"/>
      <c r="NEJ1514" s="39"/>
      <c r="NEK1514" s="39"/>
      <c r="NEL1514" s="39"/>
      <c r="NEM1514" s="39"/>
      <c r="NEN1514" s="39"/>
      <c r="NEO1514" s="39"/>
      <c r="NEP1514" s="39"/>
      <c r="NEQ1514" s="39"/>
      <c r="NER1514" s="39"/>
      <c r="NES1514" s="39"/>
      <c r="NET1514" s="39"/>
      <c r="NEU1514" s="39"/>
      <c r="NEV1514" s="39"/>
      <c r="NEW1514" s="39"/>
      <c r="NEX1514" s="39"/>
      <c r="NEY1514" s="39"/>
      <c r="NEZ1514" s="39"/>
      <c r="NFA1514" s="39"/>
      <c r="NFB1514" s="39"/>
      <c r="NFC1514" s="39"/>
      <c r="NFD1514" s="39"/>
      <c r="NFE1514" s="39"/>
      <c r="NFF1514" s="39"/>
      <c r="NFG1514" s="39"/>
      <c r="NFH1514" s="39"/>
      <c r="NFI1514" s="39"/>
      <c r="NFJ1514" s="39"/>
      <c r="NFK1514" s="39"/>
      <c r="NFL1514" s="39"/>
      <c r="NFM1514" s="39"/>
      <c r="NFN1514" s="39"/>
      <c r="NFO1514" s="39"/>
      <c r="NFP1514" s="39"/>
      <c r="NFQ1514" s="39"/>
      <c r="NFR1514" s="39"/>
      <c r="NFS1514" s="39"/>
      <c r="NFT1514" s="39"/>
      <c r="NFU1514" s="39"/>
      <c r="NFV1514" s="39"/>
      <c r="NFW1514" s="39"/>
      <c r="NFX1514" s="39"/>
      <c r="NFY1514" s="39"/>
      <c r="NFZ1514" s="39"/>
      <c r="NGA1514" s="39"/>
      <c r="NGB1514" s="39"/>
      <c r="NGC1514" s="39"/>
      <c r="NGD1514" s="39"/>
      <c r="NGE1514" s="39"/>
      <c r="NGF1514" s="39"/>
      <c r="NGG1514" s="39"/>
      <c r="NGH1514" s="39"/>
      <c r="NGI1514" s="39"/>
      <c r="NGJ1514" s="39"/>
      <c r="NGK1514" s="39"/>
      <c r="NGL1514" s="39"/>
      <c r="NGM1514" s="39"/>
      <c r="NGN1514" s="39"/>
      <c r="NGO1514" s="39"/>
      <c r="NGP1514" s="39"/>
      <c r="NGQ1514" s="39"/>
      <c r="NGR1514" s="39"/>
      <c r="NGS1514" s="39"/>
      <c r="NGT1514" s="39"/>
      <c r="NGU1514" s="39"/>
      <c r="NGV1514" s="39"/>
      <c r="NGW1514" s="39"/>
      <c r="NGX1514" s="39"/>
      <c r="NGY1514" s="39"/>
      <c r="NGZ1514" s="39"/>
      <c r="NHA1514" s="39"/>
      <c r="NHB1514" s="39"/>
      <c r="NHC1514" s="39"/>
      <c r="NHD1514" s="39"/>
      <c r="NHE1514" s="39"/>
      <c r="NHF1514" s="39"/>
      <c r="NHG1514" s="39"/>
      <c r="NHH1514" s="39"/>
      <c r="NHI1514" s="39"/>
      <c r="NHJ1514" s="39"/>
      <c r="NHK1514" s="39"/>
      <c r="NHL1514" s="39"/>
      <c r="NHM1514" s="39"/>
      <c r="NHN1514" s="39"/>
      <c r="NHO1514" s="39"/>
      <c r="NHP1514" s="39"/>
      <c r="NHQ1514" s="39"/>
      <c r="NHR1514" s="39"/>
      <c r="NHS1514" s="39"/>
      <c r="NHT1514" s="39"/>
      <c r="NHU1514" s="39"/>
      <c r="NHV1514" s="39"/>
      <c r="NHW1514" s="39"/>
      <c r="NHX1514" s="39"/>
      <c r="NHY1514" s="39"/>
      <c r="NHZ1514" s="39"/>
      <c r="NIA1514" s="39"/>
      <c r="NIB1514" s="39"/>
      <c r="NIC1514" s="39"/>
      <c r="NID1514" s="39"/>
      <c r="NIE1514" s="39"/>
      <c r="NIF1514" s="39"/>
      <c r="NIG1514" s="39"/>
      <c r="NIH1514" s="39"/>
      <c r="NII1514" s="39"/>
      <c r="NIJ1514" s="39"/>
      <c r="NIK1514" s="39"/>
      <c r="NIL1514" s="39"/>
      <c r="NIM1514" s="39"/>
      <c r="NIN1514" s="39"/>
      <c r="NIO1514" s="39"/>
      <c r="NIP1514" s="39"/>
      <c r="NIQ1514" s="39"/>
      <c r="NIR1514" s="39"/>
      <c r="NIS1514" s="39"/>
      <c r="NIT1514" s="39"/>
      <c r="NIU1514" s="39"/>
      <c r="NIV1514" s="39"/>
      <c r="NIW1514" s="39"/>
      <c r="NIX1514" s="39"/>
      <c r="NIY1514" s="39"/>
      <c r="NIZ1514" s="39"/>
      <c r="NJA1514" s="39"/>
      <c r="NJB1514" s="39"/>
      <c r="NJC1514" s="39"/>
      <c r="NJD1514" s="39"/>
      <c r="NJE1514" s="39"/>
      <c r="NJF1514" s="39"/>
      <c r="NJG1514" s="39"/>
      <c r="NJH1514" s="39"/>
      <c r="NJI1514" s="39"/>
      <c r="NJJ1514" s="39"/>
      <c r="NJK1514" s="39"/>
      <c r="NJL1514" s="39"/>
      <c r="NJM1514" s="39"/>
      <c r="NJN1514" s="39"/>
      <c r="NJO1514" s="39"/>
      <c r="NJP1514" s="39"/>
      <c r="NJQ1514" s="39"/>
      <c r="NJR1514" s="39"/>
      <c r="NJS1514" s="39"/>
      <c r="NJT1514" s="39"/>
      <c r="NJU1514" s="39"/>
      <c r="NJV1514" s="39"/>
      <c r="NJW1514" s="39"/>
      <c r="NJX1514" s="39"/>
      <c r="NJY1514" s="39"/>
      <c r="NJZ1514" s="39"/>
      <c r="NKA1514" s="39"/>
      <c r="NKB1514" s="39"/>
      <c r="NKC1514" s="39"/>
      <c r="NKD1514" s="39"/>
      <c r="NKE1514" s="39"/>
      <c r="NKF1514" s="39"/>
      <c r="NKG1514" s="39"/>
      <c r="NKH1514" s="39"/>
      <c r="NKI1514" s="39"/>
      <c r="NKJ1514" s="39"/>
      <c r="NKK1514" s="39"/>
      <c r="NKL1514" s="39"/>
      <c r="NKM1514" s="39"/>
      <c r="NKN1514" s="39"/>
      <c r="NKO1514" s="39"/>
      <c r="NKP1514" s="39"/>
      <c r="NKQ1514" s="39"/>
      <c r="NKR1514" s="39"/>
      <c r="NKS1514" s="39"/>
      <c r="NKT1514" s="39"/>
      <c r="NKU1514" s="39"/>
      <c r="NKV1514" s="39"/>
      <c r="NKW1514" s="39"/>
      <c r="NKX1514" s="39"/>
      <c r="NKY1514" s="39"/>
      <c r="NKZ1514" s="39"/>
      <c r="NLA1514" s="39"/>
      <c r="NLB1514" s="39"/>
      <c r="NLC1514" s="39"/>
      <c r="NLD1514" s="39"/>
      <c r="NLE1514" s="39"/>
      <c r="NLF1514" s="39"/>
      <c r="NLG1514" s="39"/>
      <c r="NLH1514" s="39"/>
      <c r="NLI1514" s="39"/>
      <c r="NLJ1514" s="39"/>
      <c r="NLK1514" s="39"/>
      <c r="NLL1514" s="39"/>
      <c r="NLM1514" s="39"/>
      <c r="NLN1514" s="39"/>
      <c r="NLO1514" s="39"/>
      <c r="NLP1514" s="39"/>
      <c r="NLQ1514" s="39"/>
      <c r="NLR1514" s="39"/>
      <c r="NLS1514" s="39"/>
      <c r="NLT1514" s="39"/>
      <c r="NLU1514" s="39"/>
      <c r="NLV1514" s="39"/>
      <c r="NLW1514" s="39"/>
      <c r="NLX1514" s="39"/>
      <c r="NLY1514" s="39"/>
      <c r="NLZ1514" s="39"/>
      <c r="NMA1514" s="39"/>
      <c r="NMB1514" s="39"/>
      <c r="NMC1514" s="39"/>
      <c r="NMD1514" s="39"/>
      <c r="NME1514" s="39"/>
      <c r="NMF1514" s="39"/>
      <c r="NMG1514" s="39"/>
      <c r="NMH1514" s="39"/>
      <c r="NMI1514" s="39"/>
      <c r="NMJ1514" s="39"/>
      <c r="NMK1514" s="39"/>
      <c r="NML1514" s="39"/>
      <c r="NMM1514" s="39"/>
      <c r="NMN1514" s="39"/>
      <c r="NMO1514" s="39"/>
      <c r="NMP1514" s="39"/>
      <c r="NMQ1514" s="39"/>
      <c r="NMR1514" s="39"/>
      <c r="NMS1514" s="39"/>
      <c r="NMT1514" s="39"/>
      <c r="NMU1514" s="39"/>
      <c r="NMV1514" s="39"/>
      <c r="NMW1514" s="39"/>
      <c r="NMX1514" s="39"/>
      <c r="NMY1514" s="39"/>
      <c r="NMZ1514" s="39"/>
      <c r="NNA1514" s="39"/>
      <c r="NNB1514" s="39"/>
      <c r="NNC1514" s="39"/>
      <c r="NND1514" s="39"/>
      <c r="NNE1514" s="39"/>
      <c r="NNF1514" s="39"/>
      <c r="NNG1514" s="39"/>
      <c r="NNH1514" s="39"/>
      <c r="NNI1514" s="39"/>
      <c r="NNJ1514" s="39"/>
      <c r="NNK1514" s="39"/>
      <c r="NNL1514" s="39"/>
      <c r="NNM1514" s="39"/>
      <c r="NNN1514" s="39"/>
      <c r="NNO1514" s="39"/>
      <c r="NNP1514" s="39"/>
      <c r="NNQ1514" s="39"/>
      <c r="NNR1514" s="39"/>
      <c r="NNS1514" s="39"/>
      <c r="NNT1514" s="39"/>
      <c r="NNU1514" s="39"/>
      <c r="NNV1514" s="39"/>
      <c r="NNW1514" s="39"/>
      <c r="NNX1514" s="39"/>
      <c r="NNY1514" s="39"/>
      <c r="NNZ1514" s="39"/>
      <c r="NOA1514" s="39"/>
      <c r="NOB1514" s="39"/>
      <c r="NOC1514" s="39"/>
      <c r="NOD1514" s="39"/>
      <c r="NOE1514" s="39"/>
      <c r="NOF1514" s="39"/>
      <c r="NOG1514" s="39"/>
      <c r="NOH1514" s="39"/>
      <c r="NOI1514" s="39"/>
      <c r="NOJ1514" s="39"/>
      <c r="NOK1514" s="39"/>
      <c r="NOL1514" s="39"/>
      <c r="NOM1514" s="39"/>
      <c r="NON1514" s="39"/>
      <c r="NOO1514" s="39"/>
      <c r="NOP1514" s="39"/>
      <c r="NOQ1514" s="39"/>
      <c r="NOR1514" s="39"/>
      <c r="NOS1514" s="39"/>
      <c r="NOT1514" s="39"/>
      <c r="NOU1514" s="39"/>
      <c r="NOV1514" s="39"/>
      <c r="NOW1514" s="39"/>
      <c r="NOX1514" s="39"/>
      <c r="NOY1514" s="39"/>
      <c r="NOZ1514" s="39"/>
      <c r="NPA1514" s="39"/>
      <c r="NPB1514" s="39"/>
      <c r="NPC1514" s="39"/>
      <c r="NPD1514" s="39"/>
      <c r="NPE1514" s="39"/>
      <c r="NPF1514" s="39"/>
      <c r="NPG1514" s="39"/>
      <c r="NPH1514" s="39"/>
      <c r="NPI1514" s="39"/>
      <c r="NPJ1514" s="39"/>
      <c r="NPK1514" s="39"/>
      <c r="NPL1514" s="39"/>
      <c r="NPM1514" s="39"/>
      <c r="NPN1514" s="39"/>
      <c r="NPO1514" s="39"/>
      <c r="NPP1514" s="39"/>
      <c r="NPQ1514" s="39"/>
      <c r="NPR1514" s="39"/>
      <c r="NPS1514" s="39"/>
      <c r="NPT1514" s="39"/>
      <c r="NPU1514" s="39"/>
      <c r="NPV1514" s="39"/>
      <c r="NPW1514" s="39"/>
      <c r="NPX1514" s="39"/>
      <c r="NPY1514" s="39"/>
      <c r="NPZ1514" s="39"/>
      <c r="NQA1514" s="39"/>
      <c r="NQB1514" s="39"/>
      <c r="NQC1514" s="39"/>
      <c r="NQD1514" s="39"/>
      <c r="NQE1514" s="39"/>
      <c r="NQF1514" s="39"/>
      <c r="NQG1514" s="39"/>
      <c r="NQH1514" s="39"/>
      <c r="NQI1514" s="39"/>
      <c r="NQJ1514" s="39"/>
      <c r="NQK1514" s="39"/>
      <c r="NQL1514" s="39"/>
      <c r="NQM1514" s="39"/>
      <c r="NQN1514" s="39"/>
      <c r="NQO1514" s="39"/>
      <c r="NQP1514" s="39"/>
      <c r="NQQ1514" s="39"/>
      <c r="NQR1514" s="39"/>
      <c r="NQS1514" s="39"/>
      <c r="NQT1514" s="39"/>
      <c r="NQU1514" s="39"/>
      <c r="NQV1514" s="39"/>
      <c r="NQW1514" s="39"/>
      <c r="NQX1514" s="39"/>
      <c r="NQY1514" s="39"/>
      <c r="NQZ1514" s="39"/>
      <c r="NRA1514" s="39"/>
      <c r="NRB1514" s="39"/>
      <c r="NRC1514" s="39"/>
      <c r="NRD1514" s="39"/>
      <c r="NRE1514" s="39"/>
      <c r="NRF1514" s="39"/>
      <c r="NRG1514" s="39"/>
      <c r="NRH1514" s="39"/>
      <c r="NRI1514" s="39"/>
      <c r="NRJ1514" s="39"/>
      <c r="NRK1514" s="39"/>
      <c r="NRL1514" s="39"/>
      <c r="NRM1514" s="39"/>
      <c r="NRN1514" s="39"/>
      <c r="NRO1514" s="39"/>
      <c r="NRP1514" s="39"/>
      <c r="NRQ1514" s="39"/>
      <c r="NRR1514" s="39"/>
      <c r="NRS1514" s="39"/>
      <c r="NRT1514" s="39"/>
      <c r="NRU1514" s="39"/>
      <c r="NRV1514" s="39"/>
      <c r="NRW1514" s="39"/>
      <c r="NRX1514" s="39"/>
      <c r="NRY1514" s="39"/>
      <c r="NRZ1514" s="39"/>
      <c r="NSA1514" s="39"/>
      <c r="NSB1514" s="39"/>
      <c r="NSC1514" s="39"/>
      <c r="NSD1514" s="39"/>
      <c r="NSE1514" s="39"/>
      <c r="NSF1514" s="39"/>
      <c r="NSG1514" s="39"/>
      <c r="NSH1514" s="39"/>
      <c r="NSI1514" s="39"/>
      <c r="NSJ1514" s="39"/>
      <c r="NSK1514" s="39"/>
      <c r="NSL1514" s="39"/>
      <c r="NSM1514" s="39"/>
      <c r="NSN1514" s="39"/>
      <c r="NSO1514" s="39"/>
      <c r="NSP1514" s="39"/>
      <c r="NSQ1514" s="39"/>
      <c r="NSR1514" s="39"/>
      <c r="NSS1514" s="39"/>
      <c r="NST1514" s="39"/>
      <c r="NSU1514" s="39"/>
      <c r="NSV1514" s="39"/>
      <c r="NSW1514" s="39"/>
      <c r="NSX1514" s="39"/>
      <c r="NSY1514" s="39"/>
      <c r="NSZ1514" s="39"/>
      <c r="NTA1514" s="39"/>
      <c r="NTB1514" s="39"/>
      <c r="NTC1514" s="39"/>
      <c r="NTD1514" s="39"/>
      <c r="NTE1514" s="39"/>
      <c r="NTF1514" s="39"/>
      <c r="NTG1514" s="39"/>
      <c r="NTH1514" s="39"/>
      <c r="NTI1514" s="39"/>
      <c r="NTJ1514" s="39"/>
      <c r="NTK1514" s="39"/>
      <c r="NTL1514" s="39"/>
      <c r="NTM1514" s="39"/>
      <c r="NTN1514" s="39"/>
      <c r="NTO1514" s="39"/>
      <c r="NTP1514" s="39"/>
      <c r="NTQ1514" s="39"/>
      <c r="NTR1514" s="39"/>
      <c r="NTS1514" s="39"/>
      <c r="NTT1514" s="39"/>
      <c r="NTU1514" s="39"/>
      <c r="NTV1514" s="39"/>
      <c r="NTW1514" s="39"/>
      <c r="NTX1514" s="39"/>
      <c r="NTY1514" s="39"/>
      <c r="NTZ1514" s="39"/>
      <c r="NUA1514" s="39"/>
      <c r="NUB1514" s="39"/>
      <c r="NUC1514" s="39"/>
      <c r="NUD1514" s="39"/>
      <c r="NUE1514" s="39"/>
      <c r="NUF1514" s="39"/>
      <c r="NUG1514" s="39"/>
      <c r="NUH1514" s="39"/>
      <c r="NUI1514" s="39"/>
      <c r="NUJ1514" s="39"/>
      <c r="NUK1514" s="39"/>
      <c r="NUL1514" s="39"/>
      <c r="NUM1514" s="39"/>
      <c r="NUN1514" s="39"/>
      <c r="NUO1514" s="39"/>
      <c r="NUP1514" s="39"/>
      <c r="NUQ1514" s="39"/>
      <c r="NUR1514" s="39"/>
      <c r="NUS1514" s="39"/>
      <c r="NUT1514" s="39"/>
      <c r="NUU1514" s="39"/>
      <c r="NUV1514" s="39"/>
      <c r="NUW1514" s="39"/>
      <c r="NUX1514" s="39"/>
      <c r="NUY1514" s="39"/>
      <c r="NUZ1514" s="39"/>
      <c r="NVA1514" s="39"/>
      <c r="NVB1514" s="39"/>
      <c r="NVC1514" s="39"/>
      <c r="NVD1514" s="39"/>
      <c r="NVE1514" s="39"/>
      <c r="NVF1514" s="39"/>
      <c r="NVG1514" s="39"/>
      <c r="NVH1514" s="39"/>
      <c r="NVI1514" s="39"/>
      <c r="NVJ1514" s="39"/>
      <c r="NVK1514" s="39"/>
      <c r="NVL1514" s="39"/>
      <c r="NVM1514" s="39"/>
      <c r="NVN1514" s="39"/>
      <c r="NVO1514" s="39"/>
      <c r="NVP1514" s="39"/>
      <c r="NVQ1514" s="39"/>
      <c r="NVR1514" s="39"/>
      <c r="NVS1514" s="39"/>
      <c r="NVT1514" s="39"/>
      <c r="NVU1514" s="39"/>
      <c r="NVV1514" s="39"/>
      <c r="NVW1514" s="39"/>
      <c r="NVX1514" s="39"/>
      <c r="NVY1514" s="39"/>
      <c r="NVZ1514" s="39"/>
      <c r="NWA1514" s="39"/>
      <c r="NWB1514" s="39"/>
      <c r="NWC1514" s="39"/>
      <c r="NWD1514" s="39"/>
      <c r="NWE1514" s="39"/>
      <c r="NWF1514" s="39"/>
      <c r="NWG1514" s="39"/>
      <c r="NWH1514" s="39"/>
      <c r="NWI1514" s="39"/>
      <c r="NWJ1514" s="39"/>
      <c r="NWK1514" s="39"/>
      <c r="NWL1514" s="39"/>
      <c r="NWM1514" s="39"/>
      <c r="NWN1514" s="39"/>
      <c r="NWO1514" s="39"/>
      <c r="NWP1514" s="39"/>
      <c r="NWQ1514" s="39"/>
      <c r="NWR1514" s="39"/>
      <c r="NWS1514" s="39"/>
      <c r="NWT1514" s="39"/>
      <c r="NWU1514" s="39"/>
      <c r="NWV1514" s="39"/>
      <c r="NWW1514" s="39"/>
      <c r="NWX1514" s="39"/>
      <c r="NWY1514" s="39"/>
      <c r="NWZ1514" s="39"/>
      <c r="NXA1514" s="39"/>
      <c r="NXB1514" s="39"/>
      <c r="NXC1514" s="39"/>
      <c r="NXD1514" s="39"/>
      <c r="NXE1514" s="39"/>
      <c r="NXF1514" s="39"/>
      <c r="NXG1514" s="39"/>
      <c r="NXH1514" s="39"/>
      <c r="NXI1514" s="39"/>
      <c r="NXJ1514" s="39"/>
      <c r="NXK1514" s="39"/>
      <c r="NXL1514" s="39"/>
      <c r="NXM1514" s="39"/>
      <c r="NXN1514" s="39"/>
      <c r="NXO1514" s="39"/>
      <c r="NXP1514" s="39"/>
      <c r="NXQ1514" s="39"/>
      <c r="NXR1514" s="39"/>
      <c r="NXS1514" s="39"/>
      <c r="NXT1514" s="39"/>
      <c r="NXU1514" s="39"/>
      <c r="NXV1514" s="39"/>
      <c r="NXW1514" s="39"/>
      <c r="NXX1514" s="39"/>
      <c r="NXY1514" s="39"/>
      <c r="NXZ1514" s="39"/>
      <c r="NYA1514" s="39"/>
      <c r="NYB1514" s="39"/>
      <c r="NYC1514" s="39"/>
      <c r="NYD1514" s="39"/>
      <c r="NYE1514" s="39"/>
      <c r="NYF1514" s="39"/>
      <c r="NYG1514" s="39"/>
      <c r="NYH1514" s="39"/>
      <c r="NYI1514" s="39"/>
      <c r="NYJ1514" s="39"/>
      <c r="NYK1514" s="39"/>
      <c r="NYL1514" s="39"/>
      <c r="NYM1514" s="39"/>
      <c r="NYN1514" s="39"/>
      <c r="NYO1514" s="39"/>
      <c r="NYP1514" s="39"/>
      <c r="NYQ1514" s="39"/>
      <c r="NYR1514" s="39"/>
      <c r="NYS1514" s="39"/>
      <c r="NYT1514" s="39"/>
      <c r="NYU1514" s="39"/>
      <c r="NYV1514" s="39"/>
      <c r="NYW1514" s="39"/>
      <c r="NYX1514" s="39"/>
      <c r="NYY1514" s="39"/>
      <c r="NYZ1514" s="39"/>
      <c r="NZA1514" s="39"/>
      <c r="NZB1514" s="39"/>
      <c r="NZC1514" s="39"/>
      <c r="NZD1514" s="39"/>
      <c r="NZE1514" s="39"/>
      <c r="NZF1514" s="39"/>
      <c r="NZG1514" s="39"/>
      <c r="NZH1514" s="39"/>
      <c r="NZI1514" s="39"/>
      <c r="NZJ1514" s="39"/>
      <c r="NZK1514" s="39"/>
      <c r="NZL1514" s="39"/>
      <c r="NZM1514" s="39"/>
      <c r="NZN1514" s="39"/>
      <c r="NZO1514" s="39"/>
      <c r="NZP1514" s="39"/>
      <c r="NZQ1514" s="39"/>
      <c r="NZR1514" s="39"/>
      <c r="NZS1514" s="39"/>
      <c r="NZT1514" s="39"/>
      <c r="NZU1514" s="39"/>
      <c r="NZV1514" s="39"/>
      <c r="NZW1514" s="39"/>
      <c r="NZX1514" s="39"/>
      <c r="NZY1514" s="39"/>
      <c r="NZZ1514" s="39"/>
      <c r="OAA1514" s="39"/>
      <c r="OAB1514" s="39"/>
      <c r="OAC1514" s="39"/>
      <c r="OAD1514" s="39"/>
      <c r="OAE1514" s="39"/>
      <c r="OAF1514" s="39"/>
      <c r="OAG1514" s="39"/>
      <c r="OAH1514" s="39"/>
      <c r="OAI1514" s="39"/>
      <c r="OAJ1514" s="39"/>
      <c r="OAK1514" s="39"/>
      <c r="OAL1514" s="39"/>
      <c r="OAM1514" s="39"/>
      <c r="OAN1514" s="39"/>
      <c r="OAO1514" s="39"/>
      <c r="OAP1514" s="39"/>
      <c r="OAQ1514" s="39"/>
      <c r="OAR1514" s="39"/>
      <c r="OAS1514" s="39"/>
      <c r="OAT1514" s="39"/>
      <c r="OAU1514" s="39"/>
      <c r="OAV1514" s="39"/>
      <c r="OAW1514" s="39"/>
      <c r="OAX1514" s="39"/>
      <c r="OAY1514" s="39"/>
      <c r="OAZ1514" s="39"/>
      <c r="OBA1514" s="39"/>
      <c r="OBB1514" s="39"/>
      <c r="OBC1514" s="39"/>
      <c r="OBD1514" s="39"/>
      <c r="OBE1514" s="39"/>
      <c r="OBF1514" s="39"/>
      <c r="OBG1514" s="39"/>
      <c r="OBH1514" s="39"/>
      <c r="OBI1514" s="39"/>
      <c r="OBJ1514" s="39"/>
      <c r="OBK1514" s="39"/>
      <c r="OBL1514" s="39"/>
      <c r="OBM1514" s="39"/>
      <c r="OBN1514" s="39"/>
      <c r="OBO1514" s="39"/>
      <c r="OBP1514" s="39"/>
      <c r="OBQ1514" s="39"/>
      <c r="OBR1514" s="39"/>
      <c r="OBS1514" s="39"/>
      <c r="OBT1514" s="39"/>
      <c r="OBU1514" s="39"/>
      <c r="OBV1514" s="39"/>
      <c r="OBW1514" s="39"/>
      <c r="OBX1514" s="39"/>
      <c r="OBY1514" s="39"/>
      <c r="OBZ1514" s="39"/>
      <c r="OCA1514" s="39"/>
      <c r="OCB1514" s="39"/>
      <c r="OCC1514" s="39"/>
      <c r="OCD1514" s="39"/>
      <c r="OCE1514" s="39"/>
      <c r="OCF1514" s="39"/>
      <c r="OCG1514" s="39"/>
      <c r="OCH1514" s="39"/>
      <c r="OCI1514" s="39"/>
      <c r="OCJ1514" s="39"/>
      <c r="OCK1514" s="39"/>
      <c r="OCL1514" s="39"/>
      <c r="OCM1514" s="39"/>
      <c r="OCN1514" s="39"/>
      <c r="OCO1514" s="39"/>
      <c r="OCP1514" s="39"/>
      <c r="OCQ1514" s="39"/>
      <c r="OCR1514" s="39"/>
      <c r="OCS1514" s="39"/>
      <c r="OCT1514" s="39"/>
      <c r="OCU1514" s="39"/>
      <c r="OCV1514" s="39"/>
      <c r="OCW1514" s="39"/>
      <c r="OCX1514" s="39"/>
      <c r="OCY1514" s="39"/>
      <c r="OCZ1514" s="39"/>
      <c r="ODA1514" s="39"/>
      <c r="ODB1514" s="39"/>
      <c r="ODC1514" s="39"/>
      <c r="ODD1514" s="39"/>
      <c r="ODE1514" s="39"/>
      <c r="ODF1514" s="39"/>
      <c r="ODG1514" s="39"/>
      <c r="ODH1514" s="39"/>
      <c r="ODI1514" s="39"/>
      <c r="ODJ1514" s="39"/>
      <c r="ODK1514" s="39"/>
      <c r="ODL1514" s="39"/>
      <c r="ODM1514" s="39"/>
      <c r="ODN1514" s="39"/>
      <c r="ODO1514" s="39"/>
      <c r="ODP1514" s="39"/>
      <c r="ODQ1514" s="39"/>
      <c r="ODR1514" s="39"/>
      <c r="ODS1514" s="39"/>
      <c r="ODT1514" s="39"/>
      <c r="ODU1514" s="39"/>
      <c r="ODV1514" s="39"/>
      <c r="ODW1514" s="39"/>
      <c r="ODX1514" s="39"/>
      <c r="ODY1514" s="39"/>
      <c r="ODZ1514" s="39"/>
      <c r="OEA1514" s="39"/>
      <c r="OEB1514" s="39"/>
      <c r="OEC1514" s="39"/>
      <c r="OED1514" s="39"/>
      <c r="OEE1514" s="39"/>
      <c r="OEF1514" s="39"/>
      <c r="OEG1514" s="39"/>
      <c r="OEH1514" s="39"/>
      <c r="OEI1514" s="39"/>
      <c r="OEJ1514" s="39"/>
      <c r="OEK1514" s="39"/>
      <c r="OEL1514" s="39"/>
      <c r="OEM1514" s="39"/>
      <c r="OEN1514" s="39"/>
      <c r="OEO1514" s="39"/>
      <c r="OEP1514" s="39"/>
      <c r="OEQ1514" s="39"/>
      <c r="OER1514" s="39"/>
      <c r="OES1514" s="39"/>
      <c r="OET1514" s="39"/>
      <c r="OEU1514" s="39"/>
      <c r="OEV1514" s="39"/>
      <c r="OEW1514" s="39"/>
      <c r="OEX1514" s="39"/>
      <c r="OEY1514" s="39"/>
      <c r="OEZ1514" s="39"/>
      <c r="OFA1514" s="39"/>
      <c r="OFB1514" s="39"/>
      <c r="OFC1514" s="39"/>
      <c r="OFD1514" s="39"/>
      <c r="OFE1514" s="39"/>
      <c r="OFF1514" s="39"/>
      <c r="OFG1514" s="39"/>
      <c r="OFH1514" s="39"/>
      <c r="OFI1514" s="39"/>
      <c r="OFJ1514" s="39"/>
      <c r="OFK1514" s="39"/>
      <c r="OFL1514" s="39"/>
      <c r="OFM1514" s="39"/>
      <c r="OFN1514" s="39"/>
      <c r="OFO1514" s="39"/>
      <c r="OFP1514" s="39"/>
      <c r="OFQ1514" s="39"/>
      <c r="OFR1514" s="39"/>
      <c r="OFS1514" s="39"/>
      <c r="OFT1514" s="39"/>
      <c r="OFU1514" s="39"/>
      <c r="OFV1514" s="39"/>
      <c r="OFW1514" s="39"/>
      <c r="OFX1514" s="39"/>
      <c r="OFY1514" s="39"/>
      <c r="OFZ1514" s="39"/>
      <c r="OGA1514" s="39"/>
      <c r="OGB1514" s="39"/>
      <c r="OGC1514" s="39"/>
      <c r="OGD1514" s="39"/>
      <c r="OGE1514" s="39"/>
      <c r="OGF1514" s="39"/>
      <c r="OGG1514" s="39"/>
      <c r="OGH1514" s="39"/>
      <c r="OGI1514" s="39"/>
      <c r="OGJ1514" s="39"/>
      <c r="OGK1514" s="39"/>
      <c r="OGL1514" s="39"/>
      <c r="OGM1514" s="39"/>
      <c r="OGN1514" s="39"/>
      <c r="OGO1514" s="39"/>
      <c r="OGP1514" s="39"/>
      <c r="OGQ1514" s="39"/>
      <c r="OGR1514" s="39"/>
      <c r="OGS1514" s="39"/>
      <c r="OGT1514" s="39"/>
      <c r="OGU1514" s="39"/>
      <c r="OGV1514" s="39"/>
      <c r="OGW1514" s="39"/>
      <c r="OGX1514" s="39"/>
      <c r="OGY1514" s="39"/>
      <c r="OGZ1514" s="39"/>
      <c r="OHA1514" s="39"/>
      <c r="OHB1514" s="39"/>
      <c r="OHC1514" s="39"/>
      <c r="OHD1514" s="39"/>
      <c r="OHE1514" s="39"/>
      <c r="OHF1514" s="39"/>
      <c r="OHG1514" s="39"/>
      <c r="OHH1514" s="39"/>
      <c r="OHI1514" s="39"/>
      <c r="OHJ1514" s="39"/>
      <c r="OHK1514" s="39"/>
      <c r="OHL1514" s="39"/>
      <c r="OHM1514" s="39"/>
      <c r="OHN1514" s="39"/>
      <c r="OHO1514" s="39"/>
      <c r="OHP1514" s="39"/>
      <c r="OHQ1514" s="39"/>
      <c r="OHR1514" s="39"/>
      <c r="OHS1514" s="39"/>
      <c r="OHT1514" s="39"/>
      <c r="OHU1514" s="39"/>
      <c r="OHV1514" s="39"/>
      <c r="OHW1514" s="39"/>
      <c r="OHX1514" s="39"/>
      <c r="OHY1514" s="39"/>
      <c r="OHZ1514" s="39"/>
      <c r="OIA1514" s="39"/>
      <c r="OIB1514" s="39"/>
      <c r="OIC1514" s="39"/>
      <c r="OID1514" s="39"/>
      <c r="OIE1514" s="39"/>
      <c r="OIF1514" s="39"/>
      <c r="OIG1514" s="39"/>
      <c r="OIH1514" s="39"/>
      <c r="OII1514" s="39"/>
      <c r="OIJ1514" s="39"/>
      <c r="OIK1514" s="39"/>
      <c r="OIL1514" s="39"/>
      <c r="OIM1514" s="39"/>
      <c r="OIN1514" s="39"/>
      <c r="OIO1514" s="39"/>
      <c r="OIP1514" s="39"/>
      <c r="OIQ1514" s="39"/>
      <c r="OIR1514" s="39"/>
      <c r="OIS1514" s="39"/>
      <c r="OIT1514" s="39"/>
      <c r="OIU1514" s="39"/>
      <c r="OIV1514" s="39"/>
      <c r="OIW1514" s="39"/>
      <c r="OIX1514" s="39"/>
      <c r="OIY1514" s="39"/>
      <c r="OIZ1514" s="39"/>
      <c r="OJA1514" s="39"/>
      <c r="OJB1514" s="39"/>
      <c r="OJC1514" s="39"/>
      <c r="OJD1514" s="39"/>
      <c r="OJE1514" s="39"/>
      <c r="OJF1514" s="39"/>
      <c r="OJG1514" s="39"/>
      <c r="OJH1514" s="39"/>
      <c r="OJI1514" s="39"/>
      <c r="OJJ1514" s="39"/>
      <c r="OJK1514" s="39"/>
      <c r="OJL1514" s="39"/>
      <c r="OJM1514" s="39"/>
      <c r="OJN1514" s="39"/>
      <c r="OJO1514" s="39"/>
      <c r="OJP1514" s="39"/>
      <c r="OJQ1514" s="39"/>
      <c r="OJR1514" s="39"/>
      <c r="OJS1514" s="39"/>
      <c r="OJT1514" s="39"/>
      <c r="OJU1514" s="39"/>
      <c r="OJV1514" s="39"/>
      <c r="OJW1514" s="39"/>
      <c r="OJX1514" s="39"/>
      <c r="OJY1514" s="39"/>
      <c r="OJZ1514" s="39"/>
      <c r="OKA1514" s="39"/>
      <c r="OKB1514" s="39"/>
      <c r="OKC1514" s="39"/>
      <c r="OKD1514" s="39"/>
      <c r="OKE1514" s="39"/>
      <c r="OKF1514" s="39"/>
      <c r="OKG1514" s="39"/>
      <c r="OKH1514" s="39"/>
      <c r="OKI1514" s="39"/>
      <c r="OKJ1514" s="39"/>
      <c r="OKK1514" s="39"/>
      <c r="OKL1514" s="39"/>
      <c r="OKM1514" s="39"/>
      <c r="OKN1514" s="39"/>
      <c r="OKO1514" s="39"/>
      <c r="OKP1514" s="39"/>
      <c r="OKQ1514" s="39"/>
      <c r="OKR1514" s="39"/>
      <c r="OKS1514" s="39"/>
      <c r="OKT1514" s="39"/>
      <c r="OKU1514" s="39"/>
      <c r="OKV1514" s="39"/>
      <c r="OKW1514" s="39"/>
      <c r="OKX1514" s="39"/>
      <c r="OKY1514" s="39"/>
      <c r="OKZ1514" s="39"/>
      <c r="OLA1514" s="39"/>
      <c r="OLB1514" s="39"/>
      <c r="OLC1514" s="39"/>
      <c r="OLD1514" s="39"/>
      <c r="OLE1514" s="39"/>
      <c r="OLF1514" s="39"/>
      <c r="OLG1514" s="39"/>
      <c r="OLH1514" s="39"/>
      <c r="OLI1514" s="39"/>
      <c r="OLJ1514" s="39"/>
      <c r="OLK1514" s="39"/>
      <c r="OLL1514" s="39"/>
      <c r="OLM1514" s="39"/>
      <c r="OLN1514" s="39"/>
      <c r="OLO1514" s="39"/>
      <c r="OLP1514" s="39"/>
      <c r="OLQ1514" s="39"/>
      <c r="OLR1514" s="39"/>
      <c r="OLS1514" s="39"/>
      <c r="OLT1514" s="39"/>
      <c r="OLU1514" s="39"/>
      <c r="OLV1514" s="39"/>
      <c r="OLW1514" s="39"/>
      <c r="OLX1514" s="39"/>
      <c r="OLY1514" s="39"/>
      <c r="OLZ1514" s="39"/>
      <c r="OMA1514" s="39"/>
      <c r="OMB1514" s="39"/>
      <c r="OMC1514" s="39"/>
      <c r="OMD1514" s="39"/>
      <c r="OME1514" s="39"/>
      <c r="OMF1514" s="39"/>
      <c r="OMG1514" s="39"/>
      <c r="OMH1514" s="39"/>
      <c r="OMI1514" s="39"/>
      <c r="OMJ1514" s="39"/>
      <c r="OMK1514" s="39"/>
      <c r="OML1514" s="39"/>
      <c r="OMM1514" s="39"/>
      <c r="OMN1514" s="39"/>
      <c r="OMO1514" s="39"/>
      <c r="OMP1514" s="39"/>
      <c r="OMQ1514" s="39"/>
      <c r="OMR1514" s="39"/>
      <c r="OMS1514" s="39"/>
      <c r="OMT1514" s="39"/>
      <c r="OMU1514" s="39"/>
      <c r="OMV1514" s="39"/>
      <c r="OMW1514" s="39"/>
      <c r="OMX1514" s="39"/>
      <c r="OMY1514" s="39"/>
      <c r="OMZ1514" s="39"/>
      <c r="ONA1514" s="39"/>
      <c r="ONB1514" s="39"/>
      <c r="ONC1514" s="39"/>
      <c r="OND1514" s="39"/>
      <c r="ONE1514" s="39"/>
      <c r="ONF1514" s="39"/>
      <c r="ONG1514" s="39"/>
      <c r="ONH1514" s="39"/>
      <c r="ONI1514" s="39"/>
      <c r="ONJ1514" s="39"/>
      <c r="ONK1514" s="39"/>
      <c r="ONL1514" s="39"/>
      <c r="ONM1514" s="39"/>
      <c r="ONN1514" s="39"/>
      <c r="ONO1514" s="39"/>
      <c r="ONP1514" s="39"/>
      <c r="ONQ1514" s="39"/>
      <c r="ONR1514" s="39"/>
      <c r="ONS1514" s="39"/>
      <c r="ONT1514" s="39"/>
      <c r="ONU1514" s="39"/>
      <c r="ONV1514" s="39"/>
      <c r="ONW1514" s="39"/>
      <c r="ONX1514" s="39"/>
      <c r="ONY1514" s="39"/>
      <c r="ONZ1514" s="39"/>
      <c r="OOA1514" s="39"/>
      <c r="OOB1514" s="39"/>
      <c r="OOC1514" s="39"/>
      <c r="OOD1514" s="39"/>
      <c r="OOE1514" s="39"/>
      <c r="OOF1514" s="39"/>
      <c r="OOG1514" s="39"/>
      <c r="OOH1514" s="39"/>
      <c r="OOI1514" s="39"/>
      <c r="OOJ1514" s="39"/>
      <c r="OOK1514" s="39"/>
      <c r="OOL1514" s="39"/>
      <c r="OOM1514" s="39"/>
      <c r="OON1514" s="39"/>
      <c r="OOO1514" s="39"/>
      <c r="OOP1514" s="39"/>
      <c r="OOQ1514" s="39"/>
      <c r="OOR1514" s="39"/>
      <c r="OOS1514" s="39"/>
      <c r="OOT1514" s="39"/>
      <c r="OOU1514" s="39"/>
      <c r="OOV1514" s="39"/>
      <c r="OOW1514" s="39"/>
      <c r="OOX1514" s="39"/>
      <c r="OOY1514" s="39"/>
      <c r="OOZ1514" s="39"/>
      <c r="OPA1514" s="39"/>
      <c r="OPB1514" s="39"/>
      <c r="OPC1514" s="39"/>
      <c r="OPD1514" s="39"/>
      <c r="OPE1514" s="39"/>
      <c r="OPF1514" s="39"/>
      <c r="OPG1514" s="39"/>
      <c r="OPH1514" s="39"/>
      <c r="OPI1514" s="39"/>
      <c r="OPJ1514" s="39"/>
      <c r="OPK1514" s="39"/>
      <c r="OPL1514" s="39"/>
      <c r="OPM1514" s="39"/>
      <c r="OPN1514" s="39"/>
      <c r="OPO1514" s="39"/>
      <c r="OPP1514" s="39"/>
      <c r="OPQ1514" s="39"/>
      <c r="OPR1514" s="39"/>
      <c r="OPS1514" s="39"/>
      <c r="OPT1514" s="39"/>
      <c r="OPU1514" s="39"/>
      <c r="OPV1514" s="39"/>
      <c r="OPW1514" s="39"/>
      <c r="OPX1514" s="39"/>
      <c r="OPY1514" s="39"/>
      <c r="OPZ1514" s="39"/>
      <c r="OQA1514" s="39"/>
      <c r="OQB1514" s="39"/>
      <c r="OQC1514" s="39"/>
      <c r="OQD1514" s="39"/>
      <c r="OQE1514" s="39"/>
      <c r="OQF1514" s="39"/>
      <c r="OQG1514" s="39"/>
      <c r="OQH1514" s="39"/>
      <c r="OQI1514" s="39"/>
      <c r="OQJ1514" s="39"/>
      <c r="OQK1514" s="39"/>
      <c r="OQL1514" s="39"/>
      <c r="OQM1514" s="39"/>
      <c r="OQN1514" s="39"/>
      <c r="OQO1514" s="39"/>
      <c r="OQP1514" s="39"/>
      <c r="OQQ1514" s="39"/>
      <c r="OQR1514" s="39"/>
      <c r="OQS1514" s="39"/>
      <c r="OQT1514" s="39"/>
      <c r="OQU1514" s="39"/>
      <c r="OQV1514" s="39"/>
      <c r="OQW1514" s="39"/>
      <c r="OQX1514" s="39"/>
      <c r="OQY1514" s="39"/>
      <c r="OQZ1514" s="39"/>
      <c r="ORA1514" s="39"/>
      <c r="ORB1514" s="39"/>
      <c r="ORC1514" s="39"/>
      <c r="ORD1514" s="39"/>
      <c r="ORE1514" s="39"/>
      <c r="ORF1514" s="39"/>
      <c r="ORG1514" s="39"/>
      <c r="ORH1514" s="39"/>
      <c r="ORI1514" s="39"/>
      <c r="ORJ1514" s="39"/>
      <c r="ORK1514" s="39"/>
      <c r="ORL1514" s="39"/>
      <c r="ORM1514" s="39"/>
      <c r="ORN1514" s="39"/>
      <c r="ORO1514" s="39"/>
      <c r="ORP1514" s="39"/>
      <c r="ORQ1514" s="39"/>
      <c r="ORR1514" s="39"/>
      <c r="ORS1514" s="39"/>
      <c r="ORT1514" s="39"/>
      <c r="ORU1514" s="39"/>
      <c r="ORV1514" s="39"/>
      <c r="ORW1514" s="39"/>
      <c r="ORX1514" s="39"/>
      <c r="ORY1514" s="39"/>
      <c r="ORZ1514" s="39"/>
      <c r="OSA1514" s="39"/>
      <c r="OSB1514" s="39"/>
      <c r="OSC1514" s="39"/>
      <c r="OSD1514" s="39"/>
      <c r="OSE1514" s="39"/>
      <c r="OSF1514" s="39"/>
      <c r="OSG1514" s="39"/>
      <c r="OSH1514" s="39"/>
      <c r="OSI1514" s="39"/>
      <c r="OSJ1514" s="39"/>
      <c r="OSK1514" s="39"/>
      <c r="OSL1514" s="39"/>
      <c r="OSM1514" s="39"/>
      <c r="OSN1514" s="39"/>
      <c r="OSO1514" s="39"/>
      <c r="OSP1514" s="39"/>
      <c r="OSQ1514" s="39"/>
      <c r="OSR1514" s="39"/>
      <c r="OSS1514" s="39"/>
      <c r="OST1514" s="39"/>
      <c r="OSU1514" s="39"/>
      <c r="OSV1514" s="39"/>
      <c r="OSW1514" s="39"/>
      <c r="OSX1514" s="39"/>
      <c r="OSY1514" s="39"/>
      <c r="OSZ1514" s="39"/>
      <c r="OTA1514" s="39"/>
      <c r="OTB1514" s="39"/>
      <c r="OTC1514" s="39"/>
      <c r="OTD1514" s="39"/>
      <c r="OTE1514" s="39"/>
      <c r="OTF1514" s="39"/>
      <c r="OTG1514" s="39"/>
      <c r="OTH1514" s="39"/>
      <c r="OTI1514" s="39"/>
      <c r="OTJ1514" s="39"/>
      <c r="OTK1514" s="39"/>
      <c r="OTL1514" s="39"/>
      <c r="OTM1514" s="39"/>
      <c r="OTN1514" s="39"/>
      <c r="OTO1514" s="39"/>
      <c r="OTP1514" s="39"/>
      <c r="OTQ1514" s="39"/>
      <c r="OTR1514" s="39"/>
      <c r="OTS1514" s="39"/>
      <c r="OTT1514" s="39"/>
      <c r="OTU1514" s="39"/>
      <c r="OTV1514" s="39"/>
      <c r="OTW1514" s="39"/>
      <c r="OTX1514" s="39"/>
      <c r="OTY1514" s="39"/>
      <c r="OTZ1514" s="39"/>
      <c r="OUA1514" s="39"/>
      <c r="OUB1514" s="39"/>
      <c r="OUC1514" s="39"/>
      <c r="OUD1514" s="39"/>
      <c r="OUE1514" s="39"/>
      <c r="OUF1514" s="39"/>
      <c r="OUG1514" s="39"/>
      <c r="OUH1514" s="39"/>
      <c r="OUI1514" s="39"/>
      <c r="OUJ1514" s="39"/>
      <c r="OUK1514" s="39"/>
      <c r="OUL1514" s="39"/>
      <c r="OUM1514" s="39"/>
      <c r="OUN1514" s="39"/>
      <c r="OUO1514" s="39"/>
      <c r="OUP1514" s="39"/>
      <c r="OUQ1514" s="39"/>
      <c r="OUR1514" s="39"/>
      <c r="OUS1514" s="39"/>
      <c r="OUT1514" s="39"/>
      <c r="OUU1514" s="39"/>
      <c r="OUV1514" s="39"/>
      <c r="OUW1514" s="39"/>
      <c r="OUX1514" s="39"/>
      <c r="OUY1514" s="39"/>
      <c r="OUZ1514" s="39"/>
      <c r="OVA1514" s="39"/>
      <c r="OVB1514" s="39"/>
      <c r="OVC1514" s="39"/>
      <c r="OVD1514" s="39"/>
      <c r="OVE1514" s="39"/>
      <c r="OVF1514" s="39"/>
      <c r="OVG1514" s="39"/>
      <c r="OVH1514" s="39"/>
      <c r="OVI1514" s="39"/>
      <c r="OVJ1514" s="39"/>
      <c r="OVK1514" s="39"/>
      <c r="OVL1514" s="39"/>
      <c r="OVM1514" s="39"/>
      <c r="OVN1514" s="39"/>
      <c r="OVO1514" s="39"/>
      <c r="OVP1514" s="39"/>
      <c r="OVQ1514" s="39"/>
      <c r="OVR1514" s="39"/>
      <c r="OVS1514" s="39"/>
      <c r="OVT1514" s="39"/>
      <c r="OVU1514" s="39"/>
      <c r="OVV1514" s="39"/>
      <c r="OVW1514" s="39"/>
      <c r="OVX1514" s="39"/>
      <c r="OVY1514" s="39"/>
      <c r="OVZ1514" s="39"/>
      <c r="OWA1514" s="39"/>
      <c r="OWB1514" s="39"/>
      <c r="OWC1514" s="39"/>
      <c r="OWD1514" s="39"/>
      <c r="OWE1514" s="39"/>
      <c r="OWF1514" s="39"/>
      <c r="OWG1514" s="39"/>
      <c r="OWH1514" s="39"/>
      <c r="OWI1514" s="39"/>
      <c r="OWJ1514" s="39"/>
      <c r="OWK1514" s="39"/>
      <c r="OWL1514" s="39"/>
      <c r="OWM1514" s="39"/>
      <c r="OWN1514" s="39"/>
      <c r="OWO1514" s="39"/>
      <c r="OWP1514" s="39"/>
      <c r="OWQ1514" s="39"/>
      <c r="OWR1514" s="39"/>
      <c r="OWS1514" s="39"/>
      <c r="OWT1514" s="39"/>
      <c r="OWU1514" s="39"/>
      <c r="OWV1514" s="39"/>
      <c r="OWW1514" s="39"/>
      <c r="OWX1514" s="39"/>
      <c r="OWY1514" s="39"/>
      <c r="OWZ1514" s="39"/>
      <c r="OXA1514" s="39"/>
      <c r="OXB1514" s="39"/>
      <c r="OXC1514" s="39"/>
      <c r="OXD1514" s="39"/>
      <c r="OXE1514" s="39"/>
      <c r="OXF1514" s="39"/>
      <c r="OXG1514" s="39"/>
      <c r="OXH1514" s="39"/>
      <c r="OXI1514" s="39"/>
      <c r="OXJ1514" s="39"/>
      <c r="OXK1514" s="39"/>
      <c r="OXL1514" s="39"/>
      <c r="OXM1514" s="39"/>
      <c r="OXN1514" s="39"/>
      <c r="OXO1514" s="39"/>
      <c r="OXP1514" s="39"/>
      <c r="OXQ1514" s="39"/>
      <c r="OXR1514" s="39"/>
      <c r="OXS1514" s="39"/>
      <c r="OXT1514" s="39"/>
      <c r="OXU1514" s="39"/>
      <c r="OXV1514" s="39"/>
      <c r="OXW1514" s="39"/>
      <c r="OXX1514" s="39"/>
      <c r="OXY1514" s="39"/>
      <c r="OXZ1514" s="39"/>
      <c r="OYA1514" s="39"/>
      <c r="OYB1514" s="39"/>
      <c r="OYC1514" s="39"/>
      <c r="OYD1514" s="39"/>
      <c r="OYE1514" s="39"/>
      <c r="OYF1514" s="39"/>
      <c r="OYG1514" s="39"/>
      <c r="OYH1514" s="39"/>
      <c r="OYI1514" s="39"/>
      <c r="OYJ1514" s="39"/>
      <c r="OYK1514" s="39"/>
      <c r="OYL1514" s="39"/>
      <c r="OYM1514" s="39"/>
      <c r="OYN1514" s="39"/>
      <c r="OYO1514" s="39"/>
      <c r="OYP1514" s="39"/>
      <c r="OYQ1514" s="39"/>
      <c r="OYR1514" s="39"/>
      <c r="OYS1514" s="39"/>
      <c r="OYT1514" s="39"/>
      <c r="OYU1514" s="39"/>
      <c r="OYV1514" s="39"/>
      <c r="OYW1514" s="39"/>
      <c r="OYX1514" s="39"/>
      <c r="OYY1514" s="39"/>
      <c r="OYZ1514" s="39"/>
      <c r="OZA1514" s="39"/>
      <c r="OZB1514" s="39"/>
      <c r="OZC1514" s="39"/>
      <c r="OZD1514" s="39"/>
      <c r="OZE1514" s="39"/>
      <c r="OZF1514" s="39"/>
      <c r="OZG1514" s="39"/>
      <c r="OZH1514" s="39"/>
      <c r="OZI1514" s="39"/>
      <c r="OZJ1514" s="39"/>
      <c r="OZK1514" s="39"/>
      <c r="OZL1514" s="39"/>
      <c r="OZM1514" s="39"/>
      <c r="OZN1514" s="39"/>
      <c r="OZO1514" s="39"/>
      <c r="OZP1514" s="39"/>
      <c r="OZQ1514" s="39"/>
      <c r="OZR1514" s="39"/>
      <c r="OZS1514" s="39"/>
      <c r="OZT1514" s="39"/>
      <c r="OZU1514" s="39"/>
      <c r="OZV1514" s="39"/>
      <c r="OZW1514" s="39"/>
      <c r="OZX1514" s="39"/>
      <c r="OZY1514" s="39"/>
      <c r="OZZ1514" s="39"/>
      <c r="PAA1514" s="39"/>
      <c r="PAB1514" s="39"/>
      <c r="PAC1514" s="39"/>
      <c r="PAD1514" s="39"/>
      <c r="PAE1514" s="39"/>
      <c r="PAF1514" s="39"/>
      <c r="PAG1514" s="39"/>
      <c r="PAH1514" s="39"/>
      <c r="PAI1514" s="39"/>
      <c r="PAJ1514" s="39"/>
      <c r="PAK1514" s="39"/>
      <c r="PAL1514" s="39"/>
      <c r="PAM1514" s="39"/>
      <c r="PAN1514" s="39"/>
      <c r="PAO1514" s="39"/>
      <c r="PAP1514" s="39"/>
      <c r="PAQ1514" s="39"/>
      <c r="PAR1514" s="39"/>
      <c r="PAS1514" s="39"/>
      <c r="PAT1514" s="39"/>
      <c r="PAU1514" s="39"/>
      <c r="PAV1514" s="39"/>
      <c r="PAW1514" s="39"/>
      <c r="PAX1514" s="39"/>
      <c r="PAY1514" s="39"/>
      <c r="PAZ1514" s="39"/>
      <c r="PBA1514" s="39"/>
      <c r="PBB1514" s="39"/>
      <c r="PBC1514" s="39"/>
      <c r="PBD1514" s="39"/>
      <c r="PBE1514" s="39"/>
      <c r="PBF1514" s="39"/>
      <c r="PBG1514" s="39"/>
      <c r="PBH1514" s="39"/>
      <c r="PBI1514" s="39"/>
      <c r="PBJ1514" s="39"/>
      <c r="PBK1514" s="39"/>
      <c r="PBL1514" s="39"/>
      <c r="PBM1514" s="39"/>
      <c r="PBN1514" s="39"/>
      <c r="PBO1514" s="39"/>
      <c r="PBP1514" s="39"/>
      <c r="PBQ1514" s="39"/>
      <c r="PBR1514" s="39"/>
      <c r="PBS1514" s="39"/>
      <c r="PBT1514" s="39"/>
      <c r="PBU1514" s="39"/>
      <c r="PBV1514" s="39"/>
      <c r="PBW1514" s="39"/>
      <c r="PBX1514" s="39"/>
      <c r="PBY1514" s="39"/>
      <c r="PBZ1514" s="39"/>
      <c r="PCA1514" s="39"/>
      <c r="PCB1514" s="39"/>
      <c r="PCC1514" s="39"/>
      <c r="PCD1514" s="39"/>
      <c r="PCE1514" s="39"/>
      <c r="PCF1514" s="39"/>
      <c r="PCG1514" s="39"/>
      <c r="PCH1514" s="39"/>
      <c r="PCI1514" s="39"/>
      <c r="PCJ1514" s="39"/>
      <c r="PCK1514" s="39"/>
      <c r="PCL1514" s="39"/>
      <c r="PCM1514" s="39"/>
      <c r="PCN1514" s="39"/>
      <c r="PCO1514" s="39"/>
      <c r="PCP1514" s="39"/>
      <c r="PCQ1514" s="39"/>
      <c r="PCR1514" s="39"/>
      <c r="PCS1514" s="39"/>
      <c r="PCT1514" s="39"/>
      <c r="PCU1514" s="39"/>
      <c r="PCV1514" s="39"/>
      <c r="PCW1514" s="39"/>
      <c r="PCX1514" s="39"/>
      <c r="PCY1514" s="39"/>
      <c r="PCZ1514" s="39"/>
      <c r="PDA1514" s="39"/>
      <c r="PDB1514" s="39"/>
      <c r="PDC1514" s="39"/>
      <c r="PDD1514" s="39"/>
      <c r="PDE1514" s="39"/>
      <c r="PDF1514" s="39"/>
      <c r="PDG1514" s="39"/>
      <c r="PDH1514" s="39"/>
      <c r="PDI1514" s="39"/>
      <c r="PDJ1514" s="39"/>
      <c r="PDK1514" s="39"/>
      <c r="PDL1514" s="39"/>
      <c r="PDM1514" s="39"/>
      <c r="PDN1514" s="39"/>
      <c r="PDO1514" s="39"/>
      <c r="PDP1514" s="39"/>
      <c r="PDQ1514" s="39"/>
      <c r="PDR1514" s="39"/>
      <c r="PDS1514" s="39"/>
      <c r="PDT1514" s="39"/>
      <c r="PDU1514" s="39"/>
      <c r="PDV1514" s="39"/>
      <c r="PDW1514" s="39"/>
      <c r="PDX1514" s="39"/>
      <c r="PDY1514" s="39"/>
      <c r="PDZ1514" s="39"/>
      <c r="PEA1514" s="39"/>
      <c r="PEB1514" s="39"/>
      <c r="PEC1514" s="39"/>
      <c r="PED1514" s="39"/>
      <c r="PEE1514" s="39"/>
      <c r="PEF1514" s="39"/>
      <c r="PEG1514" s="39"/>
      <c r="PEH1514" s="39"/>
      <c r="PEI1514" s="39"/>
      <c r="PEJ1514" s="39"/>
      <c r="PEK1514" s="39"/>
      <c r="PEL1514" s="39"/>
      <c r="PEM1514" s="39"/>
      <c r="PEN1514" s="39"/>
      <c r="PEO1514" s="39"/>
      <c r="PEP1514" s="39"/>
      <c r="PEQ1514" s="39"/>
      <c r="PER1514" s="39"/>
      <c r="PES1514" s="39"/>
      <c r="PET1514" s="39"/>
      <c r="PEU1514" s="39"/>
      <c r="PEV1514" s="39"/>
      <c r="PEW1514" s="39"/>
      <c r="PEX1514" s="39"/>
      <c r="PEY1514" s="39"/>
      <c r="PEZ1514" s="39"/>
      <c r="PFA1514" s="39"/>
      <c r="PFB1514" s="39"/>
      <c r="PFC1514" s="39"/>
      <c r="PFD1514" s="39"/>
      <c r="PFE1514" s="39"/>
      <c r="PFF1514" s="39"/>
      <c r="PFG1514" s="39"/>
      <c r="PFH1514" s="39"/>
      <c r="PFI1514" s="39"/>
      <c r="PFJ1514" s="39"/>
      <c r="PFK1514" s="39"/>
      <c r="PFL1514" s="39"/>
      <c r="PFM1514" s="39"/>
      <c r="PFN1514" s="39"/>
      <c r="PFO1514" s="39"/>
      <c r="PFP1514" s="39"/>
      <c r="PFQ1514" s="39"/>
      <c r="PFR1514" s="39"/>
      <c r="PFS1514" s="39"/>
      <c r="PFT1514" s="39"/>
      <c r="PFU1514" s="39"/>
      <c r="PFV1514" s="39"/>
      <c r="PFW1514" s="39"/>
      <c r="PFX1514" s="39"/>
      <c r="PFY1514" s="39"/>
      <c r="PFZ1514" s="39"/>
      <c r="PGA1514" s="39"/>
      <c r="PGB1514" s="39"/>
      <c r="PGC1514" s="39"/>
      <c r="PGD1514" s="39"/>
      <c r="PGE1514" s="39"/>
      <c r="PGF1514" s="39"/>
      <c r="PGG1514" s="39"/>
      <c r="PGH1514" s="39"/>
      <c r="PGI1514" s="39"/>
      <c r="PGJ1514" s="39"/>
      <c r="PGK1514" s="39"/>
      <c r="PGL1514" s="39"/>
      <c r="PGM1514" s="39"/>
      <c r="PGN1514" s="39"/>
      <c r="PGO1514" s="39"/>
      <c r="PGP1514" s="39"/>
      <c r="PGQ1514" s="39"/>
      <c r="PGR1514" s="39"/>
      <c r="PGS1514" s="39"/>
      <c r="PGT1514" s="39"/>
      <c r="PGU1514" s="39"/>
      <c r="PGV1514" s="39"/>
      <c r="PGW1514" s="39"/>
      <c r="PGX1514" s="39"/>
      <c r="PGY1514" s="39"/>
      <c r="PGZ1514" s="39"/>
      <c r="PHA1514" s="39"/>
      <c r="PHB1514" s="39"/>
      <c r="PHC1514" s="39"/>
      <c r="PHD1514" s="39"/>
      <c r="PHE1514" s="39"/>
      <c r="PHF1514" s="39"/>
      <c r="PHG1514" s="39"/>
      <c r="PHH1514" s="39"/>
      <c r="PHI1514" s="39"/>
      <c r="PHJ1514" s="39"/>
      <c r="PHK1514" s="39"/>
      <c r="PHL1514" s="39"/>
      <c r="PHM1514" s="39"/>
      <c r="PHN1514" s="39"/>
      <c r="PHO1514" s="39"/>
      <c r="PHP1514" s="39"/>
      <c r="PHQ1514" s="39"/>
      <c r="PHR1514" s="39"/>
      <c r="PHS1514" s="39"/>
      <c r="PHT1514" s="39"/>
      <c r="PHU1514" s="39"/>
      <c r="PHV1514" s="39"/>
      <c r="PHW1514" s="39"/>
      <c r="PHX1514" s="39"/>
      <c r="PHY1514" s="39"/>
      <c r="PHZ1514" s="39"/>
      <c r="PIA1514" s="39"/>
      <c r="PIB1514" s="39"/>
      <c r="PIC1514" s="39"/>
      <c r="PID1514" s="39"/>
      <c r="PIE1514" s="39"/>
      <c r="PIF1514" s="39"/>
      <c r="PIG1514" s="39"/>
      <c r="PIH1514" s="39"/>
      <c r="PII1514" s="39"/>
      <c r="PIJ1514" s="39"/>
      <c r="PIK1514" s="39"/>
      <c r="PIL1514" s="39"/>
      <c r="PIM1514" s="39"/>
      <c r="PIN1514" s="39"/>
      <c r="PIO1514" s="39"/>
      <c r="PIP1514" s="39"/>
      <c r="PIQ1514" s="39"/>
      <c r="PIR1514" s="39"/>
      <c r="PIS1514" s="39"/>
      <c r="PIT1514" s="39"/>
      <c r="PIU1514" s="39"/>
      <c r="PIV1514" s="39"/>
      <c r="PIW1514" s="39"/>
      <c r="PIX1514" s="39"/>
      <c r="PIY1514" s="39"/>
      <c r="PIZ1514" s="39"/>
      <c r="PJA1514" s="39"/>
      <c r="PJB1514" s="39"/>
      <c r="PJC1514" s="39"/>
      <c r="PJD1514" s="39"/>
      <c r="PJE1514" s="39"/>
      <c r="PJF1514" s="39"/>
      <c r="PJG1514" s="39"/>
      <c r="PJH1514" s="39"/>
      <c r="PJI1514" s="39"/>
      <c r="PJJ1514" s="39"/>
      <c r="PJK1514" s="39"/>
      <c r="PJL1514" s="39"/>
      <c r="PJM1514" s="39"/>
      <c r="PJN1514" s="39"/>
      <c r="PJO1514" s="39"/>
      <c r="PJP1514" s="39"/>
      <c r="PJQ1514" s="39"/>
      <c r="PJR1514" s="39"/>
      <c r="PJS1514" s="39"/>
      <c r="PJT1514" s="39"/>
      <c r="PJU1514" s="39"/>
      <c r="PJV1514" s="39"/>
      <c r="PJW1514" s="39"/>
      <c r="PJX1514" s="39"/>
      <c r="PJY1514" s="39"/>
      <c r="PJZ1514" s="39"/>
      <c r="PKA1514" s="39"/>
      <c r="PKB1514" s="39"/>
      <c r="PKC1514" s="39"/>
      <c r="PKD1514" s="39"/>
      <c r="PKE1514" s="39"/>
      <c r="PKF1514" s="39"/>
      <c r="PKG1514" s="39"/>
      <c r="PKH1514" s="39"/>
      <c r="PKI1514" s="39"/>
      <c r="PKJ1514" s="39"/>
      <c r="PKK1514" s="39"/>
      <c r="PKL1514" s="39"/>
      <c r="PKM1514" s="39"/>
      <c r="PKN1514" s="39"/>
      <c r="PKO1514" s="39"/>
      <c r="PKP1514" s="39"/>
      <c r="PKQ1514" s="39"/>
      <c r="PKR1514" s="39"/>
      <c r="PKS1514" s="39"/>
      <c r="PKT1514" s="39"/>
      <c r="PKU1514" s="39"/>
      <c r="PKV1514" s="39"/>
      <c r="PKW1514" s="39"/>
      <c r="PKX1514" s="39"/>
      <c r="PKY1514" s="39"/>
      <c r="PKZ1514" s="39"/>
      <c r="PLA1514" s="39"/>
      <c r="PLB1514" s="39"/>
      <c r="PLC1514" s="39"/>
      <c r="PLD1514" s="39"/>
      <c r="PLE1514" s="39"/>
      <c r="PLF1514" s="39"/>
      <c r="PLG1514" s="39"/>
      <c r="PLH1514" s="39"/>
      <c r="PLI1514" s="39"/>
      <c r="PLJ1514" s="39"/>
      <c r="PLK1514" s="39"/>
      <c r="PLL1514" s="39"/>
      <c r="PLM1514" s="39"/>
      <c r="PLN1514" s="39"/>
      <c r="PLO1514" s="39"/>
      <c r="PLP1514" s="39"/>
      <c r="PLQ1514" s="39"/>
      <c r="PLR1514" s="39"/>
      <c r="PLS1514" s="39"/>
      <c r="PLT1514" s="39"/>
      <c r="PLU1514" s="39"/>
      <c r="PLV1514" s="39"/>
      <c r="PLW1514" s="39"/>
      <c r="PLX1514" s="39"/>
      <c r="PLY1514" s="39"/>
      <c r="PLZ1514" s="39"/>
      <c r="PMA1514" s="39"/>
      <c r="PMB1514" s="39"/>
      <c r="PMC1514" s="39"/>
      <c r="PMD1514" s="39"/>
      <c r="PME1514" s="39"/>
      <c r="PMF1514" s="39"/>
      <c r="PMG1514" s="39"/>
      <c r="PMH1514" s="39"/>
      <c r="PMI1514" s="39"/>
      <c r="PMJ1514" s="39"/>
      <c r="PMK1514" s="39"/>
      <c r="PML1514" s="39"/>
      <c r="PMM1514" s="39"/>
      <c r="PMN1514" s="39"/>
      <c r="PMO1514" s="39"/>
      <c r="PMP1514" s="39"/>
      <c r="PMQ1514" s="39"/>
      <c r="PMR1514" s="39"/>
      <c r="PMS1514" s="39"/>
      <c r="PMT1514" s="39"/>
      <c r="PMU1514" s="39"/>
      <c r="PMV1514" s="39"/>
      <c r="PMW1514" s="39"/>
      <c r="PMX1514" s="39"/>
      <c r="PMY1514" s="39"/>
      <c r="PMZ1514" s="39"/>
      <c r="PNA1514" s="39"/>
      <c r="PNB1514" s="39"/>
      <c r="PNC1514" s="39"/>
      <c r="PND1514" s="39"/>
      <c r="PNE1514" s="39"/>
      <c r="PNF1514" s="39"/>
      <c r="PNG1514" s="39"/>
      <c r="PNH1514" s="39"/>
      <c r="PNI1514" s="39"/>
      <c r="PNJ1514" s="39"/>
      <c r="PNK1514" s="39"/>
      <c r="PNL1514" s="39"/>
      <c r="PNM1514" s="39"/>
      <c r="PNN1514" s="39"/>
      <c r="PNO1514" s="39"/>
      <c r="PNP1514" s="39"/>
      <c r="PNQ1514" s="39"/>
      <c r="PNR1514" s="39"/>
      <c r="PNS1514" s="39"/>
      <c r="PNT1514" s="39"/>
      <c r="PNU1514" s="39"/>
      <c r="PNV1514" s="39"/>
      <c r="PNW1514" s="39"/>
      <c r="PNX1514" s="39"/>
      <c r="PNY1514" s="39"/>
      <c r="PNZ1514" s="39"/>
      <c r="POA1514" s="39"/>
      <c r="POB1514" s="39"/>
      <c r="POC1514" s="39"/>
      <c r="POD1514" s="39"/>
      <c r="POE1514" s="39"/>
      <c r="POF1514" s="39"/>
      <c r="POG1514" s="39"/>
      <c r="POH1514" s="39"/>
      <c r="POI1514" s="39"/>
      <c r="POJ1514" s="39"/>
      <c r="POK1514" s="39"/>
      <c r="POL1514" s="39"/>
      <c r="POM1514" s="39"/>
      <c r="PON1514" s="39"/>
      <c r="POO1514" s="39"/>
      <c r="POP1514" s="39"/>
      <c r="POQ1514" s="39"/>
      <c r="POR1514" s="39"/>
      <c r="POS1514" s="39"/>
      <c r="POT1514" s="39"/>
      <c r="POU1514" s="39"/>
      <c r="POV1514" s="39"/>
      <c r="POW1514" s="39"/>
      <c r="POX1514" s="39"/>
      <c r="POY1514" s="39"/>
      <c r="POZ1514" s="39"/>
      <c r="PPA1514" s="39"/>
      <c r="PPB1514" s="39"/>
      <c r="PPC1514" s="39"/>
      <c r="PPD1514" s="39"/>
      <c r="PPE1514" s="39"/>
      <c r="PPF1514" s="39"/>
      <c r="PPG1514" s="39"/>
      <c r="PPH1514" s="39"/>
      <c r="PPI1514" s="39"/>
      <c r="PPJ1514" s="39"/>
      <c r="PPK1514" s="39"/>
      <c r="PPL1514" s="39"/>
      <c r="PPM1514" s="39"/>
      <c r="PPN1514" s="39"/>
      <c r="PPO1514" s="39"/>
      <c r="PPP1514" s="39"/>
      <c r="PPQ1514" s="39"/>
      <c r="PPR1514" s="39"/>
      <c r="PPS1514" s="39"/>
      <c r="PPT1514" s="39"/>
      <c r="PPU1514" s="39"/>
      <c r="PPV1514" s="39"/>
      <c r="PPW1514" s="39"/>
      <c r="PPX1514" s="39"/>
      <c r="PPY1514" s="39"/>
      <c r="PPZ1514" s="39"/>
      <c r="PQA1514" s="39"/>
      <c r="PQB1514" s="39"/>
      <c r="PQC1514" s="39"/>
      <c r="PQD1514" s="39"/>
      <c r="PQE1514" s="39"/>
      <c r="PQF1514" s="39"/>
      <c r="PQG1514" s="39"/>
      <c r="PQH1514" s="39"/>
      <c r="PQI1514" s="39"/>
      <c r="PQJ1514" s="39"/>
      <c r="PQK1514" s="39"/>
      <c r="PQL1514" s="39"/>
      <c r="PQM1514" s="39"/>
      <c r="PQN1514" s="39"/>
      <c r="PQO1514" s="39"/>
      <c r="PQP1514" s="39"/>
      <c r="PQQ1514" s="39"/>
      <c r="PQR1514" s="39"/>
      <c r="PQS1514" s="39"/>
      <c r="PQT1514" s="39"/>
      <c r="PQU1514" s="39"/>
      <c r="PQV1514" s="39"/>
      <c r="PQW1514" s="39"/>
      <c r="PQX1514" s="39"/>
      <c r="PQY1514" s="39"/>
      <c r="PQZ1514" s="39"/>
      <c r="PRA1514" s="39"/>
      <c r="PRB1514" s="39"/>
      <c r="PRC1514" s="39"/>
      <c r="PRD1514" s="39"/>
      <c r="PRE1514" s="39"/>
      <c r="PRF1514" s="39"/>
      <c r="PRG1514" s="39"/>
      <c r="PRH1514" s="39"/>
      <c r="PRI1514" s="39"/>
      <c r="PRJ1514" s="39"/>
      <c r="PRK1514" s="39"/>
      <c r="PRL1514" s="39"/>
      <c r="PRM1514" s="39"/>
      <c r="PRN1514" s="39"/>
      <c r="PRO1514" s="39"/>
      <c r="PRP1514" s="39"/>
      <c r="PRQ1514" s="39"/>
      <c r="PRR1514" s="39"/>
      <c r="PRS1514" s="39"/>
      <c r="PRT1514" s="39"/>
      <c r="PRU1514" s="39"/>
      <c r="PRV1514" s="39"/>
      <c r="PRW1514" s="39"/>
      <c r="PRX1514" s="39"/>
      <c r="PRY1514" s="39"/>
      <c r="PRZ1514" s="39"/>
      <c r="PSA1514" s="39"/>
      <c r="PSB1514" s="39"/>
      <c r="PSC1514" s="39"/>
      <c r="PSD1514" s="39"/>
      <c r="PSE1514" s="39"/>
      <c r="PSF1514" s="39"/>
      <c r="PSG1514" s="39"/>
      <c r="PSH1514" s="39"/>
      <c r="PSI1514" s="39"/>
      <c r="PSJ1514" s="39"/>
      <c r="PSK1514" s="39"/>
      <c r="PSL1514" s="39"/>
      <c r="PSM1514" s="39"/>
      <c r="PSN1514" s="39"/>
      <c r="PSO1514" s="39"/>
      <c r="PSP1514" s="39"/>
      <c r="PSQ1514" s="39"/>
      <c r="PSR1514" s="39"/>
      <c r="PSS1514" s="39"/>
      <c r="PST1514" s="39"/>
      <c r="PSU1514" s="39"/>
      <c r="PSV1514" s="39"/>
      <c r="PSW1514" s="39"/>
      <c r="PSX1514" s="39"/>
      <c r="PSY1514" s="39"/>
      <c r="PSZ1514" s="39"/>
      <c r="PTA1514" s="39"/>
      <c r="PTB1514" s="39"/>
      <c r="PTC1514" s="39"/>
      <c r="PTD1514" s="39"/>
      <c r="PTE1514" s="39"/>
      <c r="PTF1514" s="39"/>
      <c r="PTG1514" s="39"/>
      <c r="PTH1514" s="39"/>
      <c r="PTI1514" s="39"/>
      <c r="PTJ1514" s="39"/>
      <c r="PTK1514" s="39"/>
      <c r="PTL1514" s="39"/>
      <c r="PTM1514" s="39"/>
      <c r="PTN1514" s="39"/>
      <c r="PTO1514" s="39"/>
      <c r="PTP1514" s="39"/>
      <c r="PTQ1514" s="39"/>
      <c r="PTR1514" s="39"/>
      <c r="PTS1514" s="39"/>
      <c r="PTT1514" s="39"/>
      <c r="PTU1514" s="39"/>
      <c r="PTV1514" s="39"/>
      <c r="PTW1514" s="39"/>
      <c r="PTX1514" s="39"/>
      <c r="PTY1514" s="39"/>
      <c r="PTZ1514" s="39"/>
      <c r="PUA1514" s="39"/>
      <c r="PUB1514" s="39"/>
      <c r="PUC1514" s="39"/>
      <c r="PUD1514" s="39"/>
      <c r="PUE1514" s="39"/>
      <c r="PUF1514" s="39"/>
      <c r="PUG1514" s="39"/>
      <c r="PUH1514" s="39"/>
      <c r="PUI1514" s="39"/>
      <c r="PUJ1514" s="39"/>
      <c r="PUK1514" s="39"/>
      <c r="PUL1514" s="39"/>
      <c r="PUM1514" s="39"/>
      <c r="PUN1514" s="39"/>
      <c r="PUO1514" s="39"/>
      <c r="PUP1514" s="39"/>
      <c r="PUQ1514" s="39"/>
      <c r="PUR1514" s="39"/>
      <c r="PUS1514" s="39"/>
      <c r="PUT1514" s="39"/>
      <c r="PUU1514" s="39"/>
      <c r="PUV1514" s="39"/>
      <c r="PUW1514" s="39"/>
      <c r="PUX1514" s="39"/>
      <c r="PUY1514" s="39"/>
      <c r="PUZ1514" s="39"/>
      <c r="PVA1514" s="39"/>
      <c r="PVB1514" s="39"/>
      <c r="PVC1514" s="39"/>
      <c r="PVD1514" s="39"/>
      <c r="PVE1514" s="39"/>
      <c r="PVF1514" s="39"/>
      <c r="PVG1514" s="39"/>
      <c r="PVH1514" s="39"/>
      <c r="PVI1514" s="39"/>
      <c r="PVJ1514" s="39"/>
      <c r="PVK1514" s="39"/>
      <c r="PVL1514" s="39"/>
      <c r="PVM1514" s="39"/>
      <c r="PVN1514" s="39"/>
      <c r="PVO1514" s="39"/>
      <c r="PVP1514" s="39"/>
      <c r="PVQ1514" s="39"/>
      <c r="PVR1514" s="39"/>
      <c r="PVS1514" s="39"/>
      <c r="PVT1514" s="39"/>
      <c r="PVU1514" s="39"/>
      <c r="PVV1514" s="39"/>
      <c r="PVW1514" s="39"/>
      <c r="PVX1514" s="39"/>
      <c r="PVY1514" s="39"/>
      <c r="PVZ1514" s="39"/>
      <c r="PWA1514" s="39"/>
      <c r="PWB1514" s="39"/>
      <c r="PWC1514" s="39"/>
      <c r="PWD1514" s="39"/>
      <c r="PWE1514" s="39"/>
      <c r="PWF1514" s="39"/>
      <c r="PWG1514" s="39"/>
      <c r="PWH1514" s="39"/>
      <c r="PWI1514" s="39"/>
      <c r="PWJ1514" s="39"/>
      <c r="PWK1514" s="39"/>
      <c r="PWL1514" s="39"/>
      <c r="PWM1514" s="39"/>
      <c r="PWN1514" s="39"/>
      <c r="PWO1514" s="39"/>
      <c r="PWP1514" s="39"/>
      <c r="PWQ1514" s="39"/>
      <c r="PWR1514" s="39"/>
      <c r="PWS1514" s="39"/>
      <c r="PWT1514" s="39"/>
      <c r="PWU1514" s="39"/>
      <c r="PWV1514" s="39"/>
      <c r="PWW1514" s="39"/>
      <c r="PWX1514" s="39"/>
      <c r="PWY1514" s="39"/>
      <c r="PWZ1514" s="39"/>
      <c r="PXA1514" s="39"/>
      <c r="PXB1514" s="39"/>
      <c r="PXC1514" s="39"/>
      <c r="PXD1514" s="39"/>
      <c r="PXE1514" s="39"/>
      <c r="PXF1514" s="39"/>
      <c r="PXG1514" s="39"/>
      <c r="PXH1514" s="39"/>
      <c r="PXI1514" s="39"/>
      <c r="PXJ1514" s="39"/>
      <c r="PXK1514" s="39"/>
      <c r="PXL1514" s="39"/>
      <c r="PXM1514" s="39"/>
      <c r="PXN1514" s="39"/>
      <c r="PXO1514" s="39"/>
      <c r="PXP1514" s="39"/>
      <c r="PXQ1514" s="39"/>
      <c r="PXR1514" s="39"/>
      <c r="PXS1514" s="39"/>
      <c r="PXT1514" s="39"/>
      <c r="PXU1514" s="39"/>
      <c r="PXV1514" s="39"/>
      <c r="PXW1514" s="39"/>
      <c r="PXX1514" s="39"/>
      <c r="PXY1514" s="39"/>
      <c r="PXZ1514" s="39"/>
      <c r="PYA1514" s="39"/>
      <c r="PYB1514" s="39"/>
      <c r="PYC1514" s="39"/>
      <c r="PYD1514" s="39"/>
      <c r="PYE1514" s="39"/>
      <c r="PYF1514" s="39"/>
      <c r="PYG1514" s="39"/>
      <c r="PYH1514" s="39"/>
      <c r="PYI1514" s="39"/>
      <c r="PYJ1514" s="39"/>
      <c r="PYK1514" s="39"/>
      <c r="PYL1514" s="39"/>
      <c r="PYM1514" s="39"/>
      <c r="PYN1514" s="39"/>
      <c r="PYO1514" s="39"/>
      <c r="PYP1514" s="39"/>
      <c r="PYQ1514" s="39"/>
      <c r="PYR1514" s="39"/>
      <c r="PYS1514" s="39"/>
      <c r="PYT1514" s="39"/>
      <c r="PYU1514" s="39"/>
      <c r="PYV1514" s="39"/>
      <c r="PYW1514" s="39"/>
      <c r="PYX1514" s="39"/>
      <c r="PYY1514" s="39"/>
      <c r="PYZ1514" s="39"/>
      <c r="PZA1514" s="39"/>
      <c r="PZB1514" s="39"/>
      <c r="PZC1514" s="39"/>
      <c r="PZD1514" s="39"/>
      <c r="PZE1514" s="39"/>
      <c r="PZF1514" s="39"/>
      <c r="PZG1514" s="39"/>
      <c r="PZH1514" s="39"/>
      <c r="PZI1514" s="39"/>
      <c r="PZJ1514" s="39"/>
      <c r="PZK1514" s="39"/>
      <c r="PZL1514" s="39"/>
      <c r="PZM1514" s="39"/>
      <c r="PZN1514" s="39"/>
      <c r="PZO1514" s="39"/>
      <c r="PZP1514" s="39"/>
      <c r="PZQ1514" s="39"/>
      <c r="PZR1514" s="39"/>
      <c r="PZS1514" s="39"/>
      <c r="PZT1514" s="39"/>
      <c r="PZU1514" s="39"/>
      <c r="PZV1514" s="39"/>
      <c r="PZW1514" s="39"/>
      <c r="PZX1514" s="39"/>
      <c r="PZY1514" s="39"/>
      <c r="PZZ1514" s="39"/>
      <c r="QAA1514" s="39"/>
      <c r="QAB1514" s="39"/>
      <c r="QAC1514" s="39"/>
      <c r="QAD1514" s="39"/>
      <c r="QAE1514" s="39"/>
      <c r="QAF1514" s="39"/>
      <c r="QAG1514" s="39"/>
      <c r="QAH1514" s="39"/>
      <c r="QAI1514" s="39"/>
      <c r="QAJ1514" s="39"/>
      <c r="QAK1514" s="39"/>
      <c r="QAL1514" s="39"/>
      <c r="QAM1514" s="39"/>
      <c r="QAN1514" s="39"/>
      <c r="QAO1514" s="39"/>
      <c r="QAP1514" s="39"/>
      <c r="QAQ1514" s="39"/>
      <c r="QAR1514" s="39"/>
      <c r="QAS1514" s="39"/>
      <c r="QAT1514" s="39"/>
      <c r="QAU1514" s="39"/>
      <c r="QAV1514" s="39"/>
      <c r="QAW1514" s="39"/>
      <c r="QAX1514" s="39"/>
      <c r="QAY1514" s="39"/>
      <c r="QAZ1514" s="39"/>
      <c r="QBA1514" s="39"/>
      <c r="QBB1514" s="39"/>
      <c r="QBC1514" s="39"/>
      <c r="QBD1514" s="39"/>
      <c r="QBE1514" s="39"/>
      <c r="QBF1514" s="39"/>
      <c r="QBG1514" s="39"/>
      <c r="QBH1514" s="39"/>
      <c r="QBI1514" s="39"/>
      <c r="QBJ1514" s="39"/>
      <c r="QBK1514" s="39"/>
      <c r="QBL1514" s="39"/>
      <c r="QBM1514" s="39"/>
      <c r="QBN1514" s="39"/>
      <c r="QBO1514" s="39"/>
      <c r="QBP1514" s="39"/>
      <c r="QBQ1514" s="39"/>
      <c r="QBR1514" s="39"/>
      <c r="QBS1514" s="39"/>
      <c r="QBT1514" s="39"/>
      <c r="QBU1514" s="39"/>
      <c r="QBV1514" s="39"/>
      <c r="QBW1514" s="39"/>
      <c r="QBX1514" s="39"/>
      <c r="QBY1514" s="39"/>
      <c r="QBZ1514" s="39"/>
      <c r="QCA1514" s="39"/>
      <c r="QCB1514" s="39"/>
      <c r="QCC1514" s="39"/>
      <c r="QCD1514" s="39"/>
      <c r="QCE1514" s="39"/>
      <c r="QCF1514" s="39"/>
      <c r="QCG1514" s="39"/>
      <c r="QCH1514" s="39"/>
      <c r="QCI1514" s="39"/>
      <c r="QCJ1514" s="39"/>
      <c r="QCK1514" s="39"/>
      <c r="QCL1514" s="39"/>
      <c r="QCM1514" s="39"/>
      <c r="QCN1514" s="39"/>
      <c r="QCO1514" s="39"/>
      <c r="QCP1514" s="39"/>
      <c r="QCQ1514" s="39"/>
      <c r="QCR1514" s="39"/>
      <c r="QCS1514" s="39"/>
      <c r="QCT1514" s="39"/>
      <c r="QCU1514" s="39"/>
      <c r="QCV1514" s="39"/>
      <c r="QCW1514" s="39"/>
      <c r="QCX1514" s="39"/>
      <c r="QCY1514" s="39"/>
      <c r="QCZ1514" s="39"/>
      <c r="QDA1514" s="39"/>
      <c r="QDB1514" s="39"/>
      <c r="QDC1514" s="39"/>
      <c r="QDD1514" s="39"/>
      <c r="QDE1514" s="39"/>
      <c r="QDF1514" s="39"/>
      <c r="QDG1514" s="39"/>
      <c r="QDH1514" s="39"/>
      <c r="QDI1514" s="39"/>
      <c r="QDJ1514" s="39"/>
      <c r="QDK1514" s="39"/>
      <c r="QDL1514" s="39"/>
      <c r="QDM1514" s="39"/>
      <c r="QDN1514" s="39"/>
      <c r="QDO1514" s="39"/>
      <c r="QDP1514" s="39"/>
      <c r="QDQ1514" s="39"/>
      <c r="QDR1514" s="39"/>
      <c r="QDS1514" s="39"/>
      <c r="QDT1514" s="39"/>
      <c r="QDU1514" s="39"/>
      <c r="QDV1514" s="39"/>
      <c r="QDW1514" s="39"/>
      <c r="QDX1514" s="39"/>
      <c r="QDY1514" s="39"/>
      <c r="QDZ1514" s="39"/>
      <c r="QEA1514" s="39"/>
      <c r="QEB1514" s="39"/>
      <c r="QEC1514" s="39"/>
      <c r="QED1514" s="39"/>
      <c r="QEE1514" s="39"/>
      <c r="QEF1514" s="39"/>
      <c r="QEG1514" s="39"/>
      <c r="QEH1514" s="39"/>
      <c r="QEI1514" s="39"/>
      <c r="QEJ1514" s="39"/>
      <c r="QEK1514" s="39"/>
      <c r="QEL1514" s="39"/>
      <c r="QEM1514" s="39"/>
      <c r="QEN1514" s="39"/>
      <c r="QEO1514" s="39"/>
      <c r="QEP1514" s="39"/>
      <c r="QEQ1514" s="39"/>
      <c r="QER1514" s="39"/>
      <c r="QES1514" s="39"/>
      <c r="QET1514" s="39"/>
      <c r="QEU1514" s="39"/>
      <c r="QEV1514" s="39"/>
      <c r="QEW1514" s="39"/>
      <c r="QEX1514" s="39"/>
      <c r="QEY1514" s="39"/>
      <c r="QEZ1514" s="39"/>
      <c r="QFA1514" s="39"/>
      <c r="QFB1514" s="39"/>
      <c r="QFC1514" s="39"/>
      <c r="QFD1514" s="39"/>
      <c r="QFE1514" s="39"/>
      <c r="QFF1514" s="39"/>
      <c r="QFG1514" s="39"/>
      <c r="QFH1514" s="39"/>
      <c r="QFI1514" s="39"/>
      <c r="QFJ1514" s="39"/>
      <c r="QFK1514" s="39"/>
      <c r="QFL1514" s="39"/>
      <c r="QFM1514" s="39"/>
      <c r="QFN1514" s="39"/>
      <c r="QFO1514" s="39"/>
      <c r="QFP1514" s="39"/>
      <c r="QFQ1514" s="39"/>
      <c r="QFR1514" s="39"/>
      <c r="QFS1514" s="39"/>
      <c r="QFT1514" s="39"/>
      <c r="QFU1514" s="39"/>
      <c r="QFV1514" s="39"/>
      <c r="QFW1514" s="39"/>
      <c r="QFX1514" s="39"/>
      <c r="QFY1514" s="39"/>
      <c r="QFZ1514" s="39"/>
      <c r="QGA1514" s="39"/>
      <c r="QGB1514" s="39"/>
      <c r="QGC1514" s="39"/>
      <c r="QGD1514" s="39"/>
      <c r="QGE1514" s="39"/>
      <c r="QGF1514" s="39"/>
      <c r="QGG1514" s="39"/>
      <c r="QGH1514" s="39"/>
      <c r="QGI1514" s="39"/>
      <c r="QGJ1514" s="39"/>
      <c r="QGK1514" s="39"/>
      <c r="QGL1514" s="39"/>
      <c r="QGM1514" s="39"/>
      <c r="QGN1514" s="39"/>
      <c r="QGO1514" s="39"/>
      <c r="QGP1514" s="39"/>
      <c r="QGQ1514" s="39"/>
      <c r="QGR1514" s="39"/>
      <c r="QGS1514" s="39"/>
      <c r="QGT1514" s="39"/>
      <c r="QGU1514" s="39"/>
      <c r="QGV1514" s="39"/>
      <c r="QGW1514" s="39"/>
      <c r="QGX1514" s="39"/>
      <c r="QGY1514" s="39"/>
      <c r="QGZ1514" s="39"/>
      <c r="QHA1514" s="39"/>
      <c r="QHB1514" s="39"/>
      <c r="QHC1514" s="39"/>
      <c r="QHD1514" s="39"/>
      <c r="QHE1514" s="39"/>
      <c r="QHF1514" s="39"/>
      <c r="QHG1514" s="39"/>
      <c r="QHH1514" s="39"/>
      <c r="QHI1514" s="39"/>
      <c r="QHJ1514" s="39"/>
      <c r="QHK1514" s="39"/>
      <c r="QHL1514" s="39"/>
      <c r="QHM1514" s="39"/>
      <c r="QHN1514" s="39"/>
      <c r="QHO1514" s="39"/>
      <c r="QHP1514" s="39"/>
      <c r="QHQ1514" s="39"/>
      <c r="QHR1514" s="39"/>
      <c r="QHS1514" s="39"/>
      <c r="QHT1514" s="39"/>
      <c r="QHU1514" s="39"/>
      <c r="QHV1514" s="39"/>
      <c r="QHW1514" s="39"/>
      <c r="QHX1514" s="39"/>
      <c r="QHY1514" s="39"/>
      <c r="QHZ1514" s="39"/>
      <c r="QIA1514" s="39"/>
      <c r="QIB1514" s="39"/>
      <c r="QIC1514" s="39"/>
      <c r="QID1514" s="39"/>
      <c r="QIE1514" s="39"/>
      <c r="QIF1514" s="39"/>
      <c r="QIG1514" s="39"/>
      <c r="QIH1514" s="39"/>
      <c r="QII1514" s="39"/>
      <c r="QIJ1514" s="39"/>
      <c r="QIK1514" s="39"/>
      <c r="QIL1514" s="39"/>
      <c r="QIM1514" s="39"/>
      <c r="QIN1514" s="39"/>
      <c r="QIO1514" s="39"/>
      <c r="QIP1514" s="39"/>
      <c r="QIQ1514" s="39"/>
      <c r="QIR1514" s="39"/>
      <c r="QIS1514" s="39"/>
      <c r="QIT1514" s="39"/>
      <c r="QIU1514" s="39"/>
      <c r="QIV1514" s="39"/>
      <c r="QIW1514" s="39"/>
      <c r="QIX1514" s="39"/>
      <c r="QIY1514" s="39"/>
      <c r="QIZ1514" s="39"/>
      <c r="QJA1514" s="39"/>
      <c r="QJB1514" s="39"/>
      <c r="QJC1514" s="39"/>
      <c r="QJD1514" s="39"/>
      <c r="QJE1514" s="39"/>
      <c r="QJF1514" s="39"/>
      <c r="QJG1514" s="39"/>
      <c r="QJH1514" s="39"/>
      <c r="QJI1514" s="39"/>
      <c r="QJJ1514" s="39"/>
      <c r="QJK1514" s="39"/>
      <c r="QJL1514" s="39"/>
      <c r="QJM1514" s="39"/>
      <c r="QJN1514" s="39"/>
      <c r="QJO1514" s="39"/>
      <c r="QJP1514" s="39"/>
      <c r="QJQ1514" s="39"/>
      <c r="QJR1514" s="39"/>
      <c r="QJS1514" s="39"/>
      <c r="QJT1514" s="39"/>
      <c r="QJU1514" s="39"/>
      <c r="QJV1514" s="39"/>
      <c r="QJW1514" s="39"/>
      <c r="QJX1514" s="39"/>
      <c r="QJY1514" s="39"/>
      <c r="QJZ1514" s="39"/>
      <c r="QKA1514" s="39"/>
      <c r="QKB1514" s="39"/>
      <c r="QKC1514" s="39"/>
      <c r="QKD1514" s="39"/>
      <c r="QKE1514" s="39"/>
      <c r="QKF1514" s="39"/>
      <c r="QKG1514" s="39"/>
      <c r="QKH1514" s="39"/>
      <c r="QKI1514" s="39"/>
      <c r="QKJ1514" s="39"/>
      <c r="QKK1514" s="39"/>
      <c r="QKL1514" s="39"/>
      <c r="QKM1514" s="39"/>
      <c r="QKN1514" s="39"/>
      <c r="QKO1514" s="39"/>
      <c r="QKP1514" s="39"/>
      <c r="QKQ1514" s="39"/>
      <c r="QKR1514" s="39"/>
      <c r="QKS1514" s="39"/>
      <c r="QKT1514" s="39"/>
      <c r="QKU1514" s="39"/>
      <c r="QKV1514" s="39"/>
      <c r="QKW1514" s="39"/>
      <c r="QKX1514" s="39"/>
      <c r="QKY1514" s="39"/>
      <c r="QKZ1514" s="39"/>
      <c r="QLA1514" s="39"/>
      <c r="QLB1514" s="39"/>
      <c r="QLC1514" s="39"/>
      <c r="QLD1514" s="39"/>
      <c r="QLE1514" s="39"/>
      <c r="QLF1514" s="39"/>
      <c r="QLG1514" s="39"/>
      <c r="QLH1514" s="39"/>
      <c r="QLI1514" s="39"/>
      <c r="QLJ1514" s="39"/>
      <c r="QLK1514" s="39"/>
      <c r="QLL1514" s="39"/>
      <c r="QLM1514" s="39"/>
      <c r="QLN1514" s="39"/>
      <c r="QLO1514" s="39"/>
      <c r="QLP1514" s="39"/>
      <c r="QLQ1514" s="39"/>
      <c r="QLR1514" s="39"/>
      <c r="QLS1514" s="39"/>
      <c r="QLT1514" s="39"/>
      <c r="QLU1514" s="39"/>
      <c r="QLV1514" s="39"/>
      <c r="QLW1514" s="39"/>
      <c r="QLX1514" s="39"/>
      <c r="QLY1514" s="39"/>
      <c r="QLZ1514" s="39"/>
      <c r="QMA1514" s="39"/>
      <c r="QMB1514" s="39"/>
      <c r="QMC1514" s="39"/>
      <c r="QMD1514" s="39"/>
      <c r="QME1514" s="39"/>
      <c r="QMF1514" s="39"/>
      <c r="QMG1514" s="39"/>
      <c r="QMH1514" s="39"/>
      <c r="QMI1514" s="39"/>
      <c r="QMJ1514" s="39"/>
      <c r="QMK1514" s="39"/>
      <c r="QML1514" s="39"/>
      <c r="QMM1514" s="39"/>
      <c r="QMN1514" s="39"/>
      <c r="QMO1514" s="39"/>
      <c r="QMP1514" s="39"/>
      <c r="QMQ1514" s="39"/>
      <c r="QMR1514" s="39"/>
      <c r="QMS1514" s="39"/>
      <c r="QMT1514" s="39"/>
      <c r="QMU1514" s="39"/>
      <c r="QMV1514" s="39"/>
      <c r="QMW1514" s="39"/>
      <c r="QMX1514" s="39"/>
      <c r="QMY1514" s="39"/>
      <c r="QMZ1514" s="39"/>
      <c r="QNA1514" s="39"/>
      <c r="QNB1514" s="39"/>
      <c r="QNC1514" s="39"/>
      <c r="QND1514" s="39"/>
      <c r="QNE1514" s="39"/>
      <c r="QNF1514" s="39"/>
      <c r="QNG1514" s="39"/>
      <c r="QNH1514" s="39"/>
      <c r="QNI1514" s="39"/>
      <c r="QNJ1514" s="39"/>
      <c r="QNK1514" s="39"/>
      <c r="QNL1514" s="39"/>
      <c r="QNM1514" s="39"/>
      <c r="QNN1514" s="39"/>
      <c r="QNO1514" s="39"/>
      <c r="QNP1514" s="39"/>
      <c r="QNQ1514" s="39"/>
      <c r="QNR1514" s="39"/>
      <c r="QNS1514" s="39"/>
      <c r="QNT1514" s="39"/>
      <c r="QNU1514" s="39"/>
      <c r="QNV1514" s="39"/>
      <c r="QNW1514" s="39"/>
      <c r="QNX1514" s="39"/>
      <c r="QNY1514" s="39"/>
      <c r="QNZ1514" s="39"/>
      <c r="QOA1514" s="39"/>
      <c r="QOB1514" s="39"/>
      <c r="QOC1514" s="39"/>
      <c r="QOD1514" s="39"/>
      <c r="QOE1514" s="39"/>
      <c r="QOF1514" s="39"/>
      <c r="QOG1514" s="39"/>
      <c r="QOH1514" s="39"/>
      <c r="QOI1514" s="39"/>
      <c r="QOJ1514" s="39"/>
      <c r="QOK1514" s="39"/>
      <c r="QOL1514" s="39"/>
      <c r="QOM1514" s="39"/>
      <c r="QON1514" s="39"/>
      <c r="QOO1514" s="39"/>
      <c r="QOP1514" s="39"/>
      <c r="QOQ1514" s="39"/>
      <c r="QOR1514" s="39"/>
      <c r="QOS1514" s="39"/>
      <c r="QOT1514" s="39"/>
      <c r="QOU1514" s="39"/>
      <c r="QOV1514" s="39"/>
      <c r="QOW1514" s="39"/>
      <c r="QOX1514" s="39"/>
      <c r="QOY1514" s="39"/>
      <c r="QOZ1514" s="39"/>
      <c r="QPA1514" s="39"/>
      <c r="QPB1514" s="39"/>
      <c r="QPC1514" s="39"/>
      <c r="QPD1514" s="39"/>
      <c r="QPE1514" s="39"/>
      <c r="QPF1514" s="39"/>
      <c r="QPG1514" s="39"/>
      <c r="QPH1514" s="39"/>
      <c r="QPI1514" s="39"/>
      <c r="QPJ1514" s="39"/>
      <c r="QPK1514" s="39"/>
      <c r="QPL1514" s="39"/>
      <c r="QPM1514" s="39"/>
      <c r="QPN1514" s="39"/>
      <c r="QPO1514" s="39"/>
      <c r="QPP1514" s="39"/>
      <c r="QPQ1514" s="39"/>
      <c r="QPR1514" s="39"/>
      <c r="QPS1514" s="39"/>
      <c r="QPT1514" s="39"/>
      <c r="QPU1514" s="39"/>
      <c r="QPV1514" s="39"/>
      <c r="QPW1514" s="39"/>
      <c r="QPX1514" s="39"/>
      <c r="QPY1514" s="39"/>
      <c r="QPZ1514" s="39"/>
      <c r="QQA1514" s="39"/>
      <c r="QQB1514" s="39"/>
      <c r="QQC1514" s="39"/>
      <c r="QQD1514" s="39"/>
      <c r="QQE1514" s="39"/>
      <c r="QQF1514" s="39"/>
      <c r="QQG1514" s="39"/>
      <c r="QQH1514" s="39"/>
      <c r="QQI1514" s="39"/>
      <c r="QQJ1514" s="39"/>
      <c r="QQK1514" s="39"/>
      <c r="QQL1514" s="39"/>
      <c r="QQM1514" s="39"/>
      <c r="QQN1514" s="39"/>
      <c r="QQO1514" s="39"/>
      <c r="QQP1514" s="39"/>
      <c r="QQQ1514" s="39"/>
      <c r="QQR1514" s="39"/>
      <c r="QQS1514" s="39"/>
      <c r="QQT1514" s="39"/>
      <c r="QQU1514" s="39"/>
      <c r="QQV1514" s="39"/>
      <c r="QQW1514" s="39"/>
      <c r="QQX1514" s="39"/>
      <c r="QQY1514" s="39"/>
      <c r="QQZ1514" s="39"/>
      <c r="QRA1514" s="39"/>
      <c r="QRB1514" s="39"/>
      <c r="QRC1514" s="39"/>
      <c r="QRD1514" s="39"/>
      <c r="QRE1514" s="39"/>
      <c r="QRF1514" s="39"/>
      <c r="QRG1514" s="39"/>
      <c r="QRH1514" s="39"/>
      <c r="QRI1514" s="39"/>
      <c r="QRJ1514" s="39"/>
      <c r="QRK1514" s="39"/>
      <c r="QRL1514" s="39"/>
      <c r="QRM1514" s="39"/>
      <c r="QRN1514" s="39"/>
      <c r="QRO1514" s="39"/>
      <c r="QRP1514" s="39"/>
      <c r="QRQ1514" s="39"/>
      <c r="QRR1514" s="39"/>
      <c r="QRS1514" s="39"/>
      <c r="QRT1514" s="39"/>
      <c r="QRU1514" s="39"/>
      <c r="QRV1514" s="39"/>
      <c r="QRW1514" s="39"/>
      <c r="QRX1514" s="39"/>
      <c r="QRY1514" s="39"/>
      <c r="QRZ1514" s="39"/>
      <c r="QSA1514" s="39"/>
      <c r="QSB1514" s="39"/>
      <c r="QSC1514" s="39"/>
      <c r="QSD1514" s="39"/>
      <c r="QSE1514" s="39"/>
      <c r="QSF1514" s="39"/>
      <c r="QSG1514" s="39"/>
      <c r="QSH1514" s="39"/>
      <c r="QSI1514" s="39"/>
      <c r="QSJ1514" s="39"/>
      <c r="QSK1514" s="39"/>
      <c r="QSL1514" s="39"/>
      <c r="QSM1514" s="39"/>
      <c r="QSN1514" s="39"/>
      <c r="QSO1514" s="39"/>
      <c r="QSP1514" s="39"/>
      <c r="QSQ1514" s="39"/>
      <c r="QSR1514" s="39"/>
      <c r="QSS1514" s="39"/>
      <c r="QST1514" s="39"/>
      <c r="QSU1514" s="39"/>
      <c r="QSV1514" s="39"/>
      <c r="QSW1514" s="39"/>
      <c r="QSX1514" s="39"/>
      <c r="QSY1514" s="39"/>
      <c r="QSZ1514" s="39"/>
      <c r="QTA1514" s="39"/>
      <c r="QTB1514" s="39"/>
      <c r="QTC1514" s="39"/>
      <c r="QTD1514" s="39"/>
      <c r="QTE1514" s="39"/>
      <c r="QTF1514" s="39"/>
      <c r="QTG1514" s="39"/>
      <c r="QTH1514" s="39"/>
      <c r="QTI1514" s="39"/>
      <c r="QTJ1514" s="39"/>
      <c r="QTK1514" s="39"/>
      <c r="QTL1514" s="39"/>
      <c r="QTM1514" s="39"/>
      <c r="QTN1514" s="39"/>
      <c r="QTO1514" s="39"/>
      <c r="QTP1514" s="39"/>
      <c r="QTQ1514" s="39"/>
      <c r="QTR1514" s="39"/>
      <c r="QTS1514" s="39"/>
      <c r="QTT1514" s="39"/>
      <c r="QTU1514" s="39"/>
      <c r="QTV1514" s="39"/>
      <c r="QTW1514" s="39"/>
      <c r="QTX1514" s="39"/>
      <c r="QTY1514" s="39"/>
      <c r="QTZ1514" s="39"/>
      <c r="QUA1514" s="39"/>
      <c r="QUB1514" s="39"/>
      <c r="QUC1514" s="39"/>
      <c r="QUD1514" s="39"/>
      <c r="QUE1514" s="39"/>
      <c r="QUF1514" s="39"/>
      <c r="QUG1514" s="39"/>
      <c r="QUH1514" s="39"/>
      <c r="QUI1514" s="39"/>
      <c r="QUJ1514" s="39"/>
      <c r="QUK1514" s="39"/>
      <c r="QUL1514" s="39"/>
      <c r="QUM1514" s="39"/>
      <c r="QUN1514" s="39"/>
      <c r="QUO1514" s="39"/>
      <c r="QUP1514" s="39"/>
      <c r="QUQ1514" s="39"/>
      <c r="QUR1514" s="39"/>
      <c r="QUS1514" s="39"/>
      <c r="QUT1514" s="39"/>
      <c r="QUU1514" s="39"/>
      <c r="QUV1514" s="39"/>
      <c r="QUW1514" s="39"/>
      <c r="QUX1514" s="39"/>
      <c r="QUY1514" s="39"/>
      <c r="QUZ1514" s="39"/>
      <c r="QVA1514" s="39"/>
      <c r="QVB1514" s="39"/>
      <c r="QVC1514" s="39"/>
      <c r="QVD1514" s="39"/>
      <c r="QVE1514" s="39"/>
      <c r="QVF1514" s="39"/>
      <c r="QVG1514" s="39"/>
      <c r="QVH1514" s="39"/>
      <c r="QVI1514" s="39"/>
      <c r="QVJ1514" s="39"/>
      <c r="QVK1514" s="39"/>
      <c r="QVL1514" s="39"/>
      <c r="QVM1514" s="39"/>
      <c r="QVN1514" s="39"/>
      <c r="QVO1514" s="39"/>
      <c r="QVP1514" s="39"/>
      <c r="QVQ1514" s="39"/>
      <c r="QVR1514" s="39"/>
      <c r="QVS1514" s="39"/>
      <c r="QVT1514" s="39"/>
      <c r="QVU1514" s="39"/>
      <c r="QVV1514" s="39"/>
      <c r="QVW1514" s="39"/>
      <c r="QVX1514" s="39"/>
      <c r="QVY1514" s="39"/>
      <c r="QVZ1514" s="39"/>
      <c r="QWA1514" s="39"/>
      <c r="QWB1514" s="39"/>
      <c r="QWC1514" s="39"/>
      <c r="QWD1514" s="39"/>
      <c r="QWE1514" s="39"/>
      <c r="QWF1514" s="39"/>
      <c r="QWG1514" s="39"/>
      <c r="QWH1514" s="39"/>
      <c r="QWI1514" s="39"/>
      <c r="QWJ1514" s="39"/>
      <c r="QWK1514" s="39"/>
      <c r="QWL1514" s="39"/>
      <c r="QWM1514" s="39"/>
      <c r="QWN1514" s="39"/>
      <c r="QWO1514" s="39"/>
      <c r="QWP1514" s="39"/>
      <c r="QWQ1514" s="39"/>
      <c r="QWR1514" s="39"/>
      <c r="QWS1514" s="39"/>
      <c r="QWT1514" s="39"/>
      <c r="QWU1514" s="39"/>
      <c r="QWV1514" s="39"/>
      <c r="QWW1514" s="39"/>
      <c r="QWX1514" s="39"/>
      <c r="QWY1514" s="39"/>
      <c r="QWZ1514" s="39"/>
      <c r="QXA1514" s="39"/>
      <c r="QXB1514" s="39"/>
      <c r="QXC1514" s="39"/>
      <c r="QXD1514" s="39"/>
      <c r="QXE1514" s="39"/>
      <c r="QXF1514" s="39"/>
      <c r="QXG1514" s="39"/>
      <c r="QXH1514" s="39"/>
      <c r="QXI1514" s="39"/>
      <c r="QXJ1514" s="39"/>
      <c r="QXK1514" s="39"/>
      <c r="QXL1514" s="39"/>
      <c r="QXM1514" s="39"/>
      <c r="QXN1514" s="39"/>
      <c r="QXO1514" s="39"/>
      <c r="QXP1514" s="39"/>
      <c r="QXQ1514" s="39"/>
      <c r="QXR1514" s="39"/>
      <c r="QXS1514" s="39"/>
      <c r="QXT1514" s="39"/>
      <c r="QXU1514" s="39"/>
      <c r="QXV1514" s="39"/>
      <c r="QXW1514" s="39"/>
      <c r="QXX1514" s="39"/>
      <c r="QXY1514" s="39"/>
      <c r="QXZ1514" s="39"/>
      <c r="QYA1514" s="39"/>
      <c r="QYB1514" s="39"/>
      <c r="QYC1514" s="39"/>
      <c r="QYD1514" s="39"/>
      <c r="QYE1514" s="39"/>
      <c r="QYF1514" s="39"/>
      <c r="QYG1514" s="39"/>
      <c r="QYH1514" s="39"/>
      <c r="QYI1514" s="39"/>
      <c r="QYJ1514" s="39"/>
      <c r="QYK1514" s="39"/>
      <c r="QYL1514" s="39"/>
      <c r="QYM1514" s="39"/>
      <c r="QYN1514" s="39"/>
      <c r="QYO1514" s="39"/>
      <c r="QYP1514" s="39"/>
      <c r="QYQ1514" s="39"/>
      <c r="QYR1514" s="39"/>
      <c r="QYS1514" s="39"/>
      <c r="QYT1514" s="39"/>
      <c r="QYU1514" s="39"/>
      <c r="QYV1514" s="39"/>
      <c r="QYW1514" s="39"/>
      <c r="QYX1514" s="39"/>
      <c r="QYY1514" s="39"/>
      <c r="QYZ1514" s="39"/>
      <c r="QZA1514" s="39"/>
      <c r="QZB1514" s="39"/>
      <c r="QZC1514" s="39"/>
      <c r="QZD1514" s="39"/>
      <c r="QZE1514" s="39"/>
      <c r="QZF1514" s="39"/>
      <c r="QZG1514" s="39"/>
      <c r="QZH1514" s="39"/>
      <c r="QZI1514" s="39"/>
      <c r="QZJ1514" s="39"/>
      <c r="QZK1514" s="39"/>
      <c r="QZL1514" s="39"/>
      <c r="QZM1514" s="39"/>
      <c r="QZN1514" s="39"/>
      <c r="QZO1514" s="39"/>
      <c r="QZP1514" s="39"/>
      <c r="QZQ1514" s="39"/>
      <c r="QZR1514" s="39"/>
      <c r="QZS1514" s="39"/>
      <c r="QZT1514" s="39"/>
      <c r="QZU1514" s="39"/>
      <c r="QZV1514" s="39"/>
      <c r="QZW1514" s="39"/>
      <c r="QZX1514" s="39"/>
      <c r="QZY1514" s="39"/>
      <c r="QZZ1514" s="39"/>
      <c r="RAA1514" s="39"/>
      <c r="RAB1514" s="39"/>
      <c r="RAC1514" s="39"/>
      <c r="RAD1514" s="39"/>
      <c r="RAE1514" s="39"/>
      <c r="RAF1514" s="39"/>
      <c r="RAG1514" s="39"/>
      <c r="RAH1514" s="39"/>
      <c r="RAI1514" s="39"/>
      <c r="RAJ1514" s="39"/>
      <c r="RAK1514" s="39"/>
      <c r="RAL1514" s="39"/>
      <c r="RAM1514" s="39"/>
      <c r="RAN1514" s="39"/>
      <c r="RAO1514" s="39"/>
      <c r="RAP1514" s="39"/>
      <c r="RAQ1514" s="39"/>
      <c r="RAR1514" s="39"/>
      <c r="RAS1514" s="39"/>
      <c r="RAT1514" s="39"/>
      <c r="RAU1514" s="39"/>
      <c r="RAV1514" s="39"/>
      <c r="RAW1514" s="39"/>
      <c r="RAX1514" s="39"/>
      <c r="RAY1514" s="39"/>
      <c r="RAZ1514" s="39"/>
      <c r="RBA1514" s="39"/>
      <c r="RBB1514" s="39"/>
      <c r="RBC1514" s="39"/>
      <c r="RBD1514" s="39"/>
      <c r="RBE1514" s="39"/>
      <c r="RBF1514" s="39"/>
      <c r="RBG1514" s="39"/>
      <c r="RBH1514" s="39"/>
      <c r="RBI1514" s="39"/>
      <c r="RBJ1514" s="39"/>
      <c r="RBK1514" s="39"/>
      <c r="RBL1514" s="39"/>
      <c r="RBM1514" s="39"/>
      <c r="RBN1514" s="39"/>
      <c r="RBO1514" s="39"/>
      <c r="RBP1514" s="39"/>
      <c r="RBQ1514" s="39"/>
      <c r="RBR1514" s="39"/>
      <c r="RBS1514" s="39"/>
      <c r="RBT1514" s="39"/>
      <c r="RBU1514" s="39"/>
      <c r="RBV1514" s="39"/>
      <c r="RBW1514" s="39"/>
      <c r="RBX1514" s="39"/>
      <c r="RBY1514" s="39"/>
      <c r="RBZ1514" s="39"/>
      <c r="RCA1514" s="39"/>
      <c r="RCB1514" s="39"/>
      <c r="RCC1514" s="39"/>
      <c r="RCD1514" s="39"/>
      <c r="RCE1514" s="39"/>
      <c r="RCF1514" s="39"/>
      <c r="RCG1514" s="39"/>
      <c r="RCH1514" s="39"/>
      <c r="RCI1514" s="39"/>
      <c r="RCJ1514" s="39"/>
      <c r="RCK1514" s="39"/>
      <c r="RCL1514" s="39"/>
      <c r="RCM1514" s="39"/>
      <c r="RCN1514" s="39"/>
      <c r="RCO1514" s="39"/>
      <c r="RCP1514" s="39"/>
      <c r="RCQ1514" s="39"/>
      <c r="RCR1514" s="39"/>
      <c r="RCS1514" s="39"/>
      <c r="RCT1514" s="39"/>
      <c r="RCU1514" s="39"/>
      <c r="RCV1514" s="39"/>
      <c r="RCW1514" s="39"/>
      <c r="RCX1514" s="39"/>
      <c r="RCY1514" s="39"/>
      <c r="RCZ1514" s="39"/>
      <c r="RDA1514" s="39"/>
      <c r="RDB1514" s="39"/>
      <c r="RDC1514" s="39"/>
      <c r="RDD1514" s="39"/>
      <c r="RDE1514" s="39"/>
      <c r="RDF1514" s="39"/>
      <c r="RDG1514" s="39"/>
      <c r="RDH1514" s="39"/>
      <c r="RDI1514" s="39"/>
      <c r="RDJ1514" s="39"/>
      <c r="RDK1514" s="39"/>
      <c r="RDL1514" s="39"/>
      <c r="RDM1514" s="39"/>
      <c r="RDN1514" s="39"/>
      <c r="RDO1514" s="39"/>
      <c r="RDP1514" s="39"/>
      <c r="RDQ1514" s="39"/>
      <c r="RDR1514" s="39"/>
      <c r="RDS1514" s="39"/>
      <c r="RDT1514" s="39"/>
      <c r="RDU1514" s="39"/>
      <c r="RDV1514" s="39"/>
      <c r="RDW1514" s="39"/>
      <c r="RDX1514" s="39"/>
      <c r="RDY1514" s="39"/>
      <c r="RDZ1514" s="39"/>
      <c r="REA1514" s="39"/>
      <c r="REB1514" s="39"/>
      <c r="REC1514" s="39"/>
      <c r="RED1514" s="39"/>
      <c r="REE1514" s="39"/>
      <c r="REF1514" s="39"/>
      <c r="REG1514" s="39"/>
      <c r="REH1514" s="39"/>
      <c r="REI1514" s="39"/>
      <c r="REJ1514" s="39"/>
      <c r="REK1514" s="39"/>
      <c r="REL1514" s="39"/>
      <c r="REM1514" s="39"/>
      <c r="REN1514" s="39"/>
      <c r="REO1514" s="39"/>
      <c r="REP1514" s="39"/>
      <c r="REQ1514" s="39"/>
      <c r="RER1514" s="39"/>
      <c r="RES1514" s="39"/>
      <c r="RET1514" s="39"/>
      <c r="REU1514" s="39"/>
      <c r="REV1514" s="39"/>
      <c r="REW1514" s="39"/>
      <c r="REX1514" s="39"/>
      <c r="REY1514" s="39"/>
      <c r="REZ1514" s="39"/>
      <c r="RFA1514" s="39"/>
      <c r="RFB1514" s="39"/>
      <c r="RFC1514" s="39"/>
      <c r="RFD1514" s="39"/>
      <c r="RFE1514" s="39"/>
      <c r="RFF1514" s="39"/>
      <c r="RFG1514" s="39"/>
      <c r="RFH1514" s="39"/>
      <c r="RFI1514" s="39"/>
      <c r="RFJ1514" s="39"/>
      <c r="RFK1514" s="39"/>
      <c r="RFL1514" s="39"/>
      <c r="RFM1514" s="39"/>
      <c r="RFN1514" s="39"/>
      <c r="RFO1514" s="39"/>
      <c r="RFP1514" s="39"/>
      <c r="RFQ1514" s="39"/>
      <c r="RFR1514" s="39"/>
      <c r="RFS1514" s="39"/>
      <c r="RFT1514" s="39"/>
      <c r="RFU1514" s="39"/>
      <c r="RFV1514" s="39"/>
      <c r="RFW1514" s="39"/>
      <c r="RFX1514" s="39"/>
      <c r="RFY1514" s="39"/>
      <c r="RFZ1514" s="39"/>
      <c r="RGA1514" s="39"/>
      <c r="RGB1514" s="39"/>
      <c r="RGC1514" s="39"/>
      <c r="RGD1514" s="39"/>
      <c r="RGE1514" s="39"/>
      <c r="RGF1514" s="39"/>
      <c r="RGG1514" s="39"/>
      <c r="RGH1514" s="39"/>
      <c r="RGI1514" s="39"/>
      <c r="RGJ1514" s="39"/>
      <c r="RGK1514" s="39"/>
      <c r="RGL1514" s="39"/>
      <c r="RGM1514" s="39"/>
      <c r="RGN1514" s="39"/>
      <c r="RGO1514" s="39"/>
      <c r="RGP1514" s="39"/>
      <c r="RGQ1514" s="39"/>
      <c r="RGR1514" s="39"/>
      <c r="RGS1514" s="39"/>
      <c r="RGT1514" s="39"/>
      <c r="RGU1514" s="39"/>
      <c r="RGV1514" s="39"/>
      <c r="RGW1514" s="39"/>
      <c r="RGX1514" s="39"/>
      <c r="RGY1514" s="39"/>
      <c r="RGZ1514" s="39"/>
      <c r="RHA1514" s="39"/>
      <c r="RHB1514" s="39"/>
      <c r="RHC1514" s="39"/>
      <c r="RHD1514" s="39"/>
      <c r="RHE1514" s="39"/>
      <c r="RHF1514" s="39"/>
      <c r="RHG1514" s="39"/>
      <c r="RHH1514" s="39"/>
      <c r="RHI1514" s="39"/>
      <c r="RHJ1514" s="39"/>
      <c r="RHK1514" s="39"/>
      <c r="RHL1514" s="39"/>
      <c r="RHM1514" s="39"/>
      <c r="RHN1514" s="39"/>
      <c r="RHO1514" s="39"/>
      <c r="RHP1514" s="39"/>
      <c r="RHQ1514" s="39"/>
      <c r="RHR1514" s="39"/>
      <c r="RHS1514" s="39"/>
      <c r="RHT1514" s="39"/>
      <c r="RHU1514" s="39"/>
      <c r="RHV1514" s="39"/>
      <c r="RHW1514" s="39"/>
      <c r="RHX1514" s="39"/>
      <c r="RHY1514" s="39"/>
      <c r="RHZ1514" s="39"/>
      <c r="RIA1514" s="39"/>
      <c r="RIB1514" s="39"/>
      <c r="RIC1514" s="39"/>
      <c r="RID1514" s="39"/>
      <c r="RIE1514" s="39"/>
      <c r="RIF1514" s="39"/>
      <c r="RIG1514" s="39"/>
      <c r="RIH1514" s="39"/>
      <c r="RII1514" s="39"/>
      <c r="RIJ1514" s="39"/>
      <c r="RIK1514" s="39"/>
      <c r="RIL1514" s="39"/>
      <c r="RIM1514" s="39"/>
      <c r="RIN1514" s="39"/>
      <c r="RIO1514" s="39"/>
      <c r="RIP1514" s="39"/>
      <c r="RIQ1514" s="39"/>
      <c r="RIR1514" s="39"/>
      <c r="RIS1514" s="39"/>
      <c r="RIT1514" s="39"/>
      <c r="RIU1514" s="39"/>
      <c r="RIV1514" s="39"/>
      <c r="RIW1514" s="39"/>
      <c r="RIX1514" s="39"/>
      <c r="RIY1514" s="39"/>
      <c r="RIZ1514" s="39"/>
      <c r="RJA1514" s="39"/>
      <c r="RJB1514" s="39"/>
      <c r="RJC1514" s="39"/>
      <c r="RJD1514" s="39"/>
      <c r="RJE1514" s="39"/>
      <c r="RJF1514" s="39"/>
      <c r="RJG1514" s="39"/>
      <c r="RJH1514" s="39"/>
      <c r="RJI1514" s="39"/>
      <c r="RJJ1514" s="39"/>
      <c r="RJK1514" s="39"/>
      <c r="RJL1514" s="39"/>
      <c r="RJM1514" s="39"/>
      <c r="RJN1514" s="39"/>
      <c r="RJO1514" s="39"/>
      <c r="RJP1514" s="39"/>
      <c r="RJQ1514" s="39"/>
      <c r="RJR1514" s="39"/>
      <c r="RJS1514" s="39"/>
      <c r="RJT1514" s="39"/>
      <c r="RJU1514" s="39"/>
      <c r="RJV1514" s="39"/>
      <c r="RJW1514" s="39"/>
      <c r="RJX1514" s="39"/>
      <c r="RJY1514" s="39"/>
      <c r="RJZ1514" s="39"/>
      <c r="RKA1514" s="39"/>
      <c r="RKB1514" s="39"/>
      <c r="RKC1514" s="39"/>
      <c r="RKD1514" s="39"/>
      <c r="RKE1514" s="39"/>
      <c r="RKF1514" s="39"/>
      <c r="RKG1514" s="39"/>
      <c r="RKH1514" s="39"/>
      <c r="RKI1514" s="39"/>
      <c r="RKJ1514" s="39"/>
      <c r="RKK1514" s="39"/>
      <c r="RKL1514" s="39"/>
      <c r="RKM1514" s="39"/>
      <c r="RKN1514" s="39"/>
      <c r="RKO1514" s="39"/>
      <c r="RKP1514" s="39"/>
      <c r="RKQ1514" s="39"/>
      <c r="RKR1514" s="39"/>
      <c r="RKS1514" s="39"/>
      <c r="RKT1514" s="39"/>
      <c r="RKU1514" s="39"/>
      <c r="RKV1514" s="39"/>
      <c r="RKW1514" s="39"/>
      <c r="RKX1514" s="39"/>
      <c r="RKY1514" s="39"/>
      <c r="RKZ1514" s="39"/>
      <c r="RLA1514" s="39"/>
      <c r="RLB1514" s="39"/>
      <c r="RLC1514" s="39"/>
      <c r="RLD1514" s="39"/>
      <c r="RLE1514" s="39"/>
      <c r="RLF1514" s="39"/>
      <c r="RLG1514" s="39"/>
      <c r="RLH1514" s="39"/>
      <c r="RLI1514" s="39"/>
      <c r="RLJ1514" s="39"/>
      <c r="RLK1514" s="39"/>
      <c r="RLL1514" s="39"/>
      <c r="RLM1514" s="39"/>
      <c r="RLN1514" s="39"/>
      <c r="RLO1514" s="39"/>
      <c r="RLP1514" s="39"/>
      <c r="RLQ1514" s="39"/>
      <c r="RLR1514" s="39"/>
      <c r="RLS1514" s="39"/>
      <c r="RLT1514" s="39"/>
      <c r="RLU1514" s="39"/>
      <c r="RLV1514" s="39"/>
      <c r="RLW1514" s="39"/>
      <c r="RLX1514" s="39"/>
      <c r="RLY1514" s="39"/>
      <c r="RLZ1514" s="39"/>
      <c r="RMA1514" s="39"/>
      <c r="RMB1514" s="39"/>
      <c r="RMC1514" s="39"/>
      <c r="RMD1514" s="39"/>
      <c r="RME1514" s="39"/>
      <c r="RMF1514" s="39"/>
      <c r="RMG1514" s="39"/>
      <c r="RMH1514" s="39"/>
      <c r="RMI1514" s="39"/>
      <c r="RMJ1514" s="39"/>
      <c r="RMK1514" s="39"/>
      <c r="RML1514" s="39"/>
      <c r="RMM1514" s="39"/>
      <c r="RMN1514" s="39"/>
      <c r="RMO1514" s="39"/>
      <c r="RMP1514" s="39"/>
      <c r="RMQ1514" s="39"/>
      <c r="RMR1514" s="39"/>
      <c r="RMS1514" s="39"/>
      <c r="RMT1514" s="39"/>
      <c r="RMU1514" s="39"/>
      <c r="RMV1514" s="39"/>
      <c r="RMW1514" s="39"/>
      <c r="RMX1514" s="39"/>
      <c r="RMY1514" s="39"/>
      <c r="RMZ1514" s="39"/>
      <c r="RNA1514" s="39"/>
      <c r="RNB1514" s="39"/>
      <c r="RNC1514" s="39"/>
      <c r="RND1514" s="39"/>
      <c r="RNE1514" s="39"/>
      <c r="RNF1514" s="39"/>
      <c r="RNG1514" s="39"/>
      <c r="RNH1514" s="39"/>
      <c r="RNI1514" s="39"/>
      <c r="RNJ1514" s="39"/>
      <c r="RNK1514" s="39"/>
      <c r="RNL1514" s="39"/>
      <c r="RNM1514" s="39"/>
      <c r="RNN1514" s="39"/>
      <c r="RNO1514" s="39"/>
      <c r="RNP1514" s="39"/>
      <c r="RNQ1514" s="39"/>
      <c r="RNR1514" s="39"/>
      <c r="RNS1514" s="39"/>
      <c r="RNT1514" s="39"/>
      <c r="RNU1514" s="39"/>
      <c r="RNV1514" s="39"/>
      <c r="RNW1514" s="39"/>
      <c r="RNX1514" s="39"/>
      <c r="RNY1514" s="39"/>
      <c r="RNZ1514" s="39"/>
      <c r="ROA1514" s="39"/>
      <c r="ROB1514" s="39"/>
      <c r="ROC1514" s="39"/>
      <c r="ROD1514" s="39"/>
      <c r="ROE1514" s="39"/>
      <c r="ROF1514" s="39"/>
      <c r="ROG1514" s="39"/>
      <c r="ROH1514" s="39"/>
      <c r="ROI1514" s="39"/>
      <c r="ROJ1514" s="39"/>
      <c r="ROK1514" s="39"/>
      <c r="ROL1514" s="39"/>
      <c r="ROM1514" s="39"/>
      <c r="RON1514" s="39"/>
      <c r="ROO1514" s="39"/>
      <c r="ROP1514" s="39"/>
      <c r="ROQ1514" s="39"/>
      <c r="ROR1514" s="39"/>
      <c r="ROS1514" s="39"/>
      <c r="ROT1514" s="39"/>
      <c r="ROU1514" s="39"/>
      <c r="ROV1514" s="39"/>
      <c r="ROW1514" s="39"/>
      <c r="ROX1514" s="39"/>
      <c r="ROY1514" s="39"/>
      <c r="ROZ1514" s="39"/>
      <c r="RPA1514" s="39"/>
      <c r="RPB1514" s="39"/>
      <c r="RPC1514" s="39"/>
      <c r="RPD1514" s="39"/>
      <c r="RPE1514" s="39"/>
      <c r="RPF1514" s="39"/>
      <c r="RPG1514" s="39"/>
      <c r="RPH1514" s="39"/>
      <c r="RPI1514" s="39"/>
      <c r="RPJ1514" s="39"/>
      <c r="RPK1514" s="39"/>
      <c r="RPL1514" s="39"/>
      <c r="RPM1514" s="39"/>
      <c r="RPN1514" s="39"/>
      <c r="RPO1514" s="39"/>
      <c r="RPP1514" s="39"/>
      <c r="RPQ1514" s="39"/>
      <c r="RPR1514" s="39"/>
      <c r="RPS1514" s="39"/>
      <c r="RPT1514" s="39"/>
      <c r="RPU1514" s="39"/>
      <c r="RPV1514" s="39"/>
      <c r="RPW1514" s="39"/>
      <c r="RPX1514" s="39"/>
      <c r="RPY1514" s="39"/>
      <c r="RPZ1514" s="39"/>
      <c r="RQA1514" s="39"/>
      <c r="RQB1514" s="39"/>
      <c r="RQC1514" s="39"/>
      <c r="RQD1514" s="39"/>
      <c r="RQE1514" s="39"/>
      <c r="RQF1514" s="39"/>
      <c r="RQG1514" s="39"/>
      <c r="RQH1514" s="39"/>
      <c r="RQI1514" s="39"/>
      <c r="RQJ1514" s="39"/>
      <c r="RQK1514" s="39"/>
      <c r="RQL1514" s="39"/>
      <c r="RQM1514" s="39"/>
      <c r="RQN1514" s="39"/>
      <c r="RQO1514" s="39"/>
      <c r="RQP1514" s="39"/>
      <c r="RQQ1514" s="39"/>
      <c r="RQR1514" s="39"/>
      <c r="RQS1514" s="39"/>
      <c r="RQT1514" s="39"/>
      <c r="RQU1514" s="39"/>
      <c r="RQV1514" s="39"/>
      <c r="RQW1514" s="39"/>
      <c r="RQX1514" s="39"/>
      <c r="RQY1514" s="39"/>
      <c r="RQZ1514" s="39"/>
      <c r="RRA1514" s="39"/>
      <c r="RRB1514" s="39"/>
      <c r="RRC1514" s="39"/>
      <c r="RRD1514" s="39"/>
      <c r="RRE1514" s="39"/>
      <c r="RRF1514" s="39"/>
      <c r="RRG1514" s="39"/>
      <c r="RRH1514" s="39"/>
      <c r="RRI1514" s="39"/>
      <c r="RRJ1514" s="39"/>
      <c r="RRK1514" s="39"/>
      <c r="RRL1514" s="39"/>
      <c r="RRM1514" s="39"/>
      <c r="RRN1514" s="39"/>
      <c r="RRO1514" s="39"/>
      <c r="RRP1514" s="39"/>
      <c r="RRQ1514" s="39"/>
      <c r="RRR1514" s="39"/>
      <c r="RRS1514" s="39"/>
      <c r="RRT1514" s="39"/>
      <c r="RRU1514" s="39"/>
      <c r="RRV1514" s="39"/>
      <c r="RRW1514" s="39"/>
      <c r="RRX1514" s="39"/>
      <c r="RRY1514" s="39"/>
      <c r="RRZ1514" s="39"/>
      <c r="RSA1514" s="39"/>
      <c r="RSB1514" s="39"/>
      <c r="RSC1514" s="39"/>
      <c r="RSD1514" s="39"/>
      <c r="RSE1514" s="39"/>
      <c r="RSF1514" s="39"/>
      <c r="RSG1514" s="39"/>
      <c r="RSH1514" s="39"/>
      <c r="RSI1514" s="39"/>
      <c r="RSJ1514" s="39"/>
      <c r="RSK1514" s="39"/>
      <c r="RSL1514" s="39"/>
      <c r="RSM1514" s="39"/>
      <c r="RSN1514" s="39"/>
      <c r="RSO1514" s="39"/>
      <c r="RSP1514" s="39"/>
      <c r="RSQ1514" s="39"/>
      <c r="RSR1514" s="39"/>
      <c r="RSS1514" s="39"/>
      <c r="RST1514" s="39"/>
      <c r="RSU1514" s="39"/>
      <c r="RSV1514" s="39"/>
      <c r="RSW1514" s="39"/>
      <c r="RSX1514" s="39"/>
      <c r="RSY1514" s="39"/>
      <c r="RSZ1514" s="39"/>
      <c r="RTA1514" s="39"/>
      <c r="RTB1514" s="39"/>
      <c r="RTC1514" s="39"/>
      <c r="RTD1514" s="39"/>
      <c r="RTE1514" s="39"/>
      <c r="RTF1514" s="39"/>
      <c r="RTG1514" s="39"/>
      <c r="RTH1514" s="39"/>
      <c r="RTI1514" s="39"/>
      <c r="RTJ1514" s="39"/>
      <c r="RTK1514" s="39"/>
      <c r="RTL1514" s="39"/>
      <c r="RTM1514" s="39"/>
      <c r="RTN1514" s="39"/>
      <c r="RTO1514" s="39"/>
      <c r="RTP1514" s="39"/>
      <c r="RTQ1514" s="39"/>
      <c r="RTR1514" s="39"/>
      <c r="RTS1514" s="39"/>
      <c r="RTT1514" s="39"/>
      <c r="RTU1514" s="39"/>
      <c r="RTV1514" s="39"/>
      <c r="RTW1514" s="39"/>
      <c r="RTX1514" s="39"/>
      <c r="RTY1514" s="39"/>
      <c r="RTZ1514" s="39"/>
      <c r="RUA1514" s="39"/>
      <c r="RUB1514" s="39"/>
      <c r="RUC1514" s="39"/>
      <c r="RUD1514" s="39"/>
      <c r="RUE1514" s="39"/>
      <c r="RUF1514" s="39"/>
      <c r="RUG1514" s="39"/>
      <c r="RUH1514" s="39"/>
      <c r="RUI1514" s="39"/>
      <c r="RUJ1514" s="39"/>
      <c r="RUK1514" s="39"/>
      <c r="RUL1514" s="39"/>
      <c r="RUM1514" s="39"/>
      <c r="RUN1514" s="39"/>
      <c r="RUO1514" s="39"/>
      <c r="RUP1514" s="39"/>
      <c r="RUQ1514" s="39"/>
      <c r="RUR1514" s="39"/>
      <c r="RUS1514" s="39"/>
      <c r="RUT1514" s="39"/>
      <c r="RUU1514" s="39"/>
      <c r="RUV1514" s="39"/>
      <c r="RUW1514" s="39"/>
      <c r="RUX1514" s="39"/>
      <c r="RUY1514" s="39"/>
      <c r="RUZ1514" s="39"/>
      <c r="RVA1514" s="39"/>
      <c r="RVB1514" s="39"/>
      <c r="RVC1514" s="39"/>
      <c r="RVD1514" s="39"/>
      <c r="RVE1514" s="39"/>
      <c r="RVF1514" s="39"/>
      <c r="RVG1514" s="39"/>
      <c r="RVH1514" s="39"/>
      <c r="RVI1514" s="39"/>
      <c r="RVJ1514" s="39"/>
      <c r="RVK1514" s="39"/>
      <c r="RVL1514" s="39"/>
      <c r="RVM1514" s="39"/>
      <c r="RVN1514" s="39"/>
      <c r="RVO1514" s="39"/>
      <c r="RVP1514" s="39"/>
      <c r="RVQ1514" s="39"/>
      <c r="RVR1514" s="39"/>
      <c r="RVS1514" s="39"/>
      <c r="RVT1514" s="39"/>
      <c r="RVU1514" s="39"/>
      <c r="RVV1514" s="39"/>
      <c r="RVW1514" s="39"/>
      <c r="RVX1514" s="39"/>
      <c r="RVY1514" s="39"/>
      <c r="RVZ1514" s="39"/>
      <c r="RWA1514" s="39"/>
      <c r="RWB1514" s="39"/>
      <c r="RWC1514" s="39"/>
      <c r="RWD1514" s="39"/>
      <c r="RWE1514" s="39"/>
      <c r="RWF1514" s="39"/>
      <c r="RWG1514" s="39"/>
      <c r="RWH1514" s="39"/>
      <c r="RWI1514" s="39"/>
      <c r="RWJ1514" s="39"/>
      <c r="RWK1514" s="39"/>
      <c r="RWL1514" s="39"/>
      <c r="RWM1514" s="39"/>
      <c r="RWN1514" s="39"/>
      <c r="RWO1514" s="39"/>
      <c r="RWP1514" s="39"/>
      <c r="RWQ1514" s="39"/>
      <c r="RWR1514" s="39"/>
      <c r="RWS1514" s="39"/>
      <c r="RWT1514" s="39"/>
      <c r="RWU1514" s="39"/>
      <c r="RWV1514" s="39"/>
      <c r="RWW1514" s="39"/>
      <c r="RWX1514" s="39"/>
      <c r="RWY1514" s="39"/>
      <c r="RWZ1514" s="39"/>
      <c r="RXA1514" s="39"/>
      <c r="RXB1514" s="39"/>
      <c r="RXC1514" s="39"/>
      <c r="RXD1514" s="39"/>
      <c r="RXE1514" s="39"/>
      <c r="RXF1514" s="39"/>
      <c r="RXG1514" s="39"/>
      <c r="RXH1514" s="39"/>
      <c r="RXI1514" s="39"/>
      <c r="RXJ1514" s="39"/>
      <c r="RXK1514" s="39"/>
      <c r="RXL1514" s="39"/>
      <c r="RXM1514" s="39"/>
      <c r="RXN1514" s="39"/>
      <c r="RXO1514" s="39"/>
      <c r="RXP1514" s="39"/>
      <c r="RXQ1514" s="39"/>
      <c r="RXR1514" s="39"/>
      <c r="RXS1514" s="39"/>
      <c r="RXT1514" s="39"/>
      <c r="RXU1514" s="39"/>
      <c r="RXV1514" s="39"/>
      <c r="RXW1514" s="39"/>
      <c r="RXX1514" s="39"/>
      <c r="RXY1514" s="39"/>
      <c r="RXZ1514" s="39"/>
      <c r="RYA1514" s="39"/>
      <c r="RYB1514" s="39"/>
      <c r="RYC1514" s="39"/>
      <c r="RYD1514" s="39"/>
      <c r="RYE1514" s="39"/>
      <c r="RYF1514" s="39"/>
      <c r="RYG1514" s="39"/>
      <c r="RYH1514" s="39"/>
      <c r="RYI1514" s="39"/>
      <c r="RYJ1514" s="39"/>
      <c r="RYK1514" s="39"/>
      <c r="RYL1514" s="39"/>
      <c r="RYM1514" s="39"/>
      <c r="RYN1514" s="39"/>
      <c r="RYO1514" s="39"/>
      <c r="RYP1514" s="39"/>
      <c r="RYQ1514" s="39"/>
      <c r="RYR1514" s="39"/>
      <c r="RYS1514" s="39"/>
      <c r="RYT1514" s="39"/>
      <c r="RYU1514" s="39"/>
      <c r="RYV1514" s="39"/>
      <c r="RYW1514" s="39"/>
      <c r="RYX1514" s="39"/>
      <c r="RYY1514" s="39"/>
      <c r="RYZ1514" s="39"/>
      <c r="RZA1514" s="39"/>
      <c r="RZB1514" s="39"/>
      <c r="RZC1514" s="39"/>
      <c r="RZD1514" s="39"/>
      <c r="RZE1514" s="39"/>
      <c r="RZF1514" s="39"/>
      <c r="RZG1514" s="39"/>
      <c r="RZH1514" s="39"/>
      <c r="RZI1514" s="39"/>
      <c r="RZJ1514" s="39"/>
      <c r="RZK1514" s="39"/>
      <c r="RZL1514" s="39"/>
      <c r="RZM1514" s="39"/>
      <c r="RZN1514" s="39"/>
      <c r="RZO1514" s="39"/>
      <c r="RZP1514" s="39"/>
      <c r="RZQ1514" s="39"/>
      <c r="RZR1514" s="39"/>
      <c r="RZS1514" s="39"/>
      <c r="RZT1514" s="39"/>
      <c r="RZU1514" s="39"/>
      <c r="RZV1514" s="39"/>
      <c r="RZW1514" s="39"/>
      <c r="RZX1514" s="39"/>
      <c r="RZY1514" s="39"/>
      <c r="RZZ1514" s="39"/>
      <c r="SAA1514" s="39"/>
      <c r="SAB1514" s="39"/>
      <c r="SAC1514" s="39"/>
      <c r="SAD1514" s="39"/>
      <c r="SAE1514" s="39"/>
      <c r="SAF1514" s="39"/>
      <c r="SAG1514" s="39"/>
      <c r="SAH1514" s="39"/>
      <c r="SAI1514" s="39"/>
      <c r="SAJ1514" s="39"/>
      <c r="SAK1514" s="39"/>
      <c r="SAL1514" s="39"/>
      <c r="SAM1514" s="39"/>
      <c r="SAN1514" s="39"/>
      <c r="SAO1514" s="39"/>
      <c r="SAP1514" s="39"/>
      <c r="SAQ1514" s="39"/>
      <c r="SAR1514" s="39"/>
      <c r="SAS1514" s="39"/>
      <c r="SAT1514" s="39"/>
      <c r="SAU1514" s="39"/>
      <c r="SAV1514" s="39"/>
      <c r="SAW1514" s="39"/>
      <c r="SAX1514" s="39"/>
      <c r="SAY1514" s="39"/>
      <c r="SAZ1514" s="39"/>
      <c r="SBA1514" s="39"/>
      <c r="SBB1514" s="39"/>
      <c r="SBC1514" s="39"/>
      <c r="SBD1514" s="39"/>
      <c r="SBE1514" s="39"/>
      <c r="SBF1514" s="39"/>
      <c r="SBG1514" s="39"/>
      <c r="SBH1514" s="39"/>
      <c r="SBI1514" s="39"/>
      <c r="SBJ1514" s="39"/>
      <c r="SBK1514" s="39"/>
      <c r="SBL1514" s="39"/>
      <c r="SBM1514" s="39"/>
      <c r="SBN1514" s="39"/>
      <c r="SBO1514" s="39"/>
      <c r="SBP1514" s="39"/>
      <c r="SBQ1514" s="39"/>
      <c r="SBR1514" s="39"/>
      <c r="SBS1514" s="39"/>
      <c r="SBT1514" s="39"/>
      <c r="SBU1514" s="39"/>
      <c r="SBV1514" s="39"/>
      <c r="SBW1514" s="39"/>
      <c r="SBX1514" s="39"/>
      <c r="SBY1514" s="39"/>
      <c r="SBZ1514" s="39"/>
      <c r="SCA1514" s="39"/>
      <c r="SCB1514" s="39"/>
      <c r="SCC1514" s="39"/>
      <c r="SCD1514" s="39"/>
      <c r="SCE1514" s="39"/>
      <c r="SCF1514" s="39"/>
      <c r="SCG1514" s="39"/>
      <c r="SCH1514" s="39"/>
      <c r="SCI1514" s="39"/>
      <c r="SCJ1514" s="39"/>
      <c r="SCK1514" s="39"/>
      <c r="SCL1514" s="39"/>
      <c r="SCM1514" s="39"/>
      <c r="SCN1514" s="39"/>
      <c r="SCO1514" s="39"/>
      <c r="SCP1514" s="39"/>
      <c r="SCQ1514" s="39"/>
      <c r="SCR1514" s="39"/>
      <c r="SCS1514" s="39"/>
      <c r="SCT1514" s="39"/>
      <c r="SCU1514" s="39"/>
      <c r="SCV1514" s="39"/>
      <c r="SCW1514" s="39"/>
      <c r="SCX1514" s="39"/>
      <c r="SCY1514" s="39"/>
      <c r="SCZ1514" s="39"/>
      <c r="SDA1514" s="39"/>
      <c r="SDB1514" s="39"/>
      <c r="SDC1514" s="39"/>
      <c r="SDD1514" s="39"/>
      <c r="SDE1514" s="39"/>
      <c r="SDF1514" s="39"/>
      <c r="SDG1514" s="39"/>
      <c r="SDH1514" s="39"/>
      <c r="SDI1514" s="39"/>
      <c r="SDJ1514" s="39"/>
      <c r="SDK1514" s="39"/>
      <c r="SDL1514" s="39"/>
      <c r="SDM1514" s="39"/>
      <c r="SDN1514" s="39"/>
      <c r="SDO1514" s="39"/>
      <c r="SDP1514" s="39"/>
      <c r="SDQ1514" s="39"/>
      <c r="SDR1514" s="39"/>
      <c r="SDS1514" s="39"/>
      <c r="SDT1514" s="39"/>
      <c r="SDU1514" s="39"/>
      <c r="SDV1514" s="39"/>
      <c r="SDW1514" s="39"/>
      <c r="SDX1514" s="39"/>
      <c r="SDY1514" s="39"/>
      <c r="SDZ1514" s="39"/>
      <c r="SEA1514" s="39"/>
      <c r="SEB1514" s="39"/>
      <c r="SEC1514" s="39"/>
      <c r="SED1514" s="39"/>
      <c r="SEE1514" s="39"/>
      <c r="SEF1514" s="39"/>
      <c r="SEG1514" s="39"/>
      <c r="SEH1514" s="39"/>
      <c r="SEI1514" s="39"/>
      <c r="SEJ1514" s="39"/>
      <c r="SEK1514" s="39"/>
      <c r="SEL1514" s="39"/>
      <c r="SEM1514" s="39"/>
      <c r="SEN1514" s="39"/>
      <c r="SEO1514" s="39"/>
      <c r="SEP1514" s="39"/>
      <c r="SEQ1514" s="39"/>
      <c r="SER1514" s="39"/>
      <c r="SES1514" s="39"/>
      <c r="SET1514" s="39"/>
      <c r="SEU1514" s="39"/>
      <c r="SEV1514" s="39"/>
      <c r="SEW1514" s="39"/>
      <c r="SEX1514" s="39"/>
      <c r="SEY1514" s="39"/>
      <c r="SEZ1514" s="39"/>
      <c r="SFA1514" s="39"/>
      <c r="SFB1514" s="39"/>
      <c r="SFC1514" s="39"/>
      <c r="SFD1514" s="39"/>
      <c r="SFE1514" s="39"/>
      <c r="SFF1514" s="39"/>
      <c r="SFG1514" s="39"/>
      <c r="SFH1514" s="39"/>
      <c r="SFI1514" s="39"/>
      <c r="SFJ1514" s="39"/>
      <c r="SFK1514" s="39"/>
      <c r="SFL1514" s="39"/>
      <c r="SFM1514" s="39"/>
      <c r="SFN1514" s="39"/>
      <c r="SFO1514" s="39"/>
      <c r="SFP1514" s="39"/>
      <c r="SFQ1514" s="39"/>
      <c r="SFR1514" s="39"/>
      <c r="SFS1514" s="39"/>
      <c r="SFT1514" s="39"/>
      <c r="SFU1514" s="39"/>
      <c r="SFV1514" s="39"/>
      <c r="SFW1514" s="39"/>
      <c r="SFX1514" s="39"/>
      <c r="SFY1514" s="39"/>
      <c r="SFZ1514" s="39"/>
      <c r="SGA1514" s="39"/>
      <c r="SGB1514" s="39"/>
      <c r="SGC1514" s="39"/>
      <c r="SGD1514" s="39"/>
      <c r="SGE1514" s="39"/>
      <c r="SGF1514" s="39"/>
      <c r="SGG1514" s="39"/>
      <c r="SGH1514" s="39"/>
      <c r="SGI1514" s="39"/>
      <c r="SGJ1514" s="39"/>
      <c r="SGK1514" s="39"/>
      <c r="SGL1514" s="39"/>
      <c r="SGM1514" s="39"/>
      <c r="SGN1514" s="39"/>
      <c r="SGO1514" s="39"/>
      <c r="SGP1514" s="39"/>
      <c r="SGQ1514" s="39"/>
      <c r="SGR1514" s="39"/>
      <c r="SGS1514" s="39"/>
      <c r="SGT1514" s="39"/>
      <c r="SGU1514" s="39"/>
      <c r="SGV1514" s="39"/>
      <c r="SGW1514" s="39"/>
      <c r="SGX1514" s="39"/>
      <c r="SGY1514" s="39"/>
      <c r="SGZ1514" s="39"/>
      <c r="SHA1514" s="39"/>
      <c r="SHB1514" s="39"/>
      <c r="SHC1514" s="39"/>
      <c r="SHD1514" s="39"/>
      <c r="SHE1514" s="39"/>
      <c r="SHF1514" s="39"/>
      <c r="SHG1514" s="39"/>
      <c r="SHH1514" s="39"/>
      <c r="SHI1514" s="39"/>
      <c r="SHJ1514" s="39"/>
      <c r="SHK1514" s="39"/>
      <c r="SHL1514" s="39"/>
      <c r="SHM1514" s="39"/>
      <c r="SHN1514" s="39"/>
      <c r="SHO1514" s="39"/>
      <c r="SHP1514" s="39"/>
      <c r="SHQ1514" s="39"/>
      <c r="SHR1514" s="39"/>
      <c r="SHS1514" s="39"/>
      <c r="SHT1514" s="39"/>
      <c r="SHU1514" s="39"/>
      <c r="SHV1514" s="39"/>
      <c r="SHW1514" s="39"/>
      <c r="SHX1514" s="39"/>
      <c r="SHY1514" s="39"/>
      <c r="SHZ1514" s="39"/>
      <c r="SIA1514" s="39"/>
      <c r="SIB1514" s="39"/>
      <c r="SIC1514" s="39"/>
      <c r="SID1514" s="39"/>
      <c r="SIE1514" s="39"/>
      <c r="SIF1514" s="39"/>
      <c r="SIG1514" s="39"/>
      <c r="SIH1514" s="39"/>
      <c r="SII1514" s="39"/>
      <c r="SIJ1514" s="39"/>
      <c r="SIK1514" s="39"/>
      <c r="SIL1514" s="39"/>
      <c r="SIM1514" s="39"/>
      <c r="SIN1514" s="39"/>
      <c r="SIO1514" s="39"/>
      <c r="SIP1514" s="39"/>
      <c r="SIQ1514" s="39"/>
      <c r="SIR1514" s="39"/>
      <c r="SIS1514" s="39"/>
      <c r="SIT1514" s="39"/>
      <c r="SIU1514" s="39"/>
      <c r="SIV1514" s="39"/>
      <c r="SIW1514" s="39"/>
      <c r="SIX1514" s="39"/>
      <c r="SIY1514" s="39"/>
      <c r="SIZ1514" s="39"/>
      <c r="SJA1514" s="39"/>
      <c r="SJB1514" s="39"/>
      <c r="SJC1514" s="39"/>
      <c r="SJD1514" s="39"/>
      <c r="SJE1514" s="39"/>
      <c r="SJF1514" s="39"/>
      <c r="SJG1514" s="39"/>
      <c r="SJH1514" s="39"/>
      <c r="SJI1514" s="39"/>
      <c r="SJJ1514" s="39"/>
      <c r="SJK1514" s="39"/>
      <c r="SJL1514" s="39"/>
      <c r="SJM1514" s="39"/>
      <c r="SJN1514" s="39"/>
      <c r="SJO1514" s="39"/>
      <c r="SJP1514" s="39"/>
      <c r="SJQ1514" s="39"/>
      <c r="SJR1514" s="39"/>
      <c r="SJS1514" s="39"/>
      <c r="SJT1514" s="39"/>
      <c r="SJU1514" s="39"/>
      <c r="SJV1514" s="39"/>
      <c r="SJW1514" s="39"/>
      <c r="SJX1514" s="39"/>
      <c r="SJY1514" s="39"/>
      <c r="SJZ1514" s="39"/>
      <c r="SKA1514" s="39"/>
      <c r="SKB1514" s="39"/>
      <c r="SKC1514" s="39"/>
      <c r="SKD1514" s="39"/>
      <c r="SKE1514" s="39"/>
      <c r="SKF1514" s="39"/>
      <c r="SKG1514" s="39"/>
      <c r="SKH1514" s="39"/>
      <c r="SKI1514" s="39"/>
      <c r="SKJ1514" s="39"/>
      <c r="SKK1514" s="39"/>
      <c r="SKL1514" s="39"/>
      <c r="SKM1514" s="39"/>
      <c r="SKN1514" s="39"/>
      <c r="SKO1514" s="39"/>
      <c r="SKP1514" s="39"/>
      <c r="SKQ1514" s="39"/>
      <c r="SKR1514" s="39"/>
      <c r="SKS1514" s="39"/>
      <c r="SKT1514" s="39"/>
      <c r="SKU1514" s="39"/>
      <c r="SKV1514" s="39"/>
      <c r="SKW1514" s="39"/>
      <c r="SKX1514" s="39"/>
      <c r="SKY1514" s="39"/>
      <c r="SKZ1514" s="39"/>
      <c r="SLA1514" s="39"/>
      <c r="SLB1514" s="39"/>
      <c r="SLC1514" s="39"/>
      <c r="SLD1514" s="39"/>
      <c r="SLE1514" s="39"/>
      <c r="SLF1514" s="39"/>
      <c r="SLG1514" s="39"/>
      <c r="SLH1514" s="39"/>
      <c r="SLI1514" s="39"/>
      <c r="SLJ1514" s="39"/>
      <c r="SLK1514" s="39"/>
      <c r="SLL1514" s="39"/>
      <c r="SLM1514" s="39"/>
      <c r="SLN1514" s="39"/>
      <c r="SLO1514" s="39"/>
      <c r="SLP1514" s="39"/>
      <c r="SLQ1514" s="39"/>
      <c r="SLR1514" s="39"/>
      <c r="SLS1514" s="39"/>
      <c r="SLT1514" s="39"/>
      <c r="SLU1514" s="39"/>
      <c r="SLV1514" s="39"/>
      <c r="SLW1514" s="39"/>
      <c r="SLX1514" s="39"/>
      <c r="SLY1514" s="39"/>
      <c r="SLZ1514" s="39"/>
      <c r="SMA1514" s="39"/>
      <c r="SMB1514" s="39"/>
      <c r="SMC1514" s="39"/>
      <c r="SMD1514" s="39"/>
      <c r="SME1514" s="39"/>
      <c r="SMF1514" s="39"/>
      <c r="SMG1514" s="39"/>
      <c r="SMH1514" s="39"/>
      <c r="SMI1514" s="39"/>
      <c r="SMJ1514" s="39"/>
      <c r="SMK1514" s="39"/>
      <c r="SML1514" s="39"/>
      <c r="SMM1514" s="39"/>
      <c r="SMN1514" s="39"/>
      <c r="SMO1514" s="39"/>
      <c r="SMP1514" s="39"/>
      <c r="SMQ1514" s="39"/>
      <c r="SMR1514" s="39"/>
      <c r="SMS1514" s="39"/>
      <c r="SMT1514" s="39"/>
      <c r="SMU1514" s="39"/>
      <c r="SMV1514" s="39"/>
      <c r="SMW1514" s="39"/>
      <c r="SMX1514" s="39"/>
      <c r="SMY1514" s="39"/>
      <c r="SMZ1514" s="39"/>
      <c r="SNA1514" s="39"/>
      <c r="SNB1514" s="39"/>
      <c r="SNC1514" s="39"/>
      <c r="SND1514" s="39"/>
      <c r="SNE1514" s="39"/>
      <c r="SNF1514" s="39"/>
      <c r="SNG1514" s="39"/>
      <c r="SNH1514" s="39"/>
      <c r="SNI1514" s="39"/>
      <c r="SNJ1514" s="39"/>
      <c r="SNK1514" s="39"/>
      <c r="SNL1514" s="39"/>
      <c r="SNM1514" s="39"/>
      <c r="SNN1514" s="39"/>
      <c r="SNO1514" s="39"/>
      <c r="SNP1514" s="39"/>
      <c r="SNQ1514" s="39"/>
      <c r="SNR1514" s="39"/>
      <c r="SNS1514" s="39"/>
      <c r="SNT1514" s="39"/>
      <c r="SNU1514" s="39"/>
      <c r="SNV1514" s="39"/>
      <c r="SNW1514" s="39"/>
      <c r="SNX1514" s="39"/>
      <c r="SNY1514" s="39"/>
      <c r="SNZ1514" s="39"/>
      <c r="SOA1514" s="39"/>
      <c r="SOB1514" s="39"/>
      <c r="SOC1514" s="39"/>
      <c r="SOD1514" s="39"/>
      <c r="SOE1514" s="39"/>
      <c r="SOF1514" s="39"/>
      <c r="SOG1514" s="39"/>
      <c r="SOH1514" s="39"/>
      <c r="SOI1514" s="39"/>
      <c r="SOJ1514" s="39"/>
      <c r="SOK1514" s="39"/>
      <c r="SOL1514" s="39"/>
      <c r="SOM1514" s="39"/>
      <c r="SON1514" s="39"/>
      <c r="SOO1514" s="39"/>
      <c r="SOP1514" s="39"/>
      <c r="SOQ1514" s="39"/>
      <c r="SOR1514" s="39"/>
      <c r="SOS1514" s="39"/>
      <c r="SOT1514" s="39"/>
      <c r="SOU1514" s="39"/>
      <c r="SOV1514" s="39"/>
      <c r="SOW1514" s="39"/>
      <c r="SOX1514" s="39"/>
      <c r="SOY1514" s="39"/>
      <c r="SOZ1514" s="39"/>
      <c r="SPA1514" s="39"/>
      <c r="SPB1514" s="39"/>
      <c r="SPC1514" s="39"/>
      <c r="SPD1514" s="39"/>
      <c r="SPE1514" s="39"/>
      <c r="SPF1514" s="39"/>
      <c r="SPG1514" s="39"/>
      <c r="SPH1514" s="39"/>
      <c r="SPI1514" s="39"/>
      <c r="SPJ1514" s="39"/>
      <c r="SPK1514" s="39"/>
      <c r="SPL1514" s="39"/>
      <c r="SPM1514" s="39"/>
      <c r="SPN1514" s="39"/>
      <c r="SPO1514" s="39"/>
      <c r="SPP1514" s="39"/>
      <c r="SPQ1514" s="39"/>
      <c r="SPR1514" s="39"/>
      <c r="SPS1514" s="39"/>
      <c r="SPT1514" s="39"/>
      <c r="SPU1514" s="39"/>
      <c r="SPV1514" s="39"/>
      <c r="SPW1514" s="39"/>
      <c r="SPX1514" s="39"/>
      <c r="SPY1514" s="39"/>
      <c r="SPZ1514" s="39"/>
      <c r="SQA1514" s="39"/>
      <c r="SQB1514" s="39"/>
      <c r="SQC1514" s="39"/>
      <c r="SQD1514" s="39"/>
      <c r="SQE1514" s="39"/>
      <c r="SQF1514" s="39"/>
      <c r="SQG1514" s="39"/>
      <c r="SQH1514" s="39"/>
      <c r="SQI1514" s="39"/>
      <c r="SQJ1514" s="39"/>
      <c r="SQK1514" s="39"/>
      <c r="SQL1514" s="39"/>
      <c r="SQM1514" s="39"/>
      <c r="SQN1514" s="39"/>
      <c r="SQO1514" s="39"/>
      <c r="SQP1514" s="39"/>
      <c r="SQQ1514" s="39"/>
      <c r="SQR1514" s="39"/>
      <c r="SQS1514" s="39"/>
      <c r="SQT1514" s="39"/>
      <c r="SQU1514" s="39"/>
      <c r="SQV1514" s="39"/>
      <c r="SQW1514" s="39"/>
      <c r="SQX1514" s="39"/>
      <c r="SQY1514" s="39"/>
      <c r="SQZ1514" s="39"/>
      <c r="SRA1514" s="39"/>
      <c r="SRB1514" s="39"/>
      <c r="SRC1514" s="39"/>
      <c r="SRD1514" s="39"/>
      <c r="SRE1514" s="39"/>
      <c r="SRF1514" s="39"/>
      <c r="SRG1514" s="39"/>
      <c r="SRH1514" s="39"/>
      <c r="SRI1514" s="39"/>
      <c r="SRJ1514" s="39"/>
      <c r="SRK1514" s="39"/>
      <c r="SRL1514" s="39"/>
      <c r="SRM1514" s="39"/>
      <c r="SRN1514" s="39"/>
      <c r="SRO1514" s="39"/>
      <c r="SRP1514" s="39"/>
      <c r="SRQ1514" s="39"/>
      <c r="SRR1514" s="39"/>
      <c r="SRS1514" s="39"/>
      <c r="SRT1514" s="39"/>
      <c r="SRU1514" s="39"/>
      <c r="SRV1514" s="39"/>
      <c r="SRW1514" s="39"/>
      <c r="SRX1514" s="39"/>
      <c r="SRY1514" s="39"/>
      <c r="SRZ1514" s="39"/>
      <c r="SSA1514" s="39"/>
      <c r="SSB1514" s="39"/>
      <c r="SSC1514" s="39"/>
      <c r="SSD1514" s="39"/>
      <c r="SSE1514" s="39"/>
      <c r="SSF1514" s="39"/>
      <c r="SSG1514" s="39"/>
      <c r="SSH1514" s="39"/>
      <c r="SSI1514" s="39"/>
      <c r="SSJ1514" s="39"/>
      <c r="SSK1514" s="39"/>
      <c r="SSL1514" s="39"/>
      <c r="SSM1514" s="39"/>
      <c r="SSN1514" s="39"/>
      <c r="SSO1514" s="39"/>
      <c r="SSP1514" s="39"/>
      <c r="SSQ1514" s="39"/>
      <c r="SSR1514" s="39"/>
      <c r="SSS1514" s="39"/>
      <c r="SST1514" s="39"/>
      <c r="SSU1514" s="39"/>
      <c r="SSV1514" s="39"/>
      <c r="SSW1514" s="39"/>
      <c r="SSX1514" s="39"/>
      <c r="SSY1514" s="39"/>
      <c r="SSZ1514" s="39"/>
      <c r="STA1514" s="39"/>
      <c r="STB1514" s="39"/>
      <c r="STC1514" s="39"/>
      <c r="STD1514" s="39"/>
      <c r="STE1514" s="39"/>
      <c r="STF1514" s="39"/>
      <c r="STG1514" s="39"/>
      <c r="STH1514" s="39"/>
      <c r="STI1514" s="39"/>
      <c r="STJ1514" s="39"/>
      <c r="STK1514" s="39"/>
      <c r="STL1514" s="39"/>
      <c r="STM1514" s="39"/>
      <c r="STN1514" s="39"/>
      <c r="STO1514" s="39"/>
      <c r="STP1514" s="39"/>
      <c r="STQ1514" s="39"/>
      <c r="STR1514" s="39"/>
      <c r="STS1514" s="39"/>
      <c r="STT1514" s="39"/>
      <c r="STU1514" s="39"/>
      <c r="STV1514" s="39"/>
      <c r="STW1514" s="39"/>
      <c r="STX1514" s="39"/>
      <c r="STY1514" s="39"/>
      <c r="STZ1514" s="39"/>
      <c r="SUA1514" s="39"/>
      <c r="SUB1514" s="39"/>
      <c r="SUC1514" s="39"/>
      <c r="SUD1514" s="39"/>
      <c r="SUE1514" s="39"/>
      <c r="SUF1514" s="39"/>
      <c r="SUG1514" s="39"/>
      <c r="SUH1514" s="39"/>
      <c r="SUI1514" s="39"/>
      <c r="SUJ1514" s="39"/>
      <c r="SUK1514" s="39"/>
      <c r="SUL1514" s="39"/>
      <c r="SUM1514" s="39"/>
      <c r="SUN1514" s="39"/>
      <c r="SUO1514" s="39"/>
      <c r="SUP1514" s="39"/>
      <c r="SUQ1514" s="39"/>
      <c r="SUR1514" s="39"/>
      <c r="SUS1514" s="39"/>
      <c r="SUT1514" s="39"/>
      <c r="SUU1514" s="39"/>
      <c r="SUV1514" s="39"/>
      <c r="SUW1514" s="39"/>
      <c r="SUX1514" s="39"/>
      <c r="SUY1514" s="39"/>
      <c r="SUZ1514" s="39"/>
      <c r="SVA1514" s="39"/>
      <c r="SVB1514" s="39"/>
      <c r="SVC1514" s="39"/>
      <c r="SVD1514" s="39"/>
      <c r="SVE1514" s="39"/>
      <c r="SVF1514" s="39"/>
      <c r="SVG1514" s="39"/>
      <c r="SVH1514" s="39"/>
      <c r="SVI1514" s="39"/>
      <c r="SVJ1514" s="39"/>
      <c r="SVK1514" s="39"/>
      <c r="SVL1514" s="39"/>
      <c r="SVM1514" s="39"/>
      <c r="SVN1514" s="39"/>
      <c r="SVO1514" s="39"/>
      <c r="SVP1514" s="39"/>
      <c r="SVQ1514" s="39"/>
      <c r="SVR1514" s="39"/>
      <c r="SVS1514" s="39"/>
      <c r="SVT1514" s="39"/>
      <c r="SVU1514" s="39"/>
      <c r="SVV1514" s="39"/>
      <c r="SVW1514" s="39"/>
      <c r="SVX1514" s="39"/>
      <c r="SVY1514" s="39"/>
      <c r="SVZ1514" s="39"/>
      <c r="SWA1514" s="39"/>
      <c r="SWB1514" s="39"/>
      <c r="SWC1514" s="39"/>
      <c r="SWD1514" s="39"/>
      <c r="SWE1514" s="39"/>
      <c r="SWF1514" s="39"/>
      <c r="SWG1514" s="39"/>
      <c r="SWH1514" s="39"/>
      <c r="SWI1514" s="39"/>
      <c r="SWJ1514" s="39"/>
      <c r="SWK1514" s="39"/>
      <c r="SWL1514" s="39"/>
      <c r="SWM1514" s="39"/>
      <c r="SWN1514" s="39"/>
      <c r="SWO1514" s="39"/>
      <c r="SWP1514" s="39"/>
      <c r="SWQ1514" s="39"/>
      <c r="SWR1514" s="39"/>
      <c r="SWS1514" s="39"/>
      <c r="SWT1514" s="39"/>
      <c r="SWU1514" s="39"/>
      <c r="SWV1514" s="39"/>
      <c r="SWW1514" s="39"/>
      <c r="SWX1514" s="39"/>
      <c r="SWY1514" s="39"/>
      <c r="SWZ1514" s="39"/>
      <c r="SXA1514" s="39"/>
      <c r="SXB1514" s="39"/>
      <c r="SXC1514" s="39"/>
      <c r="SXD1514" s="39"/>
      <c r="SXE1514" s="39"/>
      <c r="SXF1514" s="39"/>
      <c r="SXG1514" s="39"/>
      <c r="SXH1514" s="39"/>
      <c r="SXI1514" s="39"/>
      <c r="SXJ1514" s="39"/>
      <c r="SXK1514" s="39"/>
      <c r="SXL1514" s="39"/>
      <c r="SXM1514" s="39"/>
      <c r="SXN1514" s="39"/>
      <c r="SXO1514" s="39"/>
      <c r="SXP1514" s="39"/>
      <c r="SXQ1514" s="39"/>
      <c r="SXR1514" s="39"/>
      <c r="SXS1514" s="39"/>
      <c r="SXT1514" s="39"/>
      <c r="SXU1514" s="39"/>
      <c r="SXV1514" s="39"/>
      <c r="SXW1514" s="39"/>
      <c r="SXX1514" s="39"/>
      <c r="SXY1514" s="39"/>
      <c r="SXZ1514" s="39"/>
      <c r="SYA1514" s="39"/>
      <c r="SYB1514" s="39"/>
      <c r="SYC1514" s="39"/>
      <c r="SYD1514" s="39"/>
      <c r="SYE1514" s="39"/>
      <c r="SYF1514" s="39"/>
      <c r="SYG1514" s="39"/>
      <c r="SYH1514" s="39"/>
      <c r="SYI1514" s="39"/>
      <c r="SYJ1514" s="39"/>
      <c r="SYK1514" s="39"/>
      <c r="SYL1514" s="39"/>
      <c r="SYM1514" s="39"/>
      <c r="SYN1514" s="39"/>
      <c r="SYO1514" s="39"/>
      <c r="SYP1514" s="39"/>
      <c r="SYQ1514" s="39"/>
      <c r="SYR1514" s="39"/>
      <c r="SYS1514" s="39"/>
      <c r="SYT1514" s="39"/>
      <c r="SYU1514" s="39"/>
      <c r="SYV1514" s="39"/>
      <c r="SYW1514" s="39"/>
      <c r="SYX1514" s="39"/>
      <c r="SYY1514" s="39"/>
      <c r="SYZ1514" s="39"/>
      <c r="SZA1514" s="39"/>
      <c r="SZB1514" s="39"/>
      <c r="SZC1514" s="39"/>
      <c r="SZD1514" s="39"/>
      <c r="SZE1514" s="39"/>
      <c r="SZF1514" s="39"/>
      <c r="SZG1514" s="39"/>
      <c r="SZH1514" s="39"/>
      <c r="SZI1514" s="39"/>
      <c r="SZJ1514" s="39"/>
      <c r="SZK1514" s="39"/>
      <c r="SZL1514" s="39"/>
      <c r="SZM1514" s="39"/>
      <c r="SZN1514" s="39"/>
      <c r="SZO1514" s="39"/>
      <c r="SZP1514" s="39"/>
      <c r="SZQ1514" s="39"/>
      <c r="SZR1514" s="39"/>
      <c r="SZS1514" s="39"/>
      <c r="SZT1514" s="39"/>
      <c r="SZU1514" s="39"/>
      <c r="SZV1514" s="39"/>
      <c r="SZW1514" s="39"/>
      <c r="SZX1514" s="39"/>
      <c r="SZY1514" s="39"/>
      <c r="SZZ1514" s="39"/>
      <c r="TAA1514" s="39"/>
      <c r="TAB1514" s="39"/>
      <c r="TAC1514" s="39"/>
      <c r="TAD1514" s="39"/>
      <c r="TAE1514" s="39"/>
      <c r="TAF1514" s="39"/>
      <c r="TAG1514" s="39"/>
      <c r="TAH1514" s="39"/>
      <c r="TAI1514" s="39"/>
      <c r="TAJ1514" s="39"/>
      <c r="TAK1514" s="39"/>
      <c r="TAL1514" s="39"/>
      <c r="TAM1514" s="39"/>
      <c r="TAN1514" s="39"/>
      <c r="TAO1514" s="39"/>
      <c r="TAP1514" s="39"/>
      <c r="TAQ1514" s="39"/>
      <c r="TAR1514" s="39"/>
      <c r="TAS1514" s="39"/>
      <c r="TAT1514" s="39"/>
      <c r="TAU1514" s="39"/>
      <c r="TAV1514" s="39"/>
      <c r="TAW1514" s="39"/>
      <c r="TAX1514" s="39"/>
      <c r="TAY1514" s="39"/>
      <c r="TAZ1514" s="39"/>
      <c r="TBA1514" s="39"/>
      <c r="TBB1514" s="39"/>
      <c r="TBC1514" s="39"/>
      <c r="TBD1514" s="39"/>
      <c r="TBE1514" s="39"/>
      <c r="TBF1514" s="39"/>
      <c r="TBG1514" s="39"/>
      <c r="TBH1514" s="39"/>
      <c r="TBI1514" s="39"/>
      <c r="TBJ1514" s="39"/>
      <c r="TBK1514" s="39"/>
      <c r="TBL1514" s="39"/>
      <c r="TBM1514" s="39"/>
      <c r="TBN1514" s="39"/>
      <c r="TBO1514" s="39"/>
      <c r="TBP1514" s="39"/>
      <c r="TBQ1514" s="39"/>
      <c r="TBR1514" s="39"/>
      <c r="TBS1514" s="39"/>
      <c r="TBT1514" s="39"/>
      <c r="TBU1514" s="39"/>
      <c r="TBV1514" s="39"/>
      <c r="TBW1514" s="39"/>
      <c r="TBX1514" s="39"/>
      <c r="TBY1514" s="39"/>
      <c r="TBZ1514" s="39"/>
      <c r="TCA1514" s="39"/>
      <c r="TCB1514" s="39"/>
      <c r="TCC1514" s="39"/>
      <c r="TCD1514" s="39"/>
      <c r="TCE1514" s="39"/>
      <c r="TCF1514" s="39"/>
      <c r="TCG1514" s="39"/>
      <c r="TCH1514" s="39"/>
      <c r="TCI1514" s="39"/>
      <c r="TCJ1514" s="39"/>
      <c r="TCK1514" s="39"/>
      <c r="TCL1514" s="39"/>
      <c r="TCM1514" s="39"/>
      <c r="TCN1514" s="39"/>
      <c r="TCO1514" s="39"/>
      <c r="TCP1514" s="39"/>
      <c r="TCQ1514" s="39"/>
      <c r="TCR1514" s="39"/>
      <c r="TCS1514" s="39"/>
      <c r="TCT1514" s="39"/>
      <c r="TCU1514" s="39"/>
      <c r="TCV1514" s="39"/>
      <c r="TCW1514" s="39"/>
      <c r="TCX1514" s="39"/>
      <c r="TCY1514" s="39"/>
      <c r="TCZ1514" s="39"/>
      <c r="TDA1514" s="39"/>
      <c r="TDB1514" s="39"/>
      <c r="TDC1514" s="39"/>
      <c r="TDD1514" s="39"/>
      <c r="TDE1514" s="39"/>
      <c r="TDF1514" s="39"/>
      <c r="TDG1514" s="39"/>
      <c r="TDH1514" s="39"/>
      <c r="TDI1514" s="39"/>
      <c r="TDJ1514" s="39"/>
      <c r="TDK1514" s="39"/>
      <c r="TDL1514" s="39"/>
      <c r="TDM1514" s="39"/>
      <c r="TDN1514" s="39"/>
      <c r="TDO1514" s="39"/>
      <c r="TDP1514" s="39"/>
      <c r="TDQ1514" s="39"/>
      <c r="TDR1514" s="39"/>
      <c r="TDS1514" s="39"/>
      <c r="TDT1514" s="39"/>
      <c r="TDU1514" s="39"/>
      <c r="TDV1514" s="39"/>
      <c r="TDW1514" s="39"/>
      <c r="TDX1514" s="39"/>
      <c r="TDY1514" s="39"/>
      <c r="TDZ1514" s="39"/>
      <c r="TEA1514" s="39"/>
      <c r="TEB1514" s="39"/>
      <c r="TEC1514" s="39"/>
      <c r="TED1514" s="39"/>
      <c r="TEE1514" s="39"/>
      <c r="TEF1514" s="39"/>
      <c r="TEG1514" s="39"/>
      <c r="TEH1514" s="39"/>
      <c r="TEI1514" s="39"/>
      <c r="TEJ1514" s="39"/>
      <c r="TEK1514" s="39"/>
      <c r="TEL1514" s="39"/>
      <c r="TEM1514" s="39"/>
      <c r="TEN1514" s="39"/>
      <c r="TEO1514" s="39"/>
      <c r="TEP1514" s="39"/>
      <c r="TEQ1514" s="39"/>
      <c r="TER1514" s="39"/>
      <c r="TES1514" s="39"/>
      <c r="TET1514" s="39"/>
      <c r="TEU1514" s="39"/>
      <c r="TEV1514" s="39"/>
      <c r="TEW1514" s="39"/>
      <c r="TEX1514" s="39"/>
      <c r="TEY1514" s="39"/>
      <c r="TEZ1514" s="39"/>
      <c r="TFA1514" s="39"/>
      <c r="TFB1514" s="39"/>
      <c r="TFC1514" s="39"/>
      <c r="TFD1514" s="39"/>
      <c r="TFE1514" s="39"/>
      <c r="TFF1514" s="39"/>
      <c r="TFG1514" s="39"/>
      <c r="TFH1514" s="39"/>
      <c r="TFI1514" s="39"/>
      <c r="TFJ1514" s="39"/>
      <c r="TFK1514" s="39"/>
      <c r="TFL1514" s="39"/>
      <c r="TFM1514" s="39"/>
      <c r="TFN1514" s="39"/>
      <c r="TFO1514" s="39"/>
      <c r="TFP1514" s="39"/>
      <c r="TFQ1514" s="39"/>
      <c r="TFR1514" s="39"/>
      <c r="TFS1514" s="39"/>
      <c r="TFT1514" s="39"/>
      <c r="TFU1514" s="39"/>
      <c r="TFV1514" s="39"/>
      <c r="TFW1514" s="39"/>
      <c r="TFX1514" s="39"/>
      <c r="TFY1514" s="39"/>
      <c r="TFZ1514" s="39"/>
      <c r="TGA1514" s="39"/>
      <c r="TGB1514" s="39"/>
      <c r="TGC1514" s="39"/>
      <c r="TGD1514" s="39"/>
      <c r="TGE1514" s="39"/>
      <c r="TGF1514" s="39"/>
      <c r="TGG1514" s="39"/>
      <c r="TGH1514" s="39"/>
      <c r="TGI1514" s="39"/>
      <c r="TGJ1514" s="39"/>
      <c r="TGK1514" s="39"/>
      <c r="TGL1514" s="39"/>
      <c r="TGM1514" s="39"/>
      <c r="TGN1514" s="39"/>
      <c r="TGO1514" s="39"/>
      <c r="TGP1514" s="39"/>
      <c r="TGQ1514" s="39"/>
      <c r="TGR1514" s="39"/>
      <c r="TGS1514" s="39"/>
      <c r="TGT1514" s="39"/>
      <c r="TGU1514" s="39"/>
      <c r="TGV1514" s="39"/>
      <c r="TGW1514" s="39"/>
      <c r="TGX1514" s="39"/>
      <c r="TGY1514" s="39"/>
      <c r="TGZ1514" s="39"/>
      <c r="THA1514" s="39"/>
      <c r="THB1514" s="39"/>
      <c r="THC1514" s="39"/>
      <c r="THD1514" s="39"/>
      <c r="THE1514" s="39"/>
      <c r="THF1514" s="39"/>
      <c r="THG1514" s="39"/>
      <c r="THH1514" s="39"/>
      <c r="THI1514" s="39"/>
      <c r="THJ1514" s="39"/>
      <c r="THK1514" s="39"/>
      <c r="THL1514" s="39"/>
      <c r="THM1514" s="39"/>
      <c r="THN1514" s="39"/>
      <c r="THO1514" s="39"/>
      <c r="THP1514" s="39"/>
      <c r="THQ1514" s="39"/>
      <c r="THR1514" s="39"/>
      <c r="THS1514" s="39"/>
      <c r="THT1514" s="39"/>
      <c r="THU1514" s="39"/>
      <c r="THV1514" s="39"/>
      <c r="THW1514" s="39"/>
      <c r="THX1514" s="39"/>
      <c r="THY1514" s="39"/>
      <c r="THZ1514" s="39"/>
      <c r="TIA1514" s="39"/>
      <c r="TIB1514" s="39"/>
      <c r="TIC1514" s="39"/>
      <c r="TID1514" s="39"/>
      <c r="TIE1514" s="39"/>
      <c r="TIF1514" s="39"/>
      <c r="TIG1514" s="39"/>
      <c r="TIH1514" s="39"/>
      <c r="TII1514" s="39"/>
      <c r="TIJ1514" s="39"/>
      <c r="TIK1514" s="39"/>
      <c r="TIL1514" s="39"/>
      <c r="TIM1514" s="39"/>
      <c r="TIN1514" s="39"/>
      <c r="TIO1514" s="39"/>
      <c r="TIP1514" s="39"/>
      <c r="TIQ1514" s="39"/>
      <c r="TIR1514" s="39"/>
      <c r="TIS1514" s="39"/>
      <c r="TIT1514" s="39"/>
      <c r="TIU1514" s="39"/>
      <c r="TIV1514" s="39"/>
      <c r="TIW1514" s="39"/>
      <c r="TIX1514" s="39"/>
      <c r="TIY1514" s="39"/>
      <c r="TIZ1514" s="39"/>
      <c r="TJA1514" s="39"/>
      <c r="TJB1514" s="39"/>
      <c r="TJC1514" s="39"/>
      <c r="TJD1514" s="39"/>
      <c r="TJE1514" s="39"/>
      <c r="TJF1514" s="39"/>
      <c r="TJG1514" s="39"/>
      <c r="TJH1514" s="39"/>
      <c r="TJI1514" s="39"/>
      <c r="TJJ1514" s="39"/>
      <c r="TJK1514" s="39"/>
      <c r="TJL1514" s="39"/>
      <c r="TJM1514" s="39"/>
      <c r="TJN1514" s="39"/>
      <c r="TJO1514" s="39"/>
      <c r="TJP1514" s="39"/>
      <c r="TJQ1514" s="39"/>
      <c r="TJR1514" s="39"/>
      <c r="TJS1514" s="39"/>
      <c r="TJT1514" s="39"/>
      <c r="TJU1514" s="39"/>
      <c r="TJV1514" s="39"/>
      <c r="TJW1514" s="39"/>
      <c r="TJX1514" s="39"/>
      <c r="TJY1514" s="39"/>
      <c r="TJZ1514" s="39"/>
      <c r="TKA1514" s="39"/>
      <c r="TKB1514" s="39"/>
      <c r="TKC1514" s="39"/>
      <c r="TKD1514" s="39"/>
      <c r="TKE1514" s="39"/>
      <c r="TKF1514" s="39"/>
      <c r="TKG1514" s="39"/>
      <c r="TKH1514" s="39"/>
      <c r="TKI1514" s="39"/>
      <c r="TKJ1514" s="39"/>
      <c r="TKK1514" s="39"/>
      <c r="TKL1514" s="39"/>
      <c r="TKM1514" s="39"/>
      <c r="TKN1514" s="39"/>
      <c r="TKO1514" s="39"/>
      <c r="TKP1514" s="39"/>
      <c r="TKQ1514" s="39"/>
      <c r="TKR1514" s="39"/>
      <c r="TKS1514" s="39"/>
      <c r="TKT1514" s="39"/>
      <c r="TKU1514" s="39"/>
      <c r="TKV1514" s="39"/>
      <c r="TKW1514" s="39"/>
      <c r="TKX1514" s="39"/>
      <c r="TKY1514" s="39"/>
      <c r="TKZ1514" s="39"/>
      <c r="TLA1514" s="39"/>
      <c r="TLB1514" s="39"/>
      <c r="TLC1514" s="39"/>
      <c r="TLD1514" s="39"/>
      <c r="TLE1514" s="39"/>
      <c r="TLF1514" s="39"/>
      <c r="TLG1514" s="39"/>
      <c r="TLH1514" s="39"/>
      <c r="TLI1514" s="39"/>
      <c r="TLJ1514" s="39"/>
      <c r="TLK1514" s="39"/>
      <c r="TLL1514" s="39"/>
      <c r="TLM1514" s="39"/>
      <c r="TLN1514" s="39"/>
      <c r="TLO1514" s="39"/>
      <c r="TLP1514" s="39"/>
      <c r="TLQ1514" s="39"/>
      <c r="TLR1514" s="39"/>
      <c r="TLS1514" s="39"/>
      <c r="TLT1514" s="39"/>
      <c r="TLU1514" s="39"/>
      <c r="TLV1514" s="39"/>
      <c r="TLW1514" s="39"/>
      <c r="TLX1514" s="39"/>
      <c r="TLY1514" s="39"/>
      <c r="TLZ1514" s="39"/>
      <c r="TMA1514" s="39"/>
      <c r="TMB1514" s="39"/>
      <c r="TMC1514" s="39"/>
      <c r="TMD1514" s="39"/>
      <c r="TME1514" s="39"/>
      <c r="TMF1514" s="39"/>
      <c r="TMG1514" s="39"/>
      <c r="TMH1514" s="39"/>
      <c r="TMI1514" s="39"/>
      <c r="TMJ1514" s="39"/>
      <c r="TMK1514" s="39"/>
      <c r="TML1514" s="39"/>
      <c r="TMM1514" s="39"/>
      <c r="TMN1514" s="39"/>
      <c r="TMO1514" s="39"/>
      <c r="TMP1514" s="39"/>
      <c r="TMQ1514" s="39"/>
      <c r="TMR1514" s="39"/>
      <c r="TMS1514" s="39"/>
      <c r="TMT1514" s="39"/>
      <c r="TMU1514" s="39"/>
      <c r="TMV1514" s="39"/>
      <c r="TMW1514" s="39"/>
      <c r="TMX1514" s="39"/>
      <c r="TMY1514" s="39"/>
      <c r="TMZ1514" s="39"/>
      <c r="TNA1514" s="39"/>
      <c r="TNB1514" s="39"/>
      <c r="TNC1514" s="39"/>
      <c r="TND1514" s="39"/>
      <c r="TNE1514" s="39"/>
      <c r="TNF1514" s="39"/>
      <c r="TNG1514" s="39"/>
      <c r="TNH1514" s="39"/>
      <c r="TNI1514" s="39"/>
      <c r="TNJ1514" s="39"/>
      <c r="TNK1514" s="39"/>
      <c r="TNL1514" s="39"/>
      <c r="TNM1514" s="39"/>
      <c r="TNN1514" s="39"/>
      <c r="TNO1514" s="39"/>
      <c r="TNP1514" s="39"/>
      <c r="TNQ1514" s="39"/>
      <c r="TNR1514" s="39"/>
      <c r="TNS1514" s="39"/>
      <c r="TNT1514" s="39"/>
      <c r="TNU1514" s="39"/>
      <c r="TNV1514" s="39"/>
      <c r="TNW1514" s="39"/>
      <c r="TNX1514" s="39"/>
      <c r="TNY1514" s="39"/>
      <c r="TNZ1514" s="39"/>
      <c r="TOA1514" s="39"/>
      <c r="TOB1514" s="39"/>
      <c r="TOC1514" s="39"/>
      <c r="TOD1514" s="39"/>
      <c r="TOE1514" s="39"/>
      <c r="TOF1514" s="39"/>
      <c r="TOG1514" s="39"/>
      <c r="TOH1514" s="39"/>
      <c r="TOI1514" s="39"/>
      <c r="TOJ1514" s="39"/>
      <c r="TOK1514" s="39"/>
      <c r="TOL1514" s="39"/>
      <c r="TOM1514" s="39"/>
      <c r="TON1514" s="39"/>
      <c r="TOO1514" s="39"/>
      <c r="TOP1514" s="39"/>
      <c r="TOQ1514" s="39"/>
      <c r="TOR1514" s="39"/>
      <c r="TOS1514" s="39"/>
      <c r="TOT1514" s="39"/>
      <c r="TOU1514" s="39"/>
      <c r="TOV1514" s="39"/>
      <c r="TOW1514" s="39"/>
      <c r="TOX1514" s="39"/>
      <c r="TOY1514" s="39"/>
      <c r="TOZ1514" s="39"/>
      <c r="TPA1514" s="39"/>
      <c r="TPB1514" s="39"/>
      <c r="TPC1514" s="39"/>
      <c r="TPD1514" s="39"/>
      <c r="TPE1514" s="39"/>
      <c r="TPF1514" s="39"/>
      <c r="TPG1514" s="39"/>
      <c r="TPH1514" s="39"/>
      <c r="TPI1514" s="39"/>
      <c r="TPJ1514" s="39"/>
      <c r="TPK1514" s="39"/>
      <c r="TPL1514" s="39"/>
      <c r="TPM1514" s="39"/>
      <c r="TPN1514" s="39"/>
      <c r="TPO1514" s="39"/>
      <c r="TPP1514" s="39"/>
      <c r="TPQ1514" s="39"/>
      <c r="TPR1514" s="39"/>
      <c r="TPS1514" s="39"/>
      <c r="TPT1514" s="39"/>
      <c r="TPU1514" s="39"/>
      <c r="TPV1514" s="39"/>
      <c r="TPW1514" s="39"/>
      <c r="TPX1514" s="39"/>
      <c r="TPY1514" s="39"/>
      <c r="TPZ1514" s="39"/>
      <c r="TQA1514" s="39"/>
      <c r="TQB1514" s="39"/>
      <c r="TQC1514" s="39"/>
      <c r="TQD1514" s="39"/>
      <c r="TQE1514" s="39"/>
      <c r="TQF1514" s="39"/>
      <c r="TQG1514" s="39"/>
      <c r="TQH1514" s="39"/>
      <c r="TQI1514" s="39"/>
      <c r="TQJ1514" s="39"/>
      <c r="TQK1514" s="39"/>
      <c r="TQL1514" s="39"/>
      <c r="TQM1514" s="39"/>
      <c r="TQN1514" s="39"/>
      <c r="TQO1514" s="39"/>
      <c r="TQP1514" s="39"/>
      <c r="TQQ1514" s="39"/>
      <c r="TQR1514" s="39"/>
      <c r="TQS1514" s="39"/>
      <c r="TQT1514" s="39"/>
      <c r="TQU1514" s="39"/>
      <c r="TQV1514" s="39"/>
      <c r="TQW1514" s="39"/>
      <c r="TQX1514" s="39"/>
      <c r="TQY1514" s="39"/>
      <c r="TQZ1514" s="39"/>
      <c r="TRA1514" s="39"/>
      <c r="TRB1514" s="39"/>
      <c r="TRC1514" s="39"/>
      <c r="TRD1514" s="39"/>
      <c r="TRE1514" s="39"/>
      <c r="TRF1514" s="39"/>
      <c r="TRG1514" s="39"/>
      <c r="TRH1514" s="39"/>
      <c r="TRI1514" s="39"/>
      <c r="TRJ1514" s="39"/>
      <c r="TRK1514" s="39"/>
      <c r="TRL1514" s="39"/>
      <c r="TRM1514" s="39"/>
      <c r="TRN1514" s="39"/>
      <c r="TRO1514" s="39"/>
      <c r="TRP1514" s="39"/>
      <c r="TRQ1514" s="39"/>
      <c r="TRR1514" s="39"/>
      <c r="TRS1514" s="39"/>
      <c r="TRT1514" s="39"/>
      <c r="TRU1514" s="39"/>
      <c r="TRV1514" s="39"/>
      <c r="TRW1514" s="39"/>
      <c r="TRX1514" s="39"/>
      <c r="TRY1514" s="39"/>
      <c r="TRZ1514" s="39"/>
      <c r="TSA1514" s="39"/>
      <c r="TSB1514" s="39"/>
      <c r="TSC1514" s="39"/>
      <c r="TSD1514" s="39"/>
      <c r="TSE1514" s="39"/>
      <c r="TSF1514" s="39"/>
      <c r="TSG1514" s="39"/>
      <c r="TSH1514" s="39"/>
      <c r="TSI1514" s="39"/>
      <c r="TSJ1514" s="39"/>
      <c r="TSK1514" s="39"/>
      <c r="TSL1514" s="39"/>
      <c r="TSM1514" s="39"/>
      <c r="TSN1514" s="39"/>
      <c r="TSO1514" s="39"/>
      <c r="TSP1514" s="39"/>
      <c r="TSQ1514" s="39"/>
      <c r="TSR1514" s="39"/>
      <c r="TSS1514" s="39"/>
      <c r="TST1514" s="39"/>
      <c r="TSU1514" s="39"/>
      <c r="TSV1514" s="39"/>
      <c r="TSW1514" s="39"/>
      <c r="TSX1514" s="39"/>
      <c r="TSY1514" s="39"/>
      <c r="TSZ1514" s="39"/>
      <c r="TTA1514" s="39"/>
      <c r="TTB1514" s="39"/>
      <c r="TTC1514" s="39"/>
      <c r="TTD1514" s="39"/>
      <c r="TTE1514" s="39"/>
      <c r="TTF1514" s="39"/>
      <c r="TTG1514" s="39"/>
      <c r="TTH1514" s="39"/>
      <c r="TTI1514" s="39"/>
      <c r="TTJ1514" s="39"/>
      <c r="TTK1514" s="39"/>
      <c r="TTL1514" s="39"/>
      <c r="TTM1514" s="39"/>
      <c r="TTN1514" s="39"/>
      <c r="TTO1514" s="39"/>
      <c r="TTP1514" s="39"/>
      <c r="TTQ1514" s="39"/>
      <c r="TTR1514" s="39"/>
      <c r="TTS1514" s="39"/>
      <c r="TTT1514" s="39"/>
      <c r="TTU1514" s="39"/>
      <c r="TTV1514" s="39"/>
      <c r="TTW1514" s="39"/>
      <c r="TTX1514" s="39"/>
      <c r="TTY1514" s="39"/>
      <c r="TTZ1514" s="39"/>
      <c r="TUA1514" s="39"/>
      <c r="TUB1514" s="39"/>
      <c r="TUC1514" s="39"/>
      <c r="TUD1514" s="39"/>
      <c r="TUE1514" s="39"/>
      <c r="TUF1514" s="39"/>
      <c r="TUG1514" s="39"/>
      <c r="TUH1514" s="39"/>
      <c r="TUI1514" s="39"/>
      <c r="TUJ1514" s="39"/>
      <c r="TUK1514" s="39"/>
      <c r="TUL1514" s="39"/>
      <c r="TUM1514" s="39"/>
      <c r="TUN1514" s="39"/>
      <c r="TUO1514" s="39"/>
      <c r="TUP1514" s="39"/>
      <c r="TUQ1514" s="39"/>
      <c r="TUR1514" s="39"/>
      <c r="TUS1514" s="39"/>
      <c r="TUT1514" s="39"/>
      <c r="TUU1514" s="39"/>
      <c r="TUV1514" s="39"/>
      <c r="TUW1514" s="39"/>
      <c r="TUX1514" s="39"/>
      <c r="TUY1514" s="39"/>
      <c r="TUZ1514" s="39"/>
      <c r="TVA1514" s="39"/>
      <c r="TVB1514" s="39"/>
      <c r="TVC1514" s="39"/>
      <c r="TVD1514" s="39"/>
      <c r="TVE1514" s="39"/>
      <c r="TVF1514" s="39"/>
      <c r="TVG1514" s="39"/>
      <c r="TVH1514" s="39"/>
      <c r="TVI1514" s="39"/>
      <c r="TVJ1514" s="39"/>
      <c r="TVK1514" s="39"/>
      <c r="TVL1514" s="39"/>
      <c r="TVM1514" s="39"/>
      <c r="TVN1514" s="39"/>
      <c r="TVO1514" s="39"/>
      <c r="TVP1514" s="39"/>
      <c r="TVQ1514" s="39"/>
      <c r="TVR1514" s="39"/>
      <c r="TVS1514" s="39"/>
      <c r="TVT1514" s="39"/>
      <c r="TVU1514" s="39"/>
      <c r="TVV1514" s="39"/>
      <c r="TVW1514" s="39"/>
      <c r="TVX1514" s="39"/>
      <c r="TVY1514" s="39"/>
      <c r="TVZ1514" s="39"/>
      <c r="TWA1514" s="39"/>
      <c r="TWB1514" s="39"/>
      <c r="TWC1514" s="39"/>
      <c r="TWD1514" s="39"/>
      <c r="TWE1514" s="39"/>
      <c r="TWF1514" s="39"/>
      <c r="TWG1514" s="39"/>
      <c r="TWH1514" s="39"/>
      <c r="TWI1514" s="39"/>
      <c r="TWJ1514" s="39"/>
      <c r="TWK1514" s="39"/>
      <c r="TWL1514" s="39"/>
      <c r="TWM1514" s="39"/>
      <c r="TWN1514" s="39"/>
      <c r="TWO1514" s="39"/>
      <c r="TWP1514" s="39"/>
      <c r="TWQ1514" s="39"/>
      <c r="TWR1514" s="39"/>
      <c r="TWS1514" s="39"/>
      <c r="TWT1514" s="39"/>
      <c r="TWU1514" s="39"/>
      <c r="TWV1514" s="39"/>
      <c r="TWW1514" s="39"/>
      <c r="TWX1514" s="39"/>
      <c r="TWY1514" s="39"/>
      <c r="TWZ1514" s="39"/>
      <c r="TXA1514" s="39"/>
      <c r="TXB1514" s="39"/>
      <c r="TXC1514" s="39"/>
      <c r="TXD1514" s="39"/>
      <c r="TXE1514" s="39"/>
      <c r="TXF1514" s="39"/>
      <c r="TXG1514" s="39"/>
      <c r="TXH1514" s="39"/>
      <c r="TXI1514" s="39"/>
      <c r="TXJ1514" s="39"/>
      <c r="TXK1514" s="39"/>
      <c r="TXL1514" s="39"/>
      <c r="TXM1514" s="39"/>
      <c r="TXN1514" s="39"/>
      <c r="TXO1514" s="39"/>
      <c r="TXP1514" s="39"/>
      <c r="TXQ1514" s="39"/>
      <c r="TXR1514" s="39"/>
      <c r="TXS1514" s="39"/>
      <c r="TXT1514" s="39"/>
      <c r="TXU1514" s="39"/>
      <c r="TXV1514" s="39"/>
      <c r="TXW1514" s="39"/>
      <c r="TXX1514" s="39"/>
      <c r="TXY1514" s="39"/>
      <c r="TXZ1514" s="39"/>
      <c r="TYA1514" s="39"/>
      <c r="TYB1514" s="39"/>
      <c r="TYC1514" s="39"/>
      <c r="TYD1514" s="39"/>
      <c r="TYE1514" s="39"/>
      <c r="TYF1514" s="39"/>
      <c r="TYG1514" s="39"/>
      <c r="TYH1514" s="39"/>
      <c r="TYI1514" s="39"/>
      <c r="TYJ1514" s="39"/>
      <c r="TYK1514" s="39"/>
      <c r="TYL1514" s="39"/>
      <c r="TYM1514" s="39"/>
      <c r="TYN1514" s="39"/>
      <c r="TYO1514" s="39"/>
      <c r="TYP1514" s="39"/>
      <c r="TYQ1514" s="39"/>
      <c r="TYR1514" s="39"/>
      <c r="TYS1514" s="39"/>
      <c r="TYT1514" s="39"/>
      <c r="TYU1514" s="39"/>
      <c r="TYV1514" s="39"/>
      <c r="TYW1514" s="39"/>
      <c r="TYX1514" s="39"/>
      <c r="TYY1514" s="39"/>
      <c r="TYZ1514" s="39"/>
      <c r="TZA1514" s="39"/>
      <c r="TZB1514" s="39"/>
      <c r="TZC1514" s="39"/>
      <c r="TZD1514" s="39"/>
      <c r="TZE1514" s="39"/>
      <c r="TZF1514" s="39"/>
      <c r="TZG1514" s="39"/>
      <c r="TZH1514" s="39"/>
      <c r="TZI1514" s="39"/>
      <c r="TZJ1514" s="39"/>
      <c r="TZK1514" s="39"/>
      <c r="TZL1514" s="39"/>
      <c r="TZM1514" s="39"/>
      <c r="TZN1514" s="39"/>
      <c r="TZO1514" s="39"/>
      <c r="TZP1514" s="39"/>
      <c r="TZQ1514" s="39"/>
      <c r="TZR1514" s="39"/>
      <c r="TZS1514" s="39"/>
      <c r="TZT1514" s="39"/>
      <c r="TZU1514" s="39"/>
      <c r="TZV1514" s="39"/>
      <c r="TZW1514" s="39"/>
      <c r="TZX1514" s="39"/>
      <c r="TZY1514" s="39"/>
      <c r="TZZ1514" s="39"/>
      <c r="UAA1514" s="39"/>
      <c r="UAB1514" s="39"/>
      <c r="UAC1514" s="39"/>
      <c r="UAD1514" s="39"/>
      <c r="UAE1514" s="39"/>
      <c r="UAF1514" s="39"/>
      <c r="UAG1514" s="39"/>
      <c r="UAH1514" s="39"/>
      <c r="UAI1514" s="39"/>
      <c r="UAJ1514" s="39"/>
      <c r="UAK1514" s="39"/>
      <c r="UAL1514" s="39"/>
      <c r="UAM1514" s="39"/>
      <c r="UAN1514" s="39"/>
      <c r="UAO1514" s="39"/>
      <c r="UAP1514" s="39"/>
      <c r="UAQ1514" s="39"/>
      <c r="UAR1514" s="39"/>
      <c r="UAS1514" s="39"/>
      <c r="UAT1514" s="39"/>
      <c r="UAU1514" s="39"/>
      <c r="UAV1514" s="39"/>
      <c r="UAW1514" s="39"/>
      <c r="UAX1514" s="39"/>
      <c r="UAY1514" s="39"/>
      <c r="UAZ1514" s="39"/>
      <c r="UBA1514" s="39"/>
      <c r="UBB1514" s="39"/>
      <c r="UBC1514" s="39"/>
      <c r="UBD1514" s="39"/>
      <c r="UBE1514" s="39"/>
      <c r="UBF1514" s="39"/>
      <c r="UBG1514" s="39"/>
      <c r="UBH1514" s="39"/>
      <c r="UBI1514" s="39"/>
      <c r="UBJ1514" s="39"/>
      <c r="UBK1514" s="39"/>
      <c r="UBL1514" s="39"/>
      <c r="UBM1514" s="39"/>
      <c r="UBN1514" s="39"/>
      <c r="UBO1514" s="39"/>
      <c r="UBP1514" s="39"/>
      <c r="UBQ1514" s="39"/>
      <c r="UBR1514" s="39"/>
      <c r="UBS1514" s="39"/>
      <c r="UBT1514" s="39"/>
      <c r="UBU1514" s="39"/>
      <c r="UBV1514" s="39"/>
      <c r="UBW1514" s="39"/>
      <c r="UBX1514" s="39"/>
      <c r="UBY1514" s="39"/>
      <c r="UBZ1514" s="39"/>
      <c r="UCA1514" s="39"/>
      <c r="UCB1514" s="39"/>
      <c r="UCC1514" s="39"/>
      <c r="UCD1514" s="39"/>
      <c r="UCE1514" s="39"/>
      <c r="UCF1514" s="39"/>
      <c r="UCG1514" s="39"/>
      <c r="UCH1514" s="39"/>
      <c r="UCI1514" s="39"/>
      <c r="UCJ1514" s="39"/>
      <c r="UCK1514" s="39"/>
      <c r="UCL1514" s="39"/>
      <c r="UCM1514" s="39"/>
      <c r="UCN1514" s="39"/>
      <c r="UCO1514" s="39"/>
      <c r="UCP1514" s="39"/>
      <c r="UCQ1514" s="39"/>
      <c r="UCR1514" s="39"/>
      <c r="UCS1514" s="39"/>
      <c r="UCT1514" s="39"/>
      <c r="UCU1514" s="39"/>
      <c r="UCV1514" s="39"/>
      <c r="UCW1514" s="39"/>
      <c r="UCX1514" s="39"/>
      <c r="UCY1514" s="39"/>
      <c r="UCZ1514" s="39"/>
      <c r="UDA1514" s="39"/>
      <c r="UDB1514" s="39"/>
      <c r="UDC1514" s="39"/>
      <c r="UDD1514" s="39"/>
      <c r="UDE1514" s="39"/>
      <c r="UDF1514" s="39"/>
      <c r="UDG1514" s="39"/>
      <c r="UDH1514" s="39"/>
      <c r="UDI1514" s="39"/>
      <c r="UDJ1514" s="39"/>
      <c r="UDK1514" s="39"/>
      <c r="UDL1514" s="39"/>
      <c r="UDM1514" s="39"/>
      <c r="UDN1514" s="39"/>
      <c r="UDO1514" s="39"/>
      <c r="UDP1514" s="39"/>
      <c r="UDQ1514" s="39"/>
      <c r="UDR1514" s="39"/>
      <c r="UDS1514" s="39"/>
      <c r="UDT1514" s="39"/>
      <c r="UDU1514" s="39"/>
      <c r="UDV1514" s="39"/>
      <c r="UDW1514" s="39"/>
      <c r="UDX1514" s="39"/>
      <c r="UDY1514" s="39"/>
      <c r="UDZ1514" s="39"/>
      <c r="UEA1514" s="39"/>
      <c r="UEB1514" s="39"/>
      <c r="UEC1514" s="39"/>
      <c r="UED1514" s="39"/>
      <c r="UEE1514" s="39"/>
      <c r="UEF1514" s="39"/>
      <c r="UEG1514" s="39"/>
      <c r="UEH1514" s="39"/>
      <c r="UEI1514" s="39"/>
      <c r="UEJ1514" s="39"/>
      <c r="UEK1514" s="39"/>
      <c r="UEL1514" s="39"/>
      <c r="UEM1514" s="39"/>
      <c r="UEN1514" s="39"/>
      <c r="UEO1514" s="39"/>
      <c r="UEP1514" s="39"/>
      <c r="UEQ1514" s="39"/>
      <c r="UER1514" s="39"/>
      <c r="UES1514" s="39"/>
      <c r="UET1514" s="39"/>
      <c r="UEU1514" s="39"/>
      <c r="UEV1514" s="39"/>
      <c r="UEW1514" s="39"/>
      <c r="UEX1514" s="39"/>
      <c r="UEY1514" s="39"/>
      <c r="UEZ1514" s="39"/>
      <c r="UFA1514" s="39"/>
      <c r="UFB1514" s="39"/>
      <c r="UFC1514" s="39"/>
      <c r="UFD1514" s="39"/>
      <c r="UFE1514" s="39"/>
      <c r="UFF1514" s="39"/>
      <c r="UFG1514" s="39"/>
      <c r="UFH1514" s="39"/>
      <c r="UFI1514" s="39"/>
      <c r="UFJ1514" s="39"/>
      <c r="UFK1514" s="39"/>
      <c r="UFL1514" s="39"/>
      <c r="UFM1514" s="39"/>
      <c r="UFN1514" s="39"/>
      <c r="UFO1514" s="39"/>
      <c r="UFP1514" s="39"/>
      <c r="UFQ1514" s="39"/>
      <c r="UFR1514" s="39"/>
      <c r="UFS1514" s="39"/>
      <c r="UFT1514" s="39"/>
      <c r="UFU1514" s="39"/>
      <c r="UFV1514" s="39"/>
      <c r="UFW1514" s="39"/>
      <c r="UFX1514" s="39"/>
      <c r="UFY1514" s="39"/>
      <c r="UFZ1514" s="39"/>
      <c r="UGA1514" s="39"/>
      <c r="UGB1514" s="39"/>
      <c r="UGC1514" s="39"/>
      <c r="UGD1514" s="39"/>
      <c r="UGE1514" s="39"/>
      <c r="UGF1514" s="39"/>
      <c r="UGG1514" s="39"/>
      <c r="UGH1514" s="39"/>
      <c r="UGI1514" s="39"/>
      <c r="UGJ1514" s="39"/>
      <c r="UGK1514" s="39"/>
      <c r="UGL1514" s="39"/>
      <c r="UGM1514" s="39"/>
      <c r="UGN1514" s="39"/>
      <c r="UGO1514" s="39"/>
      <c r="UGP1514" s="39"/>
      <c r="UGQ1514" s="39"/>
      <c r="UGR1514" s="39"/>
      <c r="UGS1514" s="39"/>
      <c r="UGT1514" s="39"/>
      <c r="UGU1514" s="39"/>
      <c r="UGV1514" s="39"/>
      <c r="UGW1514" s="39"/>
      <c r="UGX1514" s="39"/>
      <c r="UGY1514" s="39"/>
      <c r="UGZ1514" s="39"/>
      <c r="UHA1514" s="39"/>
      <c r="UHB1514" s="39"/>
      <c r="UHC1514" s="39"/>
      <c r="UHD1514" s="39"/>
      <c r="UHE1514" s="39"/>
      <c r="UHF1514" s="39"/>
      <c r="UHG1514" s="39"/>
      <c r="UHH1514" s="39"/>
      <c r="UHI1514" s="39"/>
      <c r="UHJ1514" s="39"/>
      <c r="UHK1514" s="39"/>
      <c r="UHL1514" s="39"/>
      <c r="UHM1514" s="39"/>
      <c r="UHN1514" s="39"/>
      <c r="UHO1514" s="39"/>
      <c r="UHP1514" s="39"/>
      <c r="UHQ1514" s="39"/>
      <c r="UHR1514" s="39"/>
      <c r="UHS1514" s="39"/>
      <c r="UHT1514" s="39"/>
      <c r="UHU1514" s="39"/>
      <c r="UHV1514" s="39"/>
      <c r="UHW1514" s="39"/>
      <c r="UHX1514" s="39"/>
      <c r="UHY1514" s="39"/>
      <c r="UHZ1514" s="39"/>
      <c r="UIA1514" s="39"/>
      <c r="UIB1514" s="39"/>
      <c r="UIC1514" s="39"/>
      <c r="UID1514" s="39"/>
      <c r="UIE1514" s="39"/>
      <c r="UIF1514" s="39"/>
      <c r="UIG1514" s="39"/>
      <c r="UIH1514" s="39"/>
      <c r="UII1514" s="39"/>
      <c r="UIJ1514" s="39"/>
      <c r="UIK1514" s="39"/>
      <c r="UIL1514" s="39"/>
      <c r="UIM1514" s="39"/>
      <c r="UIN1514" s="39"/>
      <c r="UIO1514" s="39"/>
      <c r="UIP1514" s="39"/>
      <c r="UIQ1514" s="39"/>
      <c r="UIR1514" s="39"/>
      <c r="UIS1514" s="39"/>
      <c r="UIT1514" s="39"/>
      <c r="UIU1514" s="39"/>
      <c r="UIV1514" s="39"/>
      <c r="UIW1514" s="39"/>
      <c r="UIX1514" s="39"/>
      <c r="UIY1514" s="39"/>
      <c r="UIZ1514" s="39"/>
      <c r="UJA1514" s="39"/>
      <c r="UJB1514" s="39"/>
      <c r="UJC1514" s="39"/>
      <c r="UJD1514" s="39"/>
      <c r="UJE1514" s="39"/>
      <c r="UJF1514" s="39"/>
      <c r="UJG1514" s="39"/>
      <c r="UJH1514" s="39"/>
      <c r="UJI1514" s="39"/>
      <c r="UJJ1514" s="39"/>
      <c r="UJK1514" s="39"/>
      <c r="UJL1514" s="39"/>
      <c r="UJM1514" s="39"/>
      <c r="UJN1514" s="39"/>
      <c r="UJO1514" s="39"/>
      <c r="UJP1514" s="39"/>
      <c r="UJQ1514" s="39"/>
      <c r="UJR1514" s="39"/>
      <c r="UJS1514" s="39"/>
      <c r="UJT1514" s="39"/>
      <c r="UJU1514" s="39"/>
      <c r="UJV1514" s="39"/>
      <c r="UJW1514" s="39"/>
      <c r="UJX1514" s="39"/>
      <c r="UJY1514" s="39"/>
      <c r="UJZ1514" s="39"/>
      <c r="UKA1514" s="39"/>
      <c r="UKB1514" s="39"/>
      <c r="UKC1514" s="39"/>
      <c r="UKD1514" s="39"/>
      <c r="UKE1514" s="39"/>
      <c r="UKF1514" s="39"/>
      <c r="UKG1514" s="39"/>
      <c r="UKH1514" s="39"/>
      <c r="UKI1514" s="39"/>
      <c r="UKJ1514" s="39"/>
      <c r="UKK1514" s="39"/>
      <c r="UKL1514" s="39"/>
      <c r="UKM1514" s="39"/>
      <c r="UKN1514" s="39"/>
      <c r="UKO1514" s="39"/>
      <c r="UKP1514" s="39"/>
      <c r="UKQ1514" s="39"/>
      <c r="UKR1514" s="39"/>
      <c r="UKS1514" s="39"/>
      <c r="UKT1514" s="39"/>
      <c r="UKU1514" s="39"/>
      <c r="UKV1514" s="39"/>
      <c r="UKW1514" s="39"/>
      <c r="UKX1514" s="39"/>
      <c r="UKY1514" s="39"/>
      <c r="UKZ1514" s="39"/>
      <c r="ULA1514" s="39"/>
      <c r="ULB1514" s="39"/>
      <c r="ULC1514" s="39"/>
      <c r="ULD1514" s="39"/>
      <c r="ULE1514" s="39"/>
      <c r="ULF1514" s="39"/>
      <c r="ULG1514" s="39"/>
      <c r="ULH1514" s="39"/>
      <c r="ULI1514" s="39"/>
      <c r="ULJ1514" s="39"/>
      <c r="ULK1514" s="39"/>
      <c r="ULL1514" s="39"/>
      <c r="ULM1514" s="39"/>
      <c r="ULN1514" s="39"/>
      <c r="ULO1514" s="39"/>
      <c r="ULP1514" s="39"/>
      <c r="ULQ1514" s="39"/>
      <c r="ULR1514" s="39"/>
      <c r="ULS1514" s="39"/>
      <c r="ULT1514" s="39"/>
      <c r="ULU1514" s="39"/>
      <c r="ULV1514" s="39"/>
      <c r="ULW1514" s="39"/>
      <c r="ULX1514" s="39"/>
      <c r="ULY1514" s="39"/>
      <c r="ULZ1514" s="39"/>
      <c r="UMA1514" s="39"/>
      <c r="UMB1514" s="39"/>
      <c r="UMC1514" s="39"/>
      <c r="UMD1514" s="39"/>
      <c r="UME1514" s="39"/>
      <c r="UMF1514" s="39"/>
      <c r="UMG1514" s="39"/>
      <c r="UMH1514" s="39"/>
      <c r="UMI1514" s="39"/>
      <c r="UMJ1514" s="39"/>
      <c r="UMK1514" s="39"/>
      <c r="UML1514" s="39"/>
      <c r="UMM1514" s="39"/>
      <c r="UMN1514" s="39"/>
      <c r="UMO1514" s="39"/>
      <c r="UMP1514" s="39"/>
      <c r="UMQ1514" s="39"/>
      <c r="UMR1514" s="39"/>
      <c r="UMS1514" s="39"/>
      <c r="UMT1514" s="39"/>
      <c r="UMU1514" s="39"/>
      <c r="UMV1514" s="39"/>
      <c r="UMW1514" s="39"/>
      <c r="UMX1514" s="39"/>
      <c r="UMY1514" s="39"/>
      <c r="UMZ1514" s="39"/>
      <c r="UNA1514" s="39"/>
      <c r="UNB1514" s="39"/>
      <c r="UNC1514" s="39"/>
      <c r="UND1514" s="39"/>
      <c r="UNE1514" s="39"/>
      <c r="UNF1514" s="39"/>
      <c r="UNG1514" s="39"/>
      <c r="UNH1514" s="39"/>
      <c r="UNI1514" s="39"/>
      <c r="UNJ1514" s="39"/>
      <c r="UNK1514" s="39"/>
      <c r="UNL1514" s="39"/>
      <c r="UNM1514" s="39"/>
      <c r="UNN1514" s="39"/>
      <c r="UNO1514" s="39"/>
      <c r="UNP1514" s="39"/>
      <c r="UNQ1514" s="39"/>
      <c r="UNR1514" s="39"/>
      <c r="UNS1514" s="39"/>
      <c r="UNT1514" s="39"/>
      <c r="UNU1514" s="39"/>
      <c r="UNV1514" s="39"/>
      <c r="UNW1514" s="39"/>
      <c r="UNX1514" s="39"/>
      <c r="UNY1514" s="39"/>
      <c r="UNZ1514" s="39"/>
      <c r="UOA1514" s="39"/>
      <c r="UOB1514" s="39"/>
      <c r="UOC1514" s="39"/>
      <c r="UOD1514" s="39"/>
      <c r="UOE1514" s="39"/>
      <c r="UOF1514" s="39"/>
      <c r="UOG1514" s="39"/>
      <c r="UOH1514" s="39"/>
      <c r="UOI1514" s="39"/>
      <c r="UOJ1514" s="39"/>
      <c r="UOK1514" s="39"/>
      <c r="UOL1514" s="39"/>
      <c r="UOM1514" s="39"/>
      <c r="UON1514" s="39"/>
      <c r="UOO1514" s="39"/>
      <c r="UOP1514" s="39"/>
      <c r="UOQ1514" s="39"/>
      <c r="UOR1514" s="39"/>
      <c r="UOS1514" s="39"/>
      <c r="UOT1514" s="39"/>
      <c r="UOU1514" s="39"/>
      <c r="UOV1514" s="39"/>
      <c r="UOW1514" s="39"/>
      <c r="UOX1514" s="39"/>
      <c r="UOY1514" s="39"/>
      <c r="UOZ1514" s="39"/>
      <c r="UPA1514" s="39"/>
      <c r="UPB1514" s="39"/>
      <c r="UPC1514" s="39"/>
      <c r="UPD1514" s="39"/>
      <c r="UPE1514" s="39"/>
      <c r="UPF1514" s="39"/>
      <c r="UPG1514" s="39"/>
      <c r="UPH1514" s="39"/>
      <c r="UPI1514" s="39"/>
      <c r="UPJ1514" s="39"/>
      <c r="UPK1514" s="39"/>
      <c r="UPL1514" s="39"/>
      <c r="UPM1514" s="39"/>
      <c r="UPN1514" s="39"/>
      <c r="UPO1514" s="39"/>
      <c r="UPP1514" s="39"/>
      <c r="UPQ1514" s="39"/>
      <c r="UPR1514" s="39"/>
      <c r="UPS1514" s="39"/>
      <c r="UPT1514" s="39"/>
      <c r="UPU1514" s="39"/>
      <c r="UPV1514" s="39"/>
      <c r="UPW1514" s="39"/>
      <c r="UPX1514" s="39"/>
      <c r="UPY1514" s="39"/>
      <c r="UPZ1514" s="39"/>
      <c r="UQA1514" s="39"/>
      <c r="UQB1514" s="39"/>
      <c r="UQC1514" s="39"/>
      <c r="UQD1514" s="39"/>
      <c r="UQE1514" s="39"/>
      <c r="UQF1514" s="39"/>
      <c r="UQG1514" s="39"/>
      <c r="UQH1514" s="39"/>
      <c r="UQI1514" s="39"/>
      <c r="UQJ1514" s="39"/>
      <c r="UQK1514" s="39"/>
      <c r="UQL1514" s="39"/>
      <c r="UQM1514" s="39"/>
      <c r="UQN1514" s="39"/>
      <c r="UQO1514" s="39"/>
      <c r="UQP1514" s="39"/>
      <c r="UQQ1514" s="39"/>
      <c r="UQR1514" s="39"/>
      <c r="UQS1514" s="39"/>
      <c r="UQT1514" s="39"/>
      <c r="UQU1514" s="39"/>
      <c r="UQV1514" s="39"/>
      <c r="UQW1514" s="39"/>
      <c r="UQX1514" s="39"/>
      <c r="UQY1514" s="39"/>
      <c r="UQZ1514" s="39"/>
      <c r="URA1514" s="39"/>
      <c r="URB1514" s="39"/>
      <c r="URC1514" s="39"/>
      <c r="URD1514" s="39"/>
      <c r="URE1514" s="39"/>
      <c r="URF1514" s="39"/>
      <c r="URG1514" s="39"/>
      <c r="URH1514" s="39"/>
      <c r="URI1514" s="39"/>
      <c r="URJ1514" s="39"/>
      <c r="URK1514" s="39"/>
      <c r="URL1514" s="39"/>
      <c r="URM1514" s="39"/>
      <c r="URN1514" s="39"/>
      <c r="URO1514" s="39"/>
      <c r="URP1514" s="39"/>
      <c r="URQ1514" s="39"/>
      <c r="URR1514" s="39"/>
      <c r="URS1514" s="39"/>
      <c r="URT1514" s="39"/>
      <c r="URU1514" s="39"/>
      <c r="URV1514" s="39"/>
      <c r="URW1514" s="39"/>
      <c r="URX1514" s="39"/>
      <c r="URY1514" s="39"/>
      <c r="URZ1514" s="39"/>
      <c r="USA1514" s="39"/>
      <c r="USB1514" s="39"/>
      <c r="USC1514" s="39"/>
      <c r="USD1514" s="39"/>
      <c r="USE1514" s="39"/>
      <c r="USF1514" s="39"/>
      <c r="USG1514" s="39"/>
      <c r="USH1514" s="39"/>
      <c r="USI1514" s="39"/>
      <c r="USJ1514" s="39"/>
      <c r="USK1514" s="39"/>
      <c r="USL1514" s="39"/>
      <c r="USM1514" s="39"/>
      <c r="USN1514" s="39"/>
      <c r="USO1514" s="39"/>
      <c r="USP1514" s="39"/>
      <c r="USQ1514" s="39"/>
      <c r="USR1514" s="39"/>
      <c r="USS1514" s="39"/>
      <c r="UST1514" s="39"/>
      <c r="USU1514" s="39"/>
      <c r="USV1514" s="39"/>
      <c r="USW1514" s="39"/>
      <c r="USX1514" s="39"/>
      <c r="USY1514" s="39"/>
      <c r="USZ1514" s="39"/>
      <c r="UTA1514" s="39"/>
      <c r="UTB1514" s="39"/>
      <c r="UTC1514" s="39"/>
      <c r="UTD1514" s="39"/>
      <c r="UTE1514" s="39"/>
      <c r="UTF1514" s="39"/>
      <c r="UTG1514" s="39"/>
      <c r="UTH1514" s="39"/>
      <c r="UTI1514" s="39"/>
      <c r="UTJ1514" s="39"/>
      <c r="UTK1514" s="39"/>
      <c r="UTL1514" s="39"/>
      <c r="UTM1514" s="39"/>
      <c r="UTN1514" s="39"/>
      <c r="UTO1514" s="39"/>
      <c r="UTP1514" s="39"/>
      <c r="UTQ1514" s="39"/>
      <c r="UTR1514" s="39"/>
      <c r="UTS1514" s="39"/>
      <c r="UTT1514" s="39"/>
      <c r="UTU1514" s="39"/>
      <c r="UTV1514" s="39"/>
      <c r="UTW1514" s="39"/>
      <c r="UTX1514" s="39"/>
      <c r="UTY1514" s="39"/>
      <c r="UTZ1514" s="39"/>
      <c r="UUA1514" s="39"/>
      <c r="UUB1514" s="39"/>
      <c r="UUC1514" s="39"/>
      <c r="UUD1514" s="39"/>
      <c r="UUE1514" s="39"/>
      <c r="UUF1514" s="39"/>
      <c r="UUG1514" s="39"/>
      <c r="UUH1514" s="39"/>
      <c r="UUI1514" s="39"/>
      <c r="UUJ1514" s="39"/>
      <c r="UUK1514" s="39"/>
      <c r="UUL1514" s="39"/>
      <c r="UUM1514" s="39"/>
      <c r="UUN1514" s="39"/>
      <c r="UUO1514" s="39"/>
      <c r="UUP1514" s="39"/>
      <c r="UUQ1514" s="39"/>
      <c r="UUR1514" s="39"/>
      <c r="UUS1514" s="39"/>
      <c r="UUT1514" s="39"/>
      <c r="UUU1514" s="39"/>
      <c r="UUV1514" s="39"/>
      <c r="UUW1514" s="39"/>
      <c r="UUX1514" s="39"/>
      <c r="UUY1514" s="39"/>
      <c r="UUZ1514" s="39"/>
      <c r="UVA1514" s="39"/>
      <c r="UVB1514" s="39"/>
      <c r="UVC1514" s="39"/>
      <c r="UVD1514" s="39"/>
      <c r="UVE1514" s="39"/>
      <c r="UVF1514" s="39"/>
      <c r="UVG1514" s="39"/>
      <c r="UVH1514" s="39"/>
      <c r="UVI1514" s="39"/>
      <c r="UVJ1514" s="39"/>
      <c r="UVK1514" s="39"/>
      <c r="UVL1514" s="39"/>
      <c r="UVM1514" s="39"/>
      <c r="UVN1514" s="39"/>
      <c r="UVO1514" s="39"/>
      <c r="UVP1514" s="39"/>
      <c r="UVQ1514" s="39"/>
      <c r="UVR1514" s="39"/>
      <c r="UVS1514" s="39"/>
      <c r="UVT1514" s="39"/>
      <c r="UVU1514" s="39"/>
      <c r="UVV1514" s="39"/>
      <c r="UVW1514" s="39"/>
      <c r="UVX1514" s="39"/>
      <c r="UVY1514" s="39"/>
      <c r="UVZ1514" s="39"/>
      <c r="UWA1514" s="39"/>
      <c r="UWB1514" s="39"/>
      <c r="UWC1514" s="39"/>
      <c r="UWD1514" s="39"/>
      <c r="UWE1514" s="39"/>
      <c r="UWF1514" s="39"/>
      <c r="UWG1514" s="39"/>
      <c r="UWH1514" s="39"/>
      <c r="UWI1514" s="39"/>
      <c r="UWJ1514" s="39"/>
      <c r="UWK1514" s="39"/>
      <c r="UWL1514" s="39"/>
      <c r="UWM1514" s="39"/>
      <c r="UWN1514" s="39"/>
      <c r="UWO1514" s="39"/>
      <c r="UWP1514" s="39"/>
      <c r="UWQ1514" s="39"/>
      <c r="UWR1514" s="39"/>
      <c r="UWS1514" s="39"/>
      <c r="UWT1514" s="39"/>
      <c r="UWU1514" s="39"/>
      <c r="UWV1514" s="39"/>
      <c r="UWW1514" s="39"/>
      <c r="UWX1514" s="39"/>
      <c r="UWY1514" s="39"/>
      <c r="UWZ1514" s="39"/>
      <c r="UXA1514" s="39"/>
      <c r="UXB1514" s="39"/>
      <c r="UXC1514" s="39"/>
      <c r="UXD1514" s="39"/>
      <c r="UXE1514" s="39"/>
      <c r="UXF1514" s="39"/>
      <c r="UXG1514" s="39"/>
      <c r="UXH1514" s="39"/>
      <c r="UXI1514" s="39"/>
      <c r="UXJ1514" s="39"/>
      <c r="UXK1514" s="39"/>
      <c r="UXL1514" s="39"/>
      <c r="UXM1514" s="39"/>
      <c r="UXN1514" s="39"/>
      <c r="UXO1514" s="39"/>
      <c r="UXP1514" s="39"/>
      <c r="UXQ1514" s="39"/>
      <c r="UXR1514" s="39"/>
      <c r="UXS1514" s="39"/>
      <c r="UXT1514" s="39"/>
      <c r="UXU1514" s="39"/>
      <c r="UXV1514" s="39"/>
      <c r="UXW1514" s="39"/>
      <c r="UXX1514" s="39"/>
      <c r="UXY1514" s="39"/>
      <c r="UXZ1514" s="39"/>
      <c r="UYA1514" s="39"/>
      <c r="UYB1514" s="39"/>
      <c r="UYC1514" s="39"/>
      <c r="UYD1514" s="39"/>
      <c r="UYE1514" s="39"/>
      <c r="UYF1514" s="39"/>
      <c r="UYG1514" s="39"/>
      <c r="UYH1514" s="39"/>
      <c r="UYI1514" s="39"/>
      <c r="UYJ1514" s="39"/>
      <c r="UYK1514" s="39"/>
      <c r="UYL1514" s="39"/>
      <c r="UYM1514" s="39"/>
      <c r="UYN1514" s="39"/>
      <c r="UYO1514" s="39"/>
      <c r="UYP1514" s="39"/>
      <c r="UYQ1514" s="39"/>
      <c r="UYR1514" s="39"/>
      <c r="UYS1514" s="39"/>
      <c r="UYT1514" s="39"/>
      <c r="UYU1514" s="39"/>
      <c r="UYV1514" s="39"/>
      <c r="UYW1514" s="39"/>
      <c r="UYX1514" s="39"/>
      <c r="UYY1514" s="39"/>
      <c r="UYZ1514" s="39"/>
      <c r="UZA1514" s="39"/>
      <c r="UZB1514" s="39"/>
      <c r="UZC1514" s="39"/>
      <c r="UZD1514" s="39"/>
      <c r="UZE1514" s="39"/>
      <c r="UZF1514" s="39"/>
      <c r="UZG1514" s="39"/>
      <c r="UZH1514" s="39"/>
      <c r="UZI1514" s="39"/>
      <c r="UZJ1514" s="39"/>
      <c r="UZK1514" s="39"/>
      <c r="UZL1514" s="39"/>
      <c r="UZM1514" s="39"/>
      <c r="UZN1514" s="39"/>
      <c r="UZO1514" s="39"/>
      <c r="UZP1514" s="39"/>
      <c r="UZQ1514" s="39"/>
      <c r="UZR1514" s="39"/>
      <c r="UZS1514" s="39"/>
      <c r="UZT1514" s="39"/>
      <c r="UZU1514" s="39"/>
      <c r="UZV1514" s="39"/>
      <c r="UZW1514" s="39"/>
      <c r="UZX1514" s="39"/>
      <c r="UZY1514" s="39"/>
      <c r="UZZ1514" s="39"/>
      <c r="VAA1514" s="39"/>
      <c r="VAB1514" s="39"/>
      <c r="VAC1514" s="39"/>
      <c r="VAD1514" s="39"/>
      <c r="VAE1514" s="39"/>
      <c r="VAF1514" s="39"/>
      <c r="VAG1514" s="39"/>
      <c r="VAH1514" s="39"/>
      <c r="VAI1514" s="39"/>
      <c r="VAJ1514" s="39"/>
      <c r="VAK1514" s="39"/>
      <c r="VAL1514" s="39"/>
      <c r="VAM1514" s="39"/>
      <c r="VAN1514" s="39"/>
      <c r="VAO1514" s="39"/>
      <c r="VAP1514" s="39"/>
      <c r="VAQ1514" s="39"/>
      <c r="VAR1514" s="39"/>
      <c r="VAS1514" s="39"/>
      <c r="VAT1514" s="39"/>
      <c r="VAU1514" s="39"/>
      <c r="VAV1514" s="39"/>
      <c r="VAW1514" s="39"/>
      <c r="VAX1514" s="39"/>
      <c r="VAY1514" s="39"/>
      <c r="VAZ1514" s="39"/>
      <c r="VBA1514" s="39"/>
      <c r="VBB1514" s="39"/>
      <c r="VBC1514" s="39"/>
      <c r="VBD1514" s="39"/>
      <c r="VBE1514" s="39"/>
      <c r="VBF1514" s="39"/>
      <c r="VBG1514" s="39"/>
      <c r="VBH1514" s="39"/>
      <c r="VBI1514" s="39"/>
      <c r="VBJ1514" s="39"/>
      <c r="VBK1514" s="39"/>
      <c r="VBL1514" s="39"/>
      <c r="VBM1514" s="39"/>
      <c r="VBN1514" s="39"/>
      <c r="VBO1514" s="39"/>
      <c r="VBP1514" s="39"/>
      <c r="VBQ1514" s="39"/>
      <c r="VBR1514" s="39"/>
      <c r="VBS1514" s="39"/>
      <c r="VBT1514" s="39"/>
      <c r="VBU1514" s="39"/>
      <c r="VBV1514" s="39"/>
      <c r="VBW1514" s="39"/>
      <c r="VBX1514" s="39"/>
      <c r="VBY1514" s="39"/>
      <c r="VBZ1514" s="39"/>
      <c r="VCA1514" s="39"/>
      <c r="VCB1514" s="39"/>
      <c r="VCC1514" s="39"/>
      <c r="VCD1514" s="39"/>
      <c r="VCE1514" s="39"/>
      <c r="VCF1514" s="39"/>
      <c r="VCG1514" s="39"/>
      <c r="VCH1514" s="39"/>
      <c r="VCI1514" s="39"/>
      <c r="VCJ1514" s="39"/>
      <c r="VCK1514" s="39"/>
      <c r="VCL1514" s="39"/>
      <c r="VCM1514" s="39"/>
      <c r="VCN1514" s="39"/>
      <c r="VCO1514" s="39"/>
      <c r="VCP1514" s="39"/>
      <c r="VCQ1514" s="39"/>
      <c r="VCR1514" s="39"/>
      <c r="VCS1514" s="39"/>
      <c r="VCT1514" s="39"/>
      <c r="VCU1514" s="39"/>
      <c r="VCV1514" s="39"/>
      <c r="VCW1514" s="39"/>
      <c r="VCX1514" s="39"/>
      <c r="VCY1514" s="39"/>
      <c r="VCZ1514" s="39"/>
      <c r="VDA1514" s="39"/>
      <c r="VDB1514" s="39"/>
      <c r="VDC1514" s="39"/>
      <c r="VDD1514" s="39"/>
      <c r="VDE1514" s="39"/>
      <c r="VDF1514" s="39"/>
      <c r="VDG1514" s="39"/>
      <c r="VDH1514" s="39"/>
      <c r="VDI1514" s="39"/>
      <c r="VDJ1514" s="39"/>
      <c r="VDK1514" s="39"/>
      <c r="VDL1514" s="39"/>
      <c r="VDM1514" s="39"/>
      <c r="VDN1514" s="39"/>
      <c r="VDO1514" s="39"/>
      <c r="VDP1514" s="39"/>
      <c r="VDQ1514" s="39"/>
      <c r="VDR1514" s="39"/>
      <c r="VDS1514" s="39"/>
      <c r="VDT1514" s="39"/>
      <c r="VDU1514" s="39"/>
      <c r="VDV1514" s="39"/>
      <c r="VDW1514" s="39"/>
      <c r="VDX1514" s="39"/>
      <c r="VDY1514" s="39"/>
      <c r="VDZ1514" s="39"/>
      <c r="VEA1514" s="39"/>
      <c r="VEB1514" s="39"/>
      <c r="VEC1514" s="39"/>
      <c r="VED1514" s="39"/>
      <c r="VEE1514" s="39"/>
      <c r="VEF1514" s="39"/>
      <c r="VEG1514" s="39"/>
      <c r="VEH1514" s="39"/>
      <c r="VEI1514" s="39"/>
      <c r="VEJ1514" s="39"/>
      <c r="VEK1514" s="39"/>
      <c r="VEL1514" s="39"/>
      <c r="VEM1514" s="39"/>
      <c r="VEN1514" s="39"/>
      <c r="VEO1514" s="39"/>
      <c r="VEP1514" s="39"/>
      <c r="VEQ1514" s="39"/>
      <c r="VER1514" s="39"/>
      <c r="VES1514" s="39"/>
      <c r="VET1514" s="39"/>
      <c r="VEU1514" s="39"/>
      <c r="VEV1514" s="39"/>
      <c r="VEW1514" s="39"/>
      <c r="VEX1514" s="39"/>
      <c r="VEY1514" s="39"/>
      <c r="VEZ1514" s="39"/>
      <c r="VFA1514" s="39"/>
      <c r="VFB1514" s="39"/>
      <c r="VFC1514" s="39"/>
      <c r="VFD1514" s="39"/>
      <c r="VFE1514" s="39"/>
      <c r="VFF1514" s="39"/>
      <c r="VFG1514" s="39"/>
      <c r="VFH1514" s="39"/>
      <c r="VFI1514" s="39"/>
      <c r="VFJ1514" s="39"/>
      <c r="VFK1514" s="39"/>
      <c r="VFL1514" s="39"/>
      <c r="VFM1514" s="39"/>
      <c r="VFN1514" s="39"/>
      <c r="VFO1514" s="39"/>
      <c r="VFP1514" s="39"/>
      <c r="VFQ1514" s="39"/>
      <c r="VFR1514" s="39"/>
      <c r="VFS1514" s="39"/>
      <c r="VFT1514" s="39"/>
      <c r="VFU1514" s="39"/>
      <c r="VFV1514" s="39"/>
      <c r="VFW1514" s="39"/>
      <c r="VFX1514" s="39"/>
      <c r="VFY1514" s="39"/>
      <c r="VFZ1514" s="39"/>
      <c r="VGA1514" s="39"/>
      <c r="VGB1514" s="39"/>
      <c r="VGC1514" s="39"/>
      <c r="VGD1514" s="39"/>
      <c r="VGE1514" s="39"/>
      <c r="VGF1514" s="39"/>
      <c r="VGG1514" s="39"/>
      <c r="VGH1514" s="39"/>
      <c r="VGI1514" s="39"/>
      <c r="VGJ1514" s="39"/>
      <c r="VGK1514" s="39"/>
      <c r="VGL1514" s="39"/>
      <c r="VGM1514" s="39"/>
      <c r="VGN1514" s="39"/>
      <c r="VGO1514" s="39"/>
      <c r="VGP1514" s="39"/>
      <c r="VGQ1514" s="39"/>
      <c r="VGR1514" s="39"/>
      <c r="VGS1514" s="39"/>
      <c r="VGT1514" s="39"/>
      <c r="VGU1514" s="39"/>
      <c r="VGV1514" s="39"/>
      <c r="VGW1514" s="39"/>
      <c r="VGX1514" s="39"/>
      <c r="VGY1514" s="39"/>
      <c r="VGZ1514" s="39"/>
      <c r="VHA1514" s="39"/>
      <c r="VHB1514" s="39"/>
      <c r="VHC1514" s="39"/>
      <c r="VHD1514" s="39"/>
      <c r="VHE1514" s="39"/>
      <c r="VHF1514" s="39"/>
      <c r="VHG1514" s="39"/>
      <c r="VHH1514" s="39"/>
      <c r="VHI1514" s="39"/>
      <c r="VHJ1514" s="39"/>
      <c r="VHK1514" s="39"/>
      <c r="VHL1514" s="39"/>
      <c r="VHM1514" s="39"/>
      <c r="VHN1514" s="39"/>
      <c r="VHO1514" s="39"/>
      <c r="VHP1514" s="39"/>
      <c r="VHQ1514" s="39"/>
      <c r="VHR1514" s="39"/>
      <c r="VHS1514" s="39"/>
      <c r="VHT1514" s="39"/>
      <c r="VHU1514" s="39"/>
      <c r="VHV1514" s="39"/>
      <c r="VHW1514" s="39"/>
      <c r="VHX1514" s="39"/>
      <c r="VHY1514" s="39"/>
      <c r="VHZ1514" s="39"/>
      <c r="VIA1514" s="39"/>
      <c r="VIB1514" s="39"/>
      <c r="VIC1514" s="39"/>
      <c r="VID1514" s="39"/>
      <c r="VIE1514" s="39"/>
      <c r="VIF1514" s="39"/>
      <c r="VIG1514" s="39"/>
      <c r="VIH1514" s="39"/>
      <c r="VII1514" s="39"/>
      <c r="VIJ1514" s="39"/>
      <c r="VIK1514" s="39"/>
      <c r="VIL1514" s="39"/>
      <c r="VIM1514" s="39"/>
      <c r="VIN1514" s="39"/>
      <c r="VIO1514" s="39"/>
      <c r="VIP1514" s="39"/>
      <c r="VIQ1514" s="39"/>
      <c r="VIR1514" s="39"/>
      <c r="VIS1514" s="39"/>
      <c r="VIT1514" s="39"/>
      <c r="VIU1514" s="39"/>
      <c r="VIV1514" s="39"/>
      <c r="VIW1514" s="39"/>
      <c r="VIX1514" s="39"/>
      <c r="VIY1514" s="39"/>
      <c r="VIZ1514" s="39"/>
      <c r="VJA1514" s="39"/>
      <c r="VJB1514" s="39"/>
      <c r="VJC1514" s="39"/>
      <c r="VJD1514" s="39"/>
      <c r="VJE1514" s="39"/>
      <c r="VJF1514" s="39"/>
      <c r="VJG1514" s="39"/>
      <c r="VJH1514" s="39"/>
      <c r="VJI1514" s="39"/>
      <c r="VJJ1514" s="39"/>
      <c r="VJK1514" s="39"/>
      <c r="VJL1514" s="39"/>
      <c r="VJM1514" s="39"/>
      <c r="VJN1514" s="39"/>
      <c r="VJO1514" s="39"/>
      <c r="VJP1514" s="39"/>
      <c r="VJQ1514" s="39"/>
      <c r="VJR1514" s="39"/>
      <c r="VJS1514" s="39"/>
      <c r="VJT1514" s="39"/>
      <c r="VJU1514" s="39"/>
      <c r="VJV1514" s="39"/>
      <c r="VJW1514" s="39"/>
      <c r="VJX1514" s="39"/>
      <c r="VJY1514" s="39"/>
      <c r="VJZ1514" s="39"/>
      <c r="VKA1514" s="39"/>
      <c r="VKB1514" s="39"/>
      <c r="VKC1514" s="39"/>
      <c r="VKD1514" s="39"/>
      <c r="VKE1514" s="39"/>
      <c r="VKF1514" s="39"/>
      <c r="VKG1514" s="39"/>
      <c r="VKH1514" s="39"/>
      <c r="VKI1514" s="39"/>
      <c r="VKJ1514" s="39"/>
      <c r="VKK1514" s="39"/>
      <c r="VKL1514" s="39"/>
      <c r="VKM1514" s="39"/>
      <c r="VKN1514" s="39"/>
      <c r="VKO1514" s="39"/>
      <c r="VKP1514" s="39"/>
      <c r="VKQ1514" s="39"/>
      <c r="VKR1514" s="39"/>
      <c r="VKS1514" s="39"/>
      <c r="VKT1514" s="39"/>
      <c r="VKU1514" s="39"/>
      <c r="VKV1514" s="39"/>
      <c r="VKW1514" s="39"/>
      <c r="VKX1514" s="39"/>
      <c r="VKY1514" s="39"/>
      <c r="VKZ1514" s="39"/>
      <c r="VLA1514" s="39"/>
      <c r="VLB1514" s="39"/>
      <c r="VLC1514" s="39"/>
      <c r="VLD1514" s="39"/>
      <c r="VLE1514" s="39"/>
      <c r="VLF1514" s="39"/>
      <c r="VLG1514" s="39"/>
      <c r="VLH1514" s="39"/>
      <c r="VLI1514" s="39"/>
      <c r="VLJ1514" s="39"/>
      <c r="VLK1514" s="39"/>
      <c r="VLL1514" s="39"/>
      <c r="VLM1514" s="39"/>
      <c r="VLN1514" s="39"/>
      <c r="VLO1514" s="39"/>
      <c r="VLP1514" s="39"/>
      <c r="VLQ1514" s="39"/>
      <c r="VLR1514" s="39"/>
      <c r="VLS1514" s="39"/>
      <c r="VLT1514" s="39"/>
      <c r="VLU1514" s="39"/>
      <c r="VLV1514" s="39"/>
      <c r="VLW1514" s="39"/>
      <c r="VLX1514" s="39"/>
      <c r="VLY1514" s="39"/>
      <c r="VLZ1514" s="39"/>
      <c r="VMA1514" s="39"/>
      <c r="VMB1514" s="39"/>
      <c r="VMC1514" s="39"/>
      <c r="VMD1514" s="39"/>
      <c r="VME1514" s="39"/>
      <c r="VMF1514" s="39"/>
      <c r="VMG1514" s="39"/>
      <c r="VMH1514" s="39"/>
      <c r="VMI1514" s="39"/>
      <c r="VMJ1514" s="39"/>
      <c r="VMK1514" s="39"/>
      <c r="VML1514" s="39"/>
      <c r="VMM1514" s="39"/>
      <c r="VMN1514" s="39"/>
      <c r="VMO1514" s="39"/>
      <c r="VMP1514" s="39"/>
      <c r="VMQ1514" s="39"/>
      <c r="VMR1514" s="39"/>
      <c r="VMS1514" s="39"/>
      <c r="VMT1514" s="39"/>
      <c r="VMU1514" s="39"/>
      <c r="VMV1514" s="39"/>
      <c r="VMW1514" s="39"/>
      <c r="VMX1514" s="39"/>
      <c r="VMY1514" s="39"/>
      <c r="VMZ1514" s="39"/>
      <c r="VNA1514" s="39"/>
      <c r="VNB1514" s="39"/>
      <c r="VNC1514" s="39"/>
      <c r="VND1514" s="39"/>
      <c r="VNE1514" s="39"/>
      <c r="VNF1514" s="39"/>
      <c r="VNG1514" s="39"/>
      <c r="VNH1514" s="39"/>
      <c r="VNI1514" s="39"/>
      <c r="VNJ1514" s="39"/>
      <c r="VNK1514" s="39"/>
      <c r="VNL1514" s="39"/>
      <c r="VNM1514" s="39"/>
      <c r="VNN1514" s="39"/>
      <c r="VNO1514" s="39"/>
      <c r="VNP1514" s="39"/>
      <c r="VNQ1514" s="39"/>
      <c r="VNR1514" s="39"/>
      <c r="VNS1514" s="39"/>
      <c r="VNT1514" s="39"/>
      <c r="VNU1514" s="39"/>
      <c r="VNV1514" s="39"/>
      <c r="VNW1514" s="39"/>
      <c r="VNX1514" s="39"/>
      <c r="VNY1514" s="39"/>
      <c r="VNZ1514" s="39"/>
      <c r="VOA1514" s="39"/>
      <c r="VOB1514" s="39"/>
      <c r="VOC1514" s="39"/>
      <c r="VOD1514" s="39"/>
      <c r="VOE1514" s="39"/>
      <c r="VOF1514" s="39"/>
      <c r="VOG1514" s="39"/>
      <c r="VOH1514" s="39"/>
      <c r="VOI1514" s="39"/>
      <c r="VOJ1514" s="39"/>
      <c r="VOK1514" s="39"/>
      <c r="VOL1514" s="39"/>
      <c r="VOM1514" s="39"/>
      <c r="VON1514" s="39"/>
      <c r="VOO1514" s="39"/>
      <c r="VOP1514" s="39"/>
      <c r="VOQ1514" s="39"/>
      <c r="VOR1514" s="39"/>
      <c r="VOS1514" s="39"/>
      <c r="VOT1514" s="39"/>
      <c r="VOU1514" s="39"/>
      <c r="VOV1514" s="39"/>
      <c r="VOW1514" s="39"/>
      <c r="VOX1514" s="39"/>
      <c r="VOY1514" s="39"/>
      <c r="VOZ1514" s="39"/>
      <c r="VPA1514" s="39"/>
      <c r="VPB1514" s="39"/>
      <c r="VPC1514" s="39"/>
      <c r="VPD1514" s="39"/>
      <c r="VPE1514" s="39"/>
      <c r="VPF1514" s="39"/>
      <c r="VPG1514" s="39"/>
      <c r="VPH1514" s="39"/>
      <c r="VPI1514" s="39"/>
      <c r="VPJ1514" s="39"/>
      <c r="VPK1514" s="39"/>
      <c r="VPL1514" s="39"/>
      <c r="VPM1514" s="39"/>
      <c r="VPN1514" s="39"/>
      <c r="VPO1514" s="39"/>
      <c r="VPP1514" s="39"/>
      <c r="VPQ1514" s="39"/>
      <c r="VPR1514" s="39"/>
      <c r="VPS1514" s="39"/>
      <c r="VPT1514" s="39"/>
      <c r="VPU1514" s="39"/>
      <c r="VPV1514" s="39"/>
      <c r="VPW1514" s="39"/>
      <c r="VPX1514" s="39"/>
      <c r="VPY1514" s="39"/>
      <c r="VPZ1514" s="39"/>
      <c r="VQA1514" s="39"/>
      <c r="VQB1514" s="39"/>
      <c r="VQC1514" s="39"/>
      <c r="VQD1514" s="39"/>
      <c r="VQE1514" s="39"/>
      <c r="VQF1514" s="39"/>
      <c r="VQG1514" s="39"/>
      <c r="VQH1514" s="39"/>
      <c r="VQI1514" s="39"/>
      <c r="VQJ1514" s="39"/>
      <c r="VQK1514" s="39"/>
      <c r="VQL1514" s="39"/>
      <c r="VQM1514" s="39"/>
      <c r="VQN1514" s="39"/>
      <c r="VQO1514" s="39"/>
      <c r="VQP1514" s="39"/>
      <c r="VQQ1514" s="39"/>
      <c r="VQR1514" s="39"/>
      <c r="VQS1514" s="39"/>
      <c r="VQT1514" s="39"/>
      <c r="VQU1514" s="39"/>
      <c r="VQV1514" s="39"/>
      <c r="VQW1514" s="39"/>
      <c r="VQX1514" s="39"/>
      <c r="VQY1514" s="39"/>
      <c r="VQZ1514" s="39"/>
      <c r="VRA1514" s="39"/>
      <c r="VRB1514" s="39"/>
      <c r="VRC1514" s="39"/>
      <c r="VRD1514" s="39"/>
      <c r="VRE1514" s="39"/>
      <c r="VRF1514" s="39"/>
      <c r="VRG1514" s="39"/>
      <c r="VRH1514" s="39"/>
      <c r="VRI1514" s="39"/>
      <c r="VRJ1514" s="39"/>
      <c r="VRK1514" s="39"/>
      <c r="VRL1514" s="39"/>
      <c r="VRM1514" s="39"/>
      <c r="VRN1514" s="39"/>
      <c r="VRO1514" s="39"/>
      <c r="VRP1514" s="39"/>
      <c r="VRQ1514" s="39"/>
      <c r="VRR1514" s="39"/>
      <c r="VRS1514" s="39"/>
      <c r="VRT1514" s="39"/>
      <c r="VRU1514" s="39"/>
      <c r="VRV1514" s="39"/>
      <c r="VRW1514" s="39"/>
      <c r="VRX1514" s="39"/>
      <c r="VRY1514" s="39"/>
      <c r="VRZ1514" s="39"/>
      <c r="VSA1514" s="39"/>
      <c r="VSB1514" s="39"/>
      <c r="VSC1514" s="39"/>
      <c r="VSD1514" s="39"/>
      <c r="VSE1514" s="39"/>
      <c r="VSF1514" s="39"/>
      <c r="VSG1514" s="39"/>
      <c r="VSH1514" s="39"/>
      <c r="VSI1514" s="39"/>
      <c r="VSJ1514" s="39"/>
      <c r="VSK1514" s="39"/>
      <c r="VSL1514" s="39"/>
      <c r="VSM1514" s="39"/>
      <c r="VSN1514" s="39"/>
      <c r="VSO1514" s="39"/>
      <c r="VSP1514" s="39"/>
      <c r="VSQ1514" s="39"/>
      <c r="VSR1514" s="39"/>
      <c r="VSS1514" s="39"/>
      <c r="VST1514" s="39"/>
      <c r="VSU1514" s="39"/>
      <c r="VSV1514" s="39"/>
      <c r="VSW1514" s="39"/>
      <c r="VSX1514" s="39"/>
      <c r="VSY1514" s="39"/>
      <c r="VSZ1514" s="39"/>
      <c r="VTA1514" s="39"/>
      <c r="VTB1514" s="39"/>
      <c r="VTC1514" s="39"/>
      <c r="VTD1514" s="39"/>
      <c r="VTE1514" s="39"/>
      <c r="VTF1514" s="39"/>
      <c r="VTG1514" s="39"/>
      <c r="VTH1514" s="39"/>
      <c r="VTI1514" s="39"/>
      <c r="VTJ1514" s="39"/>
      <c r="VTK1514" s="39"/>
      <c r="VTL1514" s="39"/>
      <c r="VTM1514" s="39"/>
      <c r="VTN1514" s="39"/>
      <c r="VTO1514" s="39"/>
      <c r="VTP1514" s="39"/>
      <c r="VTQ1514" s="39"/>
      <c r="VTR1514" s="39"/>
      <c r="VTS1514" s="39"/>
      <c r="VTT1514" s="39"/>
      <c r="VTU1514" s="39"/>
      <c r="VTV1514" s="39"/>
      <c r="VTW1514" s="39"/>
      <c r="VTX1514" s="39"/>
      <c r="VTY1514" s="39"/>
      <c r="VTZ1514" s="39"/>
      <c r="VUA1514" s="39"/>
      <c r="VUB1514" s="39"/>
      <c r="VUC1514" s="39"/>
      <c r="VUD1514" s="39"/>
      <c r="VUE1514" s="39"/>
      <c r="VUF1514" s="39"/>
      <c r="VUG1514" s="39"/>
      <c r="VUH1514" s="39"/>
      <c r="VUI1514" s="39"/>
      <c r="VUJ1514" s="39"/>
      <c r="VUK1514" s="39"/>
      <c r="VUL1514" s="39"/>
      <c r="VUM1514" s="39"/>
      <c r="VUN1514" s="39"/>
      <c r="VUO1514" s="39"/>
      <c r="VUP1514" s="39"/>
      <c r="VUQ1514" s="39"/>
      <c r="VUR1514" s="39"/>
      <c r="VUS1514" s="39"/>
      <c r="VUT1514" s="39"/>
      <c r="VUU1514" s="39"/>
      <c r="VUV1514" s="39"/>
      <c r="VUW1514" s="39"/>
      <c r="VUX1514" s="39"/>
      <c r="VUY1514" s="39"/>
      <c r="VUZ1514" s="39"/>
      <c r="VVA1514" s="39"/>
      <c r="VVB1514" s="39"/>
      <c r="VVC1514" s="39"/>
      <c r="VVD1514" s="39"/>
      <c r="VVE1514" s="39"/>
      <c r="VVF1514" s="39"/>
      <c r="VVG1514" s="39"/>
      <c r="VVH1514" s="39"/>
      <c r="VVI1514" s="39"/>
      <c r="VVJ1514" s="39"/>
      <c r="VVK1514" s="39"/>
      <c r="VVL1514" s="39"/>
      <c r="VVM1514" s="39"/>
      <c r="VVN1514" s="39"/>
      <c r="VVO1514" s="39"/>
      <c r="VVP1514" s="39"/>
      <c r="VVQ1514" s="39"/>
      <c r="VVR1514" s="39"/>
      <c r="VVS1514" s="39"/>
      <c r="VVT1514" s="39"/>
      <c r="VVU1514" s="39"/>
      <c r="VVV1514" s="39"/>
      <c r="VVW1514" s="39"/>
      <c r="VVX1514" s="39"/>
      <c r="VVY1514" s="39"/>
      <c r="VVZ1514" s="39"/>
      <c r="VWA1514" s="39"/>
      <c r="VWB1514" s="39"/>
      <c r="VWC1514" s="39"/>
      <c r="VWD1514" s="39"/>
      <c r="VWE1514" s="39"/>
      <c r="VWF1514" s="39"/>
      <c r="VWG1514" s="39"/>
      <c r="VWH1514" s="39"/>
      <c r="VWI1514" s="39"/>
      <c r="VWJ1514" s="39"/>
      <c r="VWK1514" s="39"/>
      <c r="VWL1514" s="39"/>
      <c r="VWM1514" s="39"/>
      <c r="VWN1514" s="39"/>
      <c r="VWO1514" s="39"/>
      <c r="VWP1514" s="39"/>
      <c r="VWQ1514" s="39"/>
      <c r="VWR1514" s="39"/>
      <c r="VWS1514" s="39"/>
      <c r="VWT1514" s="39"/>
      <c r="VWU1514" s="39"/>
      <c r="VWV1514" s="39"/>
      <c r="VWW1514" s="39"/>
      <c r="VWX1514" s="39"/>
      <c r="VWY1514" s="39"/>
      <c r="VWZ1514" s="39"/>
      <c r="VXA1514" s="39"/>
      <c r="VXB1514" s="39"/>
      <c r="VXC1514" s="39"/>
      <c r="VXD1514" s="39"/>
      <c r="VXE1514" s="39"/>
      <c r="VXF1514" s="39"/>
      <c r="VXG1514" s="39"/>
      <c r="VXH1514" s="39"/>
      <c r="VXI1514" s="39"/>
      <c r="VXJ1514" s="39"/>
      <c r="VXK1514" s="39"/>
      <c r="VXL1514" s="39"/>
      <c r="VXM1514" s="39"/>
      <c r="VXN1514" s="39"/>
      <c r="VXO1514" s="39"/>
      <c r="VXP1514" s="39"/>
      <c r="VXQ1514" s="39"/>
      <c r="VXR1514" s="39"/>
      <c r="VXS1514" s="39"/>
      <c r="VXT1514" s="39"/>
      <c r="VXU1514" s="39"/>
      <c r="VXV1514" s="39"/>
      <c r="VXW1514" s="39"/>
      <c r="VXX1514" s="39"/>
      <c r="VXY1514" s="39"/>
      <c r="VXZ1514" s="39"/>
      <c r="VYA1514" s="39"/>
      <c r="VYB1514" s="39"/>
      <c r="VYC1514" s="39"/>
      <c r="VYD1514" s="39"/>
      <c r="VYE1514" s="39"/>
      <c r="VYF1514" s="39"/>
      <c r="VYG1514" s="39"/>
      <c r="VYH1514" s="39"/>
      <c r="VYI1514" s="39"/>
      <c r="VYJ1514" s="39"/>
      <c r="VYK1514" s="39"/>
      <c r="VYL1514" s="39"/>
      <c r="VYM1514" s="39"/>
      <c r="VYN1514" s="39"/>
      <c r="VYO1514" s="39"/>
      <c r="VYP1514" s="39"/>
      <c r="VYQ1514" s="39"/>
      <c r="VYR1514" s="39"/>
      <c r="VYS1514" s="39"/>
      <c r="VYT1514" s="39"/>
      <c r="VYU1514" s="39"/>
      <c r="VYV1514" s="39"/>
      <c r="VYW1514" s="39"/>
      <c r="VYX1514" s="39"/>
      <c r="VYY1514" s="39"/>
      <c r="VYZ1514" s="39"/>
      <c r="VZA1514" s="39"/>
      <c r="VZB1514" s="39"/>
      <c r="VZC1514" s="39"/>
      <c r="VZD1514" s="39"/>
      <c r="VZE1514" s="39"/>
      <c r="VZF1514" s="39"/>
      <c r="VZG1514" s="39"/>
      <c r="VZH1514" s="39"/>
      <c r="VZI1514" s="39"/>
      <c r="VZJ1514" s="39"/>
      <c r="VZK1514" s="39"/>
      <c r="VZL1514" s="39"/>
      <c r="VZM1514" s="39"/>
      <c r="VZN1514" s="39"/>
      <c r="VZO1514" s="39"/>
      <c r="VZP1514" s="39"/>
      <c r="VZQ1514" s="39"/>
      <c r="VZR1514" s="39"/>
      <c r="VZS1514" s="39"/>
      <c r="VZT1514" s="39"/>
      <c r="VZU1514" s="39"/>
      <c r="VZV1514" s="39"/>
      <c r="VZW1514" s="39"/>
      <c r="VZX1514" s="39"/>
      <c r="VZY1514" s="39"/>
      <c r="VZZ1514" s="39"/>
      <c r="WAA1514" s="39"/>
      <c r="WAB1514" s="39"/>
      <c r="WAC1514" s="39"/>
      <c r="WAD1514" s="39"/>
      <c r="WAE1514" s="39"/>
      <c r="WAF1514" s="39"/>
      <c r="WAG1514" s="39"/>
      <c r="WAH1514" s="39"/>
      <c r="WAI1514" s="39"/>
      <c r="WAJ1514" s="39"/>
      <c r="WAK1514" s="39"/>
      <c r="WAL1514" s="39"/>
      <c r="WAM1514" s="39"/>
      <c r="WAN1514" s="39"/>
      <c r="WAO1514" s="39"/>
      <c r="WAP1514" s="39"/>
      <c r="WAQ1514" s="39"/>
      <c r="WAR1514" s="39"/>
      <c r="WAS1514" s="39"/>
      <c r="WAT1514" s="39"/>
      <c r="WAU1514" s="39"/>
      <c r="WAV1514" s="39"/>
      <c r="WAW1514" s="39"/>
      <c r="WAX1514" s="39"/>
      <c r="WAY1514" s="39"/>
      <c r="WAZ1514" s="39"/>
      <c r="WBA1514" s="39"/>
      <c r="WBB1514" s="39"/>
      <c r="WBC1514" s="39"/>
      <c r="WBD1514" s="39"/>
      <c r="WBE1514" s="39"/>
      <c r="WBF1514" s="39"/>
      <c r="WBG1514" s="39"/>
      <c r="WBH1514" s="39"/>
      <c r="WBI1514" s="39"/>
      <c r="WBJ1514" s="39"/>
      <c r="WBK1514" s="39"/>
      <c r="WBL1514" s="39"/>
      <c r="WBM1514" s="39"/>
      <c r="WBN1514" s="39"/>
      <c r="WBO1514" s="39"/>
      <c r="WBP1514" s="39"/>
      <c r="WBQ1514" s="39"/>
      <c r="WBR1514" s="39"/>
      <c r="WBS1514" s="39"/>
      <c r="WBT1514" s="39"/>
      <c r="WBU1514" s="39"/>
      <c r="WBV1514" s="39"/>
      <c r="WBW1514" s="39"/>
      <c r="WBX1514" s="39"/>
      <c r="WBY1514" s="39"/>
      <c r="WBZ1514" s="39"/>
      <c r="WCA1514" s="39"/>
      <c r="WCB1514" s="39"/>
      <c r="WCC1514" s="39"/>
      <c r="WCD1514" s="39"/>
      <c r="WCE1514" s="39"/>
      <c r="WCF1514" s="39"/>
      <c r="WCG1514" s="39"/>
      <c r="WCH1514" s="39"/>
      <c r="WCI1514" s="39"/>
      <c r="WCJ1514" s="39"/>
      <c r="WCK1514" s="39"/>
      <c r="WCL1514" s="39"/>
      <c r="WCM1514" s="39"/>
      <c r="WCN1514" s="39"/>
      <c r="WCO1514" s="39"/>
      <c r="WCP1514" s="39"/>
      <c r="WCQ1514" s="39"/>
      <c r="WCR1514" s="39"/>
      <c r="WCS1514" s="39"/>
      <c r="WCT1514" s="39"/>
      <c r="WCU1514" s="39"/>
      <c r="WCV1514" s="39"/>
      <c r="WCW1514" s="39"/>
      <c r="WCX1514" s="39"/>
      <c r="WCY1514" s="39"/>
      <c r="WCZ1514" s="39"/>
      <c r="WDA1514" s="39"/>
      <c r="WDB1514" s="39"/>
      <c r="WDC1514" s="39"/>
      <c r="WDD1514" s="39"/>
      <c r="WDE1514" s="39"/>
      <c r="WDF1514" s="39"/>
      <c r="WDG1514" s="39"/>
      <c r="WDH1514" s="39"/>
      <c r="WDI1514" s="39"/>
      <c r="WDJ1514" s="39"/>
      <c r="WDK1514" s="39"/>
      <c r="WDL1514" s="39"/>
      <c r="WDM1514" s="39"/>
      <c r="WDN1514" s="39"/>
      <c r="WDO1514" s="39"/>
      <c r="WDP1514" s="39"/>
      <c r="WDQ1514" s="39"/>
      <c r="WDR1514" s="39"/>
      <c r="WDS1514" s="39"/>
      <c r="WDT1514" s="39"/>
      <c r="WDU1514" s="39"/>
      <c r="WDV1514" s="39"/>
      <c r="WDW1514" s="39"/>
      <c r="WDX1514" s="39"/>
      <c r="WDY1514" s="39"/>
      <c r="WDZ1514" s="39"/>
      <c r="WEA1514" s="39"/>
      <c r="WEB1514" s="39"/>
      <c r="WEC1514" s="39"/>
      <c r="WED1514" s="39"/>
      <c r="WEE1514" s="39"/>
      <c r="WEF1514" s="39"/>
      <c r="WEG1514" s="39"/>
      <c r="WEH1514" s="39"/>
      <c r="WEI1514" s="39"/>
      <c r="WEJ1514" s="39"/>
      <c r="WEK1514" s="39"/>
      <c r="WEL1514" s="39"/>
      <c r="WEM1514" s="39"/>
      <c r="WEN1514" s="39"/>
      <c r="WEO1514" s="39"/>
      <c r="WEP1514" s="39"/>
      <c r="WEQ1514" s="39"/>
      <c r="WER1514" s="39"/>
      <c r="WES1514" s="39"/>
      <c r="WET1514" s="39"/>
      <c r="WEU1514" s="39"/>
      <c r="WEV1514" s="39"/>
      <c r="WEW1514" s="39"/>
      <c r="WEX1514" s="39"/>
      <c r="WEY1514" s="39"/>
      <c r="WEZ1514" s="39"/>
      <c r="WFA1514" s="39"/>
      <c r="WFB1514" s="39"/>
      <c r="WFC1514" s="39"/>
      <c r="WFD1514" s="39"/>
      <c r="WFE1514" s="39"/>
      <c r="WFF1514" s="39"/>
      <c r="WFG1514" s="39"/>
      <c r="WFH1514" s="39"/>
      <c r="WFI1514" s="39"/>
      <c r="WFJ1514" s="39"/>
      <c r="WFK1514" s="39"/>
      <c r="WFL1514" s="39"/>
      <c r="WFM1514" s="39"/>
      <c r="WFN1514" s="39"/>
      <c r="WFO1514" s="39"/>
      <c r="WFP1514" s="39"/>
      <c r="WFQ1514" s="39"/>
      <c r="WFR1514" s="39"/>
      <c r="WFS1514" s="39"/>
      <c r="WFT1514" s="39"/>
      <c r="WFU1514" s="39"/>
      <c r="WFV1514" s="39"/>
      <c r="WFW1514" s="39"/>
      <c r="WFX1514" s="39"/>
      <c r="WFY1514" s="39"/>
      <c r="WFZ1514" s="39"/>
      <c r="WGA1514" s="39"/>
      <c r="WGB1514" s="39"/>
      <c r="WGC1514" s="39"/>
      <c r="WGD1514" s="39"/>
      <c r="WGE1514" s="39"/>
      <c r="WGF1514" s="39"/>
      <c r="WGG1514" s="39"/>
      <c r="WGH1514" s="39"/>
      <c r="WGI1514" s="39"/>
      <c r="WGJ1514" s="39"/>
      <c r="WGK1514" s="39"/>
      <c r="WGL1514" s="39"/>
      <c r="WGM1514" s="39"/>
      <c r="WGN1514" s="39"/>
      <c r="WGO1514" s="39"/>
      <c r="WGP1514" s="39"/>
      <c r="WGQ1514" s="39"/>
      <c r="WGR1514" s="39"/>
      <c r="WGS1514" s="39"/>
      <c r="WGT1514" s="39"/>
      <c r="WGU1514" s="39"/>
      <c r="WGV1514" s="39"/>
      <c r="WGW1514" s="39"/>
      <c r="WGX1514" s="39"/>
      <c r="WGY1514" s="39"/>
      <c r="WGZ1514" s="39"/>
      <c r="WHA1514" s="39"/>
      <c r="WHB1514" s="39"/>
      <c r="WHC1514" s="39"/>
      <c r="WHD1514" s="39"/>
      <c r="WHE1514" s="39"/>
      <c r="WHF1514" s="39"/>
      <c r="WHG1514" s="39"/>
      <c r="WHH1514" s="39"/>
      <c r="WHI1514" s="39"/>
      <c r="WHJ1514" s="39"/>
      <c r="WHK1514" s="39"/>
      <c r="WHL1514" s="39"/>
      <c r="WHM1514" s="39"/>
      <c r="WHN1514" s="39"/>
      <c r="WHO1514" s="39"/>
      <c r="WHP1514" s="39"/>
      <c r="WHQ1514" s="39"/>
      <c r="WHR1514" s="39"/>
      <c r="WHS1514" s="39"/>
      <c r="WHT1514" s="39"/>
      <c r="WHU1514" s="39"/>
      <c r="WHV1514" s="39"/>
      <c r="WHW1514" s="39"/>
      <c r="WHX1514" s="39"/>
      <c r="WHY1514" s="39"/>
      <c r="WHZ1514" s="39"/>
      <c r="WIA1514" s="39"/>
      <c r="WIB1514" s="39"/>
      <c r="WIC1514" s="39"/>
      <c r="WID1514" s="39"/>
      <c r="WIE1514" s="39"/>
      <c r="WIF1514" s="39"/>
      <c r="WIG1514" s="39"/>
      <c r="WIH1514" s="39"/>
      <c r="WII1514" s="39"/>
      <c r="WIJ1514" s="39"/>
      <c r="WIK1514" s="39"/>
      <c r="WIL1514" s="39"/>
      <c r="WIM1514" s="39"/>
      <c r="WIN1514" s="39"/>
      <c r="WIO1514" s="39"/>
      <c r="WIP1514" s="39"/>
      <c r="WIQ1514" s="39"/>
      <c r="WIR1514" s="39"/>
      <c r="WIS1514" s="39"/>
      <c r="WIT1514" s="39"/>
      <c r="WIU1514" s="39"/>
      <c r="WIV1514" s="39"/>
      <c r="WIW1514" s="39"/>
      <c r="WIX1514" s="39"/>
      <c r="WIY1514" s="39"/>
      <c r="WIZ1514" s="39"/>
      <c r="WJA1514" s="39"/>
      <c r="WJB1514" s="39"/>
      <c r="WJC1514" s="39"/>
      <c r="WJD1514" s="39"/>
      <c r="WJE1514" s="39"/>
      <c r="WJF1514" s="39"/>
      <c r="WJG1514" s="39"/>
      <c r="WJH1514" s="39"/>
      <c r="WJI1514" s="39"/>
      <c r="WJJ1514" s="39"/>
      <c r="WJK1514" s="39"/>
      <c r="WJL1514" s="39"/>
      <c r="WJM1514" s="39"/>
      <c r="WJN1514" s="39"/>
      <c r="WJO1514" s="39"/>
      <c r="WJP1514" s="39"/>
      <c r="WJQ1514" s="39"/>
      <c r="WJR1514" s="39"/>
      <c r="WJS1514" s="39"/>
      <c r="WJT1514" s="39"/>
      <c r="WJU1514" s="39"/>
      <c r="WJV1514" s="39"/>
      <c r="WJW1514" s="39"/>
      <c r="WJX1514" s="39"/>
      <c r="WJY1514" s="39"/>
      <c r="WJZ1514" s="39"/>
      <c r="WKA1514" s="39"/>
      <c r="WKB1514" s="39"/>
      <c r="WKC1514" s="39"/>
      <c r="WKD1514" s="39"/>
      <c r="WKE1514" s="39"/>
      <c r="WKF1514" s="39"/>
      <c r="WKG1514" s="39"/>
      <c r="WKH1514" s="39"/>
      <c r="WKI1514" s="39"/>
      <c r="WKJ1514" s="39"/>
      <c r="WKK1514" s="39"/>
      <c r="WKL1514" s="39"/>
      <c r="WKM1514" s="39"/>
      <c r="WKN1514" s="39"/>
      <c r="WKO1514" s="39"/>
      <c r="WKP1514" s="39"/>
      <c r="WKQ1514" s="39"/>
      <c r="WKR1514" s="39"/>
      <c r="WKS1514" s="39"/>
      <c r="WKT1514" s="39"/>
      <c r="WKU1514" s="39"/>
      <c r="WKV1514" s="39"/>
      <c r="WKW1514" s="39"/>
      <c r="WKX1514" s="39"/>
      <c r="WKY1514" s="39"/>
      <c r="WKZ1514" s="39"/>
      <c r="WLA1514" s="39"/>
      <c r="WLB1514" s="39"/>
      <c r="WLC1514" s="39"/>
      <c r="WLD1514" s="39"/>
      <c r="WLE1514" s="39"/>
      <c r="WLF1514" s="39"/>
      <c r="WLG1514" s="39"/>
      <c r="WLH1514" s="39"/>
      <c r="WLI1514" s="39"/>
      <c r="WLJ1514" s="39"/>
      <c r="WLK1514" s="39"/>
      <c r="WLL1514" s="39"/>
      <c r="WLM1514" s="39"/>
      <c r="WLN1514" s="39"/>
      <c r="WLO1514" s="39"/>
      <c r="WLP1514" s="39"/>
      <c r="WLQ1514" s="39"/>
      <c r="WLR1514" s="39"/>
      <c r="WLS1514" s="39"/>
      <c r="WLT1514" s="39"/>
      <c r="WLU1514" s="39"/>
      <c r="WLV1514" s="39"/>
      <c r="WLW1514" s="39"/>
      <c r="WLX1514" s="39"/>
      <c r="WLY1514" s="39"/>
      <c r="WLZ1514" s="39"/>
      <c r="WMA1514" s="39"/>
      <c r="WMB1514" s="39"/>
      <c r="WMC1514" s="39"/>
      <c r="WMD1514" s="39"/>
      <c r="WME1514" s="39"/>
      <c r="WMF1514" s="39"/>
      <c r="WMG1514" s="39"/>
      <c r="WMH1514" s="39"/>
      <c r="WMI1514" s="39"/>
      <c r="WMJ1514" s="39"/>
      <c r="WMK1514" s="39"/>
      <c r="WML1514" s="39"/>
      <c r="WMM1514" s="39"/>
      <c r="WMN1514" s="39"/>
      <c r="WMO1514" s="39"/>
      <c r="WMP1514" s="39"/>
      <c r="WMQ1514" s="39"/>
      <c r="WMR1514" s="39"/>
      <c r="WMS1514" s="39"/>
      <c r="WMT1514" s="39"/>
      <c r="WMU1514" s="39"/>
      <c r="WMV1514" s="39"/>
      <c r="WMW1514" s="39"/>
      <c r="WMX1514" s="39"/>
      <c r="WMY1514" s="39"/>
      <c r="WMZ1514" s="39"/>
      <c r="WNA1514" s="39"/>
      <c r="WNB1514" s="39"/>
      <c r="WNC1514" s="39"/>
      <c r="WND1514" s="39"/>
      <c r="WNE1514" s="39"/>
      <c r="WNF1514" s="39"/>
      <c r="WNG1514" s="39"/>
      <c r="WNH1514" s="39"/>
      <c r="WNI1514" s="39"/>
      <c r="WNJ1514" s="39"/>
      <c r="WNK1514" s="39"/>
      <c r="WNL1514" s="39"/>
      <c r="WNM1514" s="39"/>
      <c r="WNN1514" s="39"/>
      <c r="WNO1514" s="39"/>
      <c r="WNP1514" s="39"/>
      <c r="WNQ1514" s="39"/>
      <c r="WNR1514" s="39"/>
      <c r="WNS1514" s="39"/>
      <c r="WNT1514" s="39"/>
      <c r="WNU1514" s="39"/>
      <c r="WNV1514" s="39"/>
      <c r="WNW1514" s="39"/>
      <c r="WNX1514" s="39"/>
      <c r="WNY1514" s="39"/>
      <c r="WNZ1514" s="39"/>
      <c r="WOA1514" s="39"/>
      <c r="WOB1514" s="39"/>
      <c r="WOC1514" s="39"/>
      <c r="WOD1514" s="39"/>
      <c r="WOE1514" s="39"/>
      <c r="WOF1514" s="39"/>
      <c r="WOG1514" s="39"/>
      <c r="WOH1514" s="39"/>
      <c r="WOI1514" s="39"/>
      <c r="WOJ1514" s="39"/>
      <c r="WOK1514" s="39"/>
      <c r="WOL1514" s="39"/>
      <c r="WOM1514" s="39"/>
      <c r="WON1514" s="39"/>
      <c r="WOO1514" s="39"/>
      <c r="WOP1514" s="39"/>
      <c r="WOQ1514" s="39"/>
      <c r="WOR1514" s="39"/>
      <c r="WOS1514" s="39"/>
      <c r="WOT1514" s="39"/>
      <c r="WOU1514" s="39"/>
      <c r="WOV1514" s="39"/>
      <c r="WOW1514" s="39"/>
      <c r="WOX1514" s="39"/>
      <c r="WOY1514" s="39"/>
      <c r="WOZ1514" s="39"/>
      <c r="WPA1514" s="39"/>
      <c r="WPB1514" s="39"/>
      <c r="WPC1514" s="39"/>
      <c r="WPD1514" s="39"/>
      <c r="WPE1514" s="39"/>
      <c r="WPF1514" s="39"/>
      <c r="WPG1514" s="39"/>
      <c r="WPH1514" s="39"/>
      <c r="WPI1514" s="39"/>
      <c r="WPJ1514" s="39"/>
      <c r="WPK1514" s="39"/>
      <c r="WPL1514" s="39"/>
      <c r="WPM1514" s="39"/>
      <c r="WPN1514" s="39"/>
      <c r="WPO1514" s="39"/>
      <c r="WPP1514" s="39"/>
      <c r="WPQ1514" s="39"/>
      <c r="WPR1514" s="39"/>
      <c r="WPS1514" s="39"/>
      <c r="WPT1514" s="39"/>
      <c r="WPU1514" s="39"/>
      <c r="WPV1514" s="39"/>
      <c r="WPW1514" s="39"/>
      <c r="WPX1514" s="39"/>
      <c r="WPY1514" s="39"/>
      <c r="WPZ1514" s="39"/>
      <c r="WQA1514" s="39"/>
      <c r="WQB1514" s="39"/>
      <c r="WQC1514" s="39"/>
      <c r="WQD1514" s="39"/>
      <c r="WQE1514" s="39"/>
      <c r="WQF1514" s="39"/>
      <c r="WQG1514" s="39"/>
      <c r="WQH1514" s="39"/>
      <c r="WQI1514" s="39"/>
      <c r="WQJ1514" s="39"/>
      <c r="WQK1514" s="39"/>
      <c r="WQL1514" s="39"/>
      <c r="WQM1514" s="39"/>
      <c r="WQN1514" s="39"/>
      <c r="WQO1514" s="39"/>
      <c r="WQP1514" s="39"/>
      <c r="WQQ1514" s="39"/>
      <c r="WQR1514" s="39"/>
      <c r="WQS1514" s="39"/>
      <c r="WQT1514" s="39"/>
      <c r="WQU1514" s="39"/>
      <c r="WQV1514" s="39"/>
      <c r="WQW1514" s="39"/>
      <c r="WQX1514" s="39"/>
      <c r="WQY1514" s="39"/>
      <c r="WQZ1514" s="39"/>
      <c r="WRA1514" s="39"/>
      <c r="WRB1514" s="39"/>
      <c r="WRC1514" s="39"/>
      <c r="WRD1514" s="39"/>
      <c r="WRE1514" s="39"/>
      <c r="WRF1514" s="39"/>
      <c r="WRG1514" s="39"/>
      <c r="WRH1514" s="39"/>
      <c r="WRI1514" s="39"/>
      <c r="WRJ1514" s="39"/>
      <c r="WRK1514" s="39"/>
      <c r="WRL1514" s="39"/>
      <c r="WRM1514" s="39"/>
      <c r="WRN1514" s="39"/>
      <c r="WRO1514" s="39"/>
      <c r="WRP1514" s="39"/>
      <c r="WRQ1514" s="39"/>
      <c r="WRR1514" s="39"/>
      <c r="WRS1514" s="39"/>
      <c r="WRT1514" s="39"/>
      <c r="WRU1514" s="39"/>
      <c r="WRV1514" s="39"/>
      <c r="WRW1514" s="39"/>
      <c r="WRX1514" s="39"/>
      <c r="WRY1514" s="39"/>
      <c r="WRZ1514" s="39"/>
      <c r="WSA1514" s="39"/>
      <c r="WSB1514" s="39"/>
      <c r="WSC1514" s="39"/>
      <c r="WSD1514" s="39"/>
      <c r="WSE1514" s="39"/>
      <c r="WSF1514" s="39"/>
      <c r="WSG1514" s="39"/>
      <c r="WSH1514" s="39"/>
      <c r="WSI1514" s="39"/>
      <c r="WSJ1514" s="39"/>
      <c r="WSK1514" s="39"/>
      <c r="WSL1514" s="39"/>
      <c r="WSM1514" s="39"/>
      <c r="WSN1514" s="39"/>
      <c r="WSO1514" s="39"/>
      <c r="WSP1514" s="39"/>
      <c r="WSQ1514" s="39"/>
      <c r="WSR1514" s="39"/>
      <c r="WSS1514" s="39"/>
      <c r="WST1514" s="39"/>
      <c r="WSU1514" s="39"/>
      <c r="WSV1514" s="39"/>
      <c r="WSW1514" s="39"/>
      <c r="WSX1514" s="39"/>
      <c r="WSY1514" s="39"/>
      <c r="WSZ1514" s="39"/>
      <c r="WTA1514" s="39"/>
      <c r="WTB1514" s="39"/>
      <c r="WTC1514" s="39"/>
      <c r="WTD1514" s="39"/>
      <c r="WTE1514" s="39"/>
      <c r="WTF1514" s="39"/>
      <c r="WTG1514" s="39"/>
      <c r="WTH1514" s="39"/>
      <c r="WTI1514" s="39"/>
      <c r="WTJ1514" s="39"/>
      <c r="WTK1514" s="39"/>
      <c r="WTL1514" s="39"/>
      <c r="WTM1514" s="39"/>
      <c r="WTN1514" s="39"/>
      <c r="WTO1514" s="39"/>
      <c r="WTP1514" s="39"/>
      <c r="WTQ1514" s="39"/>
      <c r="WTR1514" s="39"/>
      <c r="WTS1514" s="39"/>
      <c r="WTT1514" s="39"/>
      <c r="WTU1514" s="39"/>
      <c r="WTV1514" s="39"/>
      <c r="WTW1514" s="39"/>
      <c r="WTX1514" s="39"/>
      <c r="WTY1514" s="39"/>
      <c r="WTZ1514" s="39"/>
      <c r="WUA1514" s="39"/>
      <c r="WUB1514" s="39"/>
      <c r="WUC1514" s="39"/>
      <c r="WUD1514" s="39"/>
      <c r="WUE1514" s="39"/>
      <c r="WUF1514" s="39"/>
      <c r="WUG1514" s="39"/>
      <c r="WUH1514" s="39"/>
      <c r="WUI1514" s="39"/>
      <c r="WUJ1514" s="39"/>
      <c r="WUK1514" s="39"/>
      <c r="WUL1514" s="39"/>
      <c r="WUM1514" s="39"/>
      <c r="WUN1514" s="39"/>
      <c r="WUO1514" s="39"/>
      <c r="WUP1514" s="39"/>
      <c r="WUQ1514" s="39"/>
      <c r="WUR1514" s="39"/>
      <c r="WUS1514" s="39"/>
      <c r="WUT1514" s="39"/>
      <c r="WUU1514" s="39"/>
      <c r="WUV1514" s="39"/>
      <c r="WUW1514" s="39"/>
      <c r="WUX1514" s="39"/>
      <c r="WUY1514" s="39"/>
      <c r="WUZ1514" s="39"/>
      <c r="WVA1514" s="39"/>
      <c r="WVB1514" s="39"/>
      <c r="WVC1514" s="39"/>
      <c r="WVD1514" s="39"/>
      <c r="WVE1514" s="39"/>
      <c r="WVF1514" s="39"/>
      <c r="WVG1514" s="39"/>
      <c r="WVH1514" s="39"/>
      <c r="WVI1514" s="39"/>
      <c r="WVJ1514" s="39"/>
      <c r="WVK1514" s="39"/>
      <c r="WVL1514" s="39"/>
      <c r="WVM1514" s="39"/>
      <c r="WVN1514" s="39"/>
      <c r="WVO1514" s="39"/>
      <c r="WVP1514" s="39"/>
      <c r="WVQ1514" s="39"/>
      <c r="WVR1514" s="39"/>
      <c r="WVS1514" s="39"/>
      <c r="WVT1514" s="39"/>
      <c r="WVU1514" s="39"/>
      <c r="WVV1514" s="39"/>
      <c r="WVW1514" s="39"/>
      <c r="WVX1514" s="39"/>
      <c r="WVY1514" s="39"/>
      <c r="WVZ1514" s="39"/>
      <c r="WWA1514" s="39"/>
      <c r="WWB1514" s="39"/>
      <c r="WWC1514" s="39"/>
      <c r="WWD1514" s="39"/>
      <c r="WWE1514" s="39"/>
      <c r="WWF1514" s="39"/>
      <c r="WWG1514" s="39"/>
      <c r="WWH1514" s="39"/>
      <c r="WWI1514" s="39"/>
      <c r="WWJ1514" s="39"/>
      <c r="WWK1514" s="39"/>
      <c r="WWL1514" s="39"/>
      <c r="WWM1514" s="39"/>
      <c r="WWN1514" s="39"/>
      <c r="WWO1514" s="39"/>
      <c r="WWP1514" s="39"/>
      <c r="WWQ1514" s="39"/>
      <c r="WWR1514" s="39"/>
      <c r="WWS1514" s="39"/>
      <c r="WWT1514" s="39"/>
      <c r="WWU1514" s="39"/>
      <c r="WWV1514" s="39"/>
      <c r="WWW1514" s="39"/>
      <c r="WWX1514" s="39"/>
      <c r="WWY1514" s="39"/>
      <c r="WWZ1514" s="39"/>
      <c r="WXA1514" s="39"/>
      <c r="WXB1514" s="39"/>
      <c r="WXC1514" s="39"/>
      <c r="WXD1514" s="39"/>
      <c r="WXE1514" s="39"/>
      <c r="WXF1514" s="39"/>
      <c r="WXG1514" s="39"/>
      <c r="WXH1514" s="39"/>
      <c r="WXI1514" s="39"/>
      <c r="WXJ1514" s="39"/>
      <c r="WXK1514" s="39"/>
      <c r="WXL1514" s="39"/>
      <c r="WXM1514" s="39"/>
      <c r="WXN1514" s="39"/>
      <c r="WXO1514" s="39"/>
      <c r="WXP1514" s="39"/>
      <c r="WXQ1514" s="39"/>
      <c r="WXR1514" s="39"/>
      <c r="WXS1514" s="39"/>
      <c r="WXT1514" s="39"/>
      <c r="WXU1514" s="39"/>
      <c r="WXV1514" s="39"/>
      <c r="WXW1514" s="39"/>
      <c r="WXX1514" s="39"/>
      <c r="WXY1514" s="39"/>
      <c r="WXZ1514" s="39"/>
      <c r="WYA1514" s="39"/>
      <c r="WYB1514" s="39"/>
      <c r="WYC1514" s="39"/>
      <c r="WYD1514" s="39"/>
      <c r="WYE1514" s="39"/>
      <c r="WYF1514" s="39"/>
      <c r="WYG1514" s="39"/>
      <c r="WYH1514" s="39"/>
      <c r="WYI1514" s="39"/>
      <c r="WYJ1514" s="39"/>
      <c r="WYK1514" s="39"/>
      <c r="WYL1514" s="39"/>
      <c r="WYM1514" s="39"/>
      <c r="WYN1514" s="39"/>
      <c r="WYO1514" s="39"/>
      <c r="WYP1514" s="39"/>
      <c r="WYQ1514" s="39"/>
      <c r="WYR1514" s="39"/>
      <c r="WYS1514" s="39"/>
      <c r="WYT1514" s="39"/>
      <c r="WYU1514" s="39"/>
      <c r="WYV1514" s="39"/>
      <c r="WYW1514" s="39"/>
      <c r="WYX1514" s="39"/>
      <c r="WYY1514" s="39"/>
      <c r="WYZ1514" s="39"/>
      <c r="WZA1514" s="39"/>
      <c r="WZB1514" s="39"/>
      <c r="WZC1514" s="39"/>
      <c r="WZD1514" s="39"/>
      <c r="WZE1514" s="39"/>
      <c r="WZF1514" s="39"/>
      <c r="WZG1514" s="39"/>
      <c r="WZH1514" s="39"/>
      <c r="WZI1514" s="39"/>
      <c r="WZJ1514" s="39"/>
      <c r="WZK1514" s="39"/>
      <c r="WZL1514" s="39"/>
      <c r="WZM1514" s="39"/>
      <c r="WZN1514" s="39"/>
      <c r="WZO1514" s="39"/>
      <c r="WZP1514" s="39"/>
      <c r="WZQ1514" s="39"/>
      <c r="WZR1514" s="39"/>
      <c r="WZS1514" s="39"/>
      <c r="WZT1514" s="39"/>
      <c r="WZU1514" s="39"/>
      <c r="WZV1514" s="39"/>
      <c r="WZW1514" s="39"/>
      <c r="WZX1514" s="39"/>
      <c r="WZY1514" s="39"/>
      <c r="WZZ1514" s="39"/>
      <c r="XAA1514" s="39"/>
      <c r="XAB1514" s="39"/>
      <c r="XAC1514" s="39"/>
      <c r="XAD1514" s="39"/>
      <c r="XAE1514" s="39"/>
      <c r="XAF1514" s="39"/>
      <c r="XAG1514" s="39"/>
      <c r="XAH1514" s="39"/>
      <c r="XAI1514" s="39"/>
      <c r="XAJ1514" s="39"/>
      <c r="XAK1514" s="39"/>
      <c r="XAL1514" s="39"/>
      <c r="XAM1514" s="39"/>
      <c r="XAN1514" s="39"/>
      <c r="XAO1514" s="39"/>
      <c r="XAP1514" s="39"/>
      <c r="XAQ1514" s="39"/>
      <c r="XAR1514" s="39"/>
      <c r="XAS1514" s="39"/>
      <c r="XAT1514" s="39"/>
      <c r="XAU1514" s="39"/>
      <c r="XAV1514" s="39"/>
      <c r="XAW1514" s="39"/>
      <c r="XAX1514" s="39"/>
      <c r="XAY1514" s="39"/>
      <c r="XAZ1514" s="39"/>
      <c r="XBA1514" s="39"/>
      <c r="XBB1514" s="39"/>
      <c r="XBC1514" s="39"/>
      <c r="XBD1514" s="39"/>
      <c r="XBE1514" s="39"/>
      <c r="XBF1514" s="39"/>
      <c r="XBG1514" s="39"/>
      <c r="XBH1514" s="39"/>
      <c r="XBI1514" s="39"/>
      <c r="XBJ1514" s="39"/>
      <c r="XBK1514" s="39"/>
      <c r="XBL1514" s="39"/>
      <c r="XBM1514" s="39"/>
      <c r="XBN1514" s="39"/>
      <c r="XBO1514" s="39"/>
      <c r="XBP1514" s="39"/>
      <c r="XBQ1514" s="39"/>
      <c r="XBR1514" s="39"/>
      <c r="XBS1514" s="39"/>
      <c r="XBT1514" s="39"/>
      <c r="XBU1514" s="39"/>
      <c r="XBV1514" s="39"/>
      <c r="XBW1514" s="39"/>
      <c r="XBX1514" s="39"/>
      <c r="XBY1514" s="39"/>
      <c r="XBZ1514" s="39"/>
      <c r="XCA1514" s="39"/>
      <c r="XCB1514" s="39"/>
      <c r="XCC1514" s="39"/>
      <c r="XCD1514" s="39"/>
      <c r="XCE1514" s="39"/>
      <c r="XCF1514" s="39"/>
      <c r="XCG1514" s="39"/>
      <c r="XCH1514" s="39"/>
      <c r="XCI1514" s="39"/>
      <c r="XCJ1514" s="39"/>
      <c r="XCK1514" s="39"/>
      <c r="XCL1514" s="39"/>
      <c r="XCM1514" s="39"/>
      <c r="XCN1514" s="39"/>
      <c r="XCO1514" s="39"/>
      <c r="XCP1514" s="39"/>
    </row>
    <row r="1515" spans="1:16318" s="149" customFormat="1" ht="47.25" customHeight="1" x14ac:dyDescent="0.25">
      <c r="A1515" s="40" t="s">
        <v>502</v>
      </c>
      <c r="B1515" s="103" t="s">
        <v>431</v>
      </c>
      <c r="C1515" s="104"/>
      <c r="D1515" s="206">
        <f>D1516+D1536+D1540</f>
        <v>255374</v>
      </c>
      <c r="E1515" s="206">
        <f>E1516+E1536+E1540</f>
        <v>254844.34818999999</v>
      </c>
      <c r="F1515" s="279">
        <f t="shared" si="448"/>
        <v>99.792597598032685</v>
      </c>
    </row>
    <row r="1516" spans="1:16318" s="39" customFormat="1" ht="31.5" customHeight="1" x14ac:dyDescent="0.25">
      <c r="A1516" s="48" t="s">
        <v>50</v>
      </c>
      <c r="B1516" s="106" t="s">
        <v>432</v>
      </c>
      <c r="C1516" s="107"/>
      <c r="D1516" s="208">
        <f>D1517+D1522+D1528</f>
        <v>249558</v>
      </c>
      <c r="E1516" s="208">
        <f t="shared" ref="E1516" si="454">E1517+E1522+E1528</f>
        <v>249263.66819</v>
      </c>
      <c r="F1516" s="279">
        <f t="shared" si="448"/>
        <v>99.882058755880394</v>
      </c>
    </row>
    <row r="1517" spans="1:16318" s="39" customFormat="1" ht="15.75" customHeight="1" x14ac:dyDescent="0.25">
      <c r="A1517" s="48" t="s">
        <v>433</v>
      </c>
      <c r="B1517" s="106" t="s">
        <v>434</v>
      </c>
      <c r="C1517" s="107"/>
      <c r="D1517" s="208">
        <f t="shared" ref="D1517:E1518" si="455">D1518</f>
        <v>33765</v>
      </c>
      <c r="E1517" s="208">
        <f t="shared" si="455"/>
        <v>33765</v>
      </c>
      <c r="F1517" s="279">
        <f t="shared" si="448"/>
        <v>100</v>
      </c>
    </row>
    <row r="1518" spans="1:16318" s="39" customFormat="1" ht="47.25" customHeight="1" x14ac:dyDescent="0.25">
      <c r="A1518" s="56" t="s">
        <v>28</v>
      </c>
      <c r="B1518" s="83" t="s">
        <v>434</v>
      </c>
      <c r="C1518" s="83" t="s">
        <v>29</v>
      </c>
      <c r="D1518" s="210">
        <f t="shared" si="455"/>
        <v>33765</v>
      </c>
      <c r="E1518" s="210">
        <f t="shared" si="455"/>
        <v>33765</v>
      </c>
      <c r="F1518" s="279">
        <f t="shared" si="448"/>
        <v>100</v>
      </c>
    </row>
    <row r="1519" spans="1:16318" s="39" customFormat="1" ht="15.75" customHeight="1" x14ac:dyDescent="0.25">
      <c r="A1519" s="56" t="s">
        <v>31</v>
      </c>
      <c r="B1519" s="83" t="s">
        <v>434</v>
      </c>
      <c r="C1519" s="83" t="s">
        <v>30</v>
      </c>
      <c r="D1519" s="210">
        <f>D1520+D1521</f>
        <v>33765</v>
      </c>
      <c r="E1519" s="210">
        <f>E1520+E1521</f>
        <v>33765</v>
      </c>
      <c r="F1519" s="279">
        <f t="shared" si="448"/>
        <v>100</v>
      </c>
    </row>
    <row r="1520" spans="1:16318" s="39" customFormat="1" ht="15.75" hidden="1" customHeight="1" x14ac:dyDescent="0.25">
      <c r="A1520" s="57" t="s">
        <v>229</v>
      </c>
      <c r="B1520" s="83" t="s">
        <v>434</v>
      </c>
      <c r="C1520" s="83" t="s">
        <v>80</v>
      </c>
      <c r="D1520" s="210">
        <f>17661+7013+750+664</f>
        <v>26088</v>
      </c>
      <c r="E1520" s="210">
        <v>26088</v>
      </c>
      <c r="F1520" s="279">
        <f t="shared" si="448"/>
        <v>100</v>
      </c>
    </row>
    <row r="1521" spans="1:6" s="39" customFormat="1" ht="31.5" hidden="1" customHeight="1" x14ac:dyDescent="0.25">
      <c r="A1521" s="57" t="s">
        <v>142</v>
      </c>
      <c r="B1521" s="83" t="s">
        <v>434</v>
      </c>
      <c r="C1521" s="83" t="s">
        <v>141</v>
      </c>
      <c r="D1521" s="210">
        <f>5334+2117+226</f>
        <v>7677</v>
      </c>
      <c r="E1521" s="210">
        <v>7677</v>
      </c>
      <c r="F1521" s="279">
        <f t="shared" si="448"/>
        <v>100</v>
      </c>
    </row>
    <row r="1522" spans="1:6" s="39" customFormat="1" ht="15.75" customHeight="1" x14ac:dyDescent="0.25">
      <c r="A1522" s="48" t="s">
        <v>435</v>
      </c>
      <c r="B1522" s="106" t="s">
        <v>436</v>
      </c>
      <c r="C1522" s="107"/>
      <c r="D1522" s="208">
        <f t="shared" ref="D1522:E1523" si="456">D1523</f>
        <v>175761</v>
      </c>
      <c r="E1522" s="208">
        <f t="shared" si="456"/>
        <v>175756.62</v>
      </c>
      <c r="F1522" s="279">
        <f t="shared" si="448"/>
        <v>99.997507979585905</v>
      </c>
    </row>
    <row r="1523" spans="1:6" s="39" customFormat="1" ht="47.25" customHeight="1" x14ac:dyDescent="0.25">
      <c r="A1523" s="56" t="s">
        <v>28</v>
      </c>
      <c r="B1523" s="83" t="s">
        <v>436</v>
      </c>
      <c r="C1523" s="83" t="s">
        <v>29</v>
      </c>
      <c r="D1523" s="210">
        <f t="shared" si="456"/>
        <v>175761</v>
      </c>
      <c r="E1523" s="210">
        <f t="shared" si="456"/>
        <v>175756.62</v>
      </c>
      <c r="F1523" s="279">
        <f t="shared" si="448"/>
        <v>99.997507979585905</v>
      </c>
    </row>
    <row r="1524" spans="1:6" s="39" customFormat="1" ht="15.75" customHeight="1" x14ac:dyDescent="0.25">
      <c r="A1524" s="56" t="s">
        <v>31</v>
      </c>
      <c r="B1524" s="83" t="s">
        <v>436</v>
      </c>
      <c r="C1524" s="83" t="s">
        <v>30</v>
      </c>
      <c r="D1524" s="210">
        <f>D1525+D1526+D1527</f>
        <v>175761</v>
      </c>
      <c r="E1524" s="210">
        <f>E1525+E1526+E1527</f>
        <v>175756.62</v>
      </c>
      <c r="F1524" s="279">
        <f t="shared" si="448"/>
        <v>99.997507979585905</v>
      </c>
    </row>
    <row r="1525" spans="1:6" s="39" customFormat="1" ht="15.75" hidden="1" customHeight="1" x14ac:dyDescent="0.25">
      <c r="A1525" s="57" t="s">
        <v>229</v>
      </c>
      <c r="B1525" s="83" t="s">
        <v>436</v>
      </c>
      <c r="C1525" s="83" t="s">
        <v>80</v>
      </c>
      <c r="D1525" s="210">
        <f>108091+25694+1005+98+113</f>
        <v>135001</v>
      </c>
      <c r="E1525" s="210">
        <v>135001</v>
      </c>
      <c r="F1525" s="279">
        <f t="shared" si="448"/>
        <v>100</v>
      </c>
    </row>
    <row r="1526" spans="1:6" s="39" customFormat="1" ht="31.5" hidden="1" customHeight="1" x14ac:dyDescent="0.25">
      <c r="A1526" s="57" t="s">
        <v>82</v>
      </c>
      <c r="B1526" s="83" t="s">
        <v>436</v>
      </c>
      <c r="C1526" s="181" t="s">
        <v>81</v>
      </c>
      <c r="D1526" s="210">
        <f>246-128-82-12</f>
        <v>24</v>
      </c>
      <c r="E1526" s="210">
        <v>19.62</v>
      </c>
      <c r="F1526" s="279">
        <f t="shared" si="448"/>
        <v>81.75</v>
      </c>
    </row>
    <row r="1527" spans="1:6" s="39" customFormat="1" ht="31.5" hidden="1" customHeight="1" x14ac:dyDescent="0.25">
      <c r="A1527" s="57" t="s">
        <v>142</v>
      </c>
      <c r="B1527" s="83" t="s">
        <v>436</v>
      </c>
      <c r="C1527" s="181" t="s">
        <v>141</v>
      </c>
      <c r="D1527" s="210">
        <f>32643+7760+303+30</f>
        <v>40736</v>
      </c>
      <c r="E1527" s="210">
        <v>40736</v>
      </c>
      <c r="F1527" s="279">
        <f t="shared" si="448"/>
        <v>100</v>
      </c>
    </row>
    <row r="1528" spans="1:6" s="39" customFormat="1" ht="15.75" customHeight="1" x14ac:dyDescent="0.25">
      <c r="A1528" s="48" t="s">
        <v>437</v>
      </c>
      <c r="B1528" s="106" t="s">
        <v>438</v>
      </c>
      <c r="C1528" s="107"/>
      <c r="D1528" s="208">
        <f>D1529+D1533</f>
        <v>40032</v>
      </c>
      <c r="E1528" s="208">
        <f>E1529+E1533</f>
        <v>39742.048190000001</v>
      </c>
      <c r="F1528" s="279">
        <f t="shared" si="448"/>
        <v>99.275699915067946</v>
      </c>
    </row>
    <row r="1529" spans="1:6" s="39" customFormat="1" ht="31.5" customHeight="1" x14ac:dyDescent="0.25">
      <c r="A1529" s="57" t="s">
        <v>439</v>
      </c>
      <c r="B1529" s="83" t="s">
        <v>438</v>
      </c>
      <c r="C1529" s="83" t="s">
        <v>15</v>
      </c>
      <c r="D1529" s="210">
        <f>D1530</f>
        <v>38084</v>
      </c>
      <c r="E1529" s="210">
        <f>E1530</f>
        <v>37794.048190000001</v>
      </c>
      <c r="F1529" s="279">
        <f t="shared" si="448"/>
        <v>99.23865190106082</v>
      </c>
    </row>
    <row r="1530" spans="1:6" s="39" customFormat="1" ht="31.5" customHeight="1" x14ac:dyDescent="0.25">
      <c r="A1530" s="57" t="s">
        <v>17</v>
      </c>
      <c r="B1530" s="83" t="s">
        <v>438</v>
      </c>
      <c r="C1530" s="83" t="s">
        <v>16</v>
      </c>
      <c r="D1530" s="210">
        <f>D1531+D1532</f>
        <v>38084</v>
      </c>
      <c r="E1530" s="210">
        <f>E1531+E1532</f>
        <v>37794.048190000001</v>
      </c>
      <c r="F1530" s="279">
        <f t="shared" si="448"/>
        <v>99.23865190106082</v>
      </c>
    </row>
    <row r="1531" spans="1:6" s="39" customFormat="1" ht="31.5" hidden="1" customHeight="1" x14ac:dyDescent="0.25">
      <c r="A1531" s="57" t="s">
        <v>396</v>
      </c>
      <c r="B1531" s="83" t="s">
        <v>438</v>
      </c>
      <c r="C1531" s="181" t="s">
        <v>375</v>
      </c>
      <c r="D1531" s="210">
        <f>11394+221</f>
        <v>11615</v>
      </c>
      <c r="E1531" s="210">
        <v>11582.809859999999</v>
      </c>
      <c r="F1531" s="279">
        <f t="shared" si="448"/>
        <v>99.722857167455871</v>
      </c>
    </row>
    <row r="1532" spans="1:6" s="39" customFormat="1" ht="15.75" hidden="1" customHeight="1" x14ac:dyDescent="0.25">
      <c r="A1532" s="57" t="s">
        <v>558</v>
      </c>
      <c r="B1532" s="83" t="s">
        <v>438</v>
      </c>
      <c r="C1532" s="181" t="s">
        <v>70</v>
      </c>
      <c r="D1532" s="210">
        <f>19019+8670-755+35+82-232-350</f>
        <v>26469</v>
      </c>
      <c r="E1532" s="210">
        <v>26211.23833</v>
      </c>
      <c r="F1532" s="279">
        <f t="shared" si="448"/>
        <v>99.026175261626818</v>
      </c>
    </row>
    <row r="1533" spans="1:6" s="39" customFormat="1" ht="15.75" customHeight="1" x14ac:dyDescent="0.25">
      <c r="A1533" s="57" t="s">
        <v>13</v>
      </c>
      <c r="B1533" s="83" t="s">
        <v>438</v>
      </c>
      <c r="C1533" s="181" t="s">
        <v>14</v>
      </c>
      <c r="D1533" s="210">
        <f t="shared" ref="D1533:E1534" si="457">D1534</f>
        <v>1948</v>
      </c>
      <c r="E1533" s="210">
        <f t="shared" si="457"/>
        <v>1948</v>
      </c>
      <c r="F1533" s="279">
        <f t="shared" si="448"/>
        <v>100</v>
      </c>
    </row>
    <row r="1534" spans="1:6" s="39" customFormat="1" ht="15.75" customHeight="1" x14ac:dyDescent="0.25">
      <c r="A1534" s="56" t="s">
        <v>33</v>
      </c>
      <c r="B1534" s="83" t="s">
        <v>438</v>
      </c>
      <c r="C1534" s="181" t="s">
        <v>32</v>
      </c>
      <c r="D1534" s="210">
        <f t="shared" si="457"/>
        <v>1948</v>
      </c>
      <c r="E1534" s="210">
        <f t="shared" si="457"/>
        <v>1948</v>
      </c>
      <c r="F1534" s="279">
        <f t="shared" si="448"/>
        <v>100</v>
      </c>
    </row>
    <row r="1535" spans="1:6" s="39" customFormat="1" ht="15.75" hidden="1" customHeight="1" x14ac:dyDescent="0.25">
      <c r="A1535" s="57" t="s">
        <v>71</v>
      </c>
      <c r="B1535" s="83" t="s">
        <v>438</v>
      </c>
      <c r="C1535" s="181" t="s">
        <v>72</v>
      </c>
      <c r="D1535" s="210">
        <v>1948</v>
      </c>
      <c r="E1535" s="210">
        <v>1948</v>
      </c>
      <c r="F1535" s="279">
        <f t="shared" si="448"/>
        <v>100</v>
      </c>
    </row>
    <row r="1536" spans="1:6" s="1" customFormat="1" ht="78.75" customHeight="1" x14ac:dyDescent="0.25">
      <c r="A1536" s="235" t="s">
        <v>1060</v>
      </c>
      <c r="B1536" s="236" t="s">
        <v>1061</v>
      </c>
      <c r="C1536" s="9"/>
      <c r="D1536" s="2">
        <f t="shared" ref="D1536:E1538" si="458">D1537</f>
        <v>1193</v>
      </c>
      <c r="E1536" s="2">
        <f t="shared" si="458"/>
        <v>957.68</v>
      </c>
      <c r="F1536" s="279">
        <f t="shared" si="448"/>
        <v>80.274937133277447</v>
      </c>
    </row>
    <row r="1537" spans="1:6" s="1" customFormat="1" ht="15.75" customHeight="1" x14ac:dyDescent="0.2">
      <c r="A1537" s="11" t="s">
        <v>903</v>
      </c>
      <c r="B1537" s="5" t="s">
        <v>1061</v>
      </c>
      <c r="C1537" s="5" t="s">
        <v>15</v>
      </c>
      <c r="D1537" s="3">
        <f t="shared" si="458"/>
        <v>1193</v>
      </c>
      <c r="E1537" s="3">
        <f t="shared" si="458"/>
        <v>957.68</v>
      </c>
      <c r="F1537" s="279">
        <f t="shared" si="448"/>
        <v>80.274937133277447</v>
      </c>
    </row>
    <row r="1538" spans="1:6" s="1" customFormat="1" ht="31.5" customHeight="1" x14ac:dyDescent="0.25">
      <c r="A1538" s="4" t="s">
        <v>17</v>
      </c>
      <c r="B1538" s="5" t="s">
        <v>1061</v>
      </c>
      <c r="C1538" s="5" t="s">
        <v>16</v>
      </c>
      <c r="D1538" s="3">
        <f t="shared" si="458"/>
        <v>1193</v>
      </c>
      <c r="E1538" s="3">
        <f t="shared" si="458"/>
        <v>957.68</v>
      </c>
      <c r="F1538" s="279">
        <f t="shared" si="448"/>
        <v>80.274937133277447</v>
      </c>
    </row>
    <row r="1539" spans="1:6" s="1" customFormat="1" ht="15.75" hidden="1" customHeight="1" x14ac:dyDescent="0.25">
      <c r="A1539" s="4" t="s">
        <v>558</v>
      </c>
      <c r="B1539" s="5" t="s">
        <v>1061</v>
      </c>
      <c r="C1539" s="6" t="s">
        <v>70</v>
      </c>
      <c r="D1539" s="3">
        <f>1181+12</f>
        <v>1193</v>
      </c>
      <c r="E1539" s="301">
        <v>957.68</v>
      </c>
      <c r="F1539" s="279">
        <f t="shared" si="448"/>
        <v>80.274937133277447</v>
      </c>
    </row>
    <row r="1540" spans="1:6" s="1" customFormat="1" ht="31.5" customHeight="1" x14ac:dyDescent="0.25">
      <c r="A1540" s="7" t="s">
        <v>1062</v>
      </c>
      <c r="B1540" s="8" t="s">
        <v>1063</v>
      </c>
      <c r="C1540" s="9"/>
      <c r="D1540" s="10">
        <f>D1541</f>
        <v>4623</v>
      </c>
      <c r="E1540" s="10">
        <f>E1541</f>
        <v>4623</v>
      </c>
      <c r="F1540" s="279">
        <f t="shared" si="448"/>
        <v>100</v>
      </c>
    </row>
    <row r="1541" spans="1:6" s="1" customFormat="1" ht="47.25" customHeight="1" x14ac:dyDescent="0.2">
      <c r="A1541" s="11" t="s">
        <v>28</v>
      </c>
      <c r="B1541" s="12" t="s">
        <v>1063</v>
      </c>
      <c r="C1541" s="5" t="s">
        <v>29</v>
      </c>
      <c r="D1541" s="13">
        <f>D1542</f>
        <v>4623</v>
      </c>
      <c r="E1541" s="13">
        <f>E1542</f>
        <v>4623</v>
      </c>
      <c r="F1541" s="279">
        <f t="shared" si="448"/>
        <v>100</v>
      </c>
    </row>
    <row r="1542" spans="1:6" s="1" customFormat="1" ht="15.75" customHeight="1" x14ac:dyDescent="0.2">
      <c r="A1542" s="11" t="s">
        <v>31</v>
      </c>
      <c r="B1542" s="12" t="s">
        <v>1063</v>
      </c>
      <c r="C1542" s="5" t="s">
        <v>30</v>
      </c>
      <c r="D1542" s="13">
        <f>D1543+D1544</f>
        <v>4623</v>
      </c>
      <c r="E1542" s="13">
        <f>E1543+E1544</f>
        <v>4623</v>
      </c>
      <c r="F1542" s="279">
        <f t="shared" si="448"/>
        <v>100</v>
      </c>
    </row>
    <row r="1543" spans="1:6" s="1" customFormat="1" ht="15.75" hidden="1" customHeight="1" x14ac:dyDescent="0.2">
      <c r="A1543" s="11" t="s">
        <v>229</v>
      </c>
      <c r="B1543" s="12" t="s">
        <v>1063</v>
      </c>
      <c r="C1543" s="5" t="s">
        <v>80</v>
      </c>
      <c r="D1543" s="13">
        <v>3550.6912400000001</v>
      </c>
      <c r="E1543" s="301">
        <v>3550.6912400000001</v>
      </c>
      <c r="F1543" s="279">
        <f t="shared" si="448"/>
        <v>100</v>
      </c>
    </row>
    <row r="1544" spans="1:6" s="1" customFormat="1" ht="31.5" hidden="1" customHeight="1" x14ac:dyDescent="0.2">
      <c r="A1544" s="11" t="s">
        <v>142</v>
      </c>
      <c r="B1544" s="12" t="s">
        <v>1063</v>
      </c>
      <c r="C1544" s="5" t="s">
        <v>141</v>
      </c>
      <c r="D1544" s="13">
        <v>1072.3087599999999</v>
      </c>
      <c r="E1544" s="301">
        <v>1072.3087599999999</v>
      </c>
      <c r="F1544" s="279">
        <f t="shared" si="448"/>
        <v>100</v>
      </c>
    </row>
    <row r="1545" spans="1:6" s="39" customFormat="1" ht="63" customHeight="1" x14ac:dyDescent="0.2">
      <c r="A1545" s="72" t="s">
        <v>573</v>
      </c>
      <c r="B1545" s="73" t="s">
        <v>574</v>
      </c>
      <c r="C1545" s="42"/>
      <c r="D1545" s="74">
        <f t="shared" ref="D1545:E1547" si="459">D1546</f>
        <v>13952</v>
      </c>
      <c r="E1545" s="74">
        <f t="shared" si="459"/>
        <v>11839.601289999999</v>
      </c>
      <c r="F1545" s="279">
        <f t="shared" si="448"/>
        <v>84.859527594610086</v>
      </c>
    </row>
    <row r="1546" spans="1:6" s="39" customFormat="1" ht="63" customHeight="1" x14ac:dyDescent="0.2">
      <c r="A1546" s="239" t="s">
        <v>953</v>
      </c>
      <c r="B1546" s="240" t="s">
        <v>954</v>
      </c>
      <c r="C1546" s="241"/>
      <c r="D1546" s="242">
        <f t="shared" si="459"/>
        <v>13952</v>
      </c>
      <c r="E1546" s="242">
        <f t="shared" si="459"/>
        <v>11839.601289999999</v>
      </c>
      <c r="F1546" s="279">
        <f t="shared" ref="F1546:F1590" si="460">E1546/D1546*100</f>
        <v>84.859527594610086</v>
      </c>
    </row>
    <row r="1547" spans="1:6" s="39" customFormat="1" ht="31.5" customHeight="1" x14ac:dyDescent="0.2">
      <c r="A1547" s="243" t="s">
        <v>439</v>
      </c>
      <c r="B1547" s="240" t="s">
        <v>954</v>
      </c>
      <c r="C1547" s="240" t="s">
        <v>15</v>
      </c>
      <c r="D1547" s="244">
        <f t="shared" si="459"/>
        <v>13952</v>
      </c>
      <c r="E1547" s="244">
        <f t="shared" si="459"/>
        <v>11839.601289999999</v>
      </c>
      <c r="F1547" s="279">
        <f t="shared" si="460"/>
        <v>84.859527594610086</v>
      </c>
    </row>
    <row r="1548" spans="1:6" s="39" customFormat="1" ht="31.5" customHeight="1" x14ac:dyDescent="0.2">
      <c r="A1548" s="243" t="s">
        <v>17</v>
      </c>
      <c r="B1548" s="240" t="s">
        <v>954</v>
      </c>
      <c r="C1548" s="240" t="s">
        <v>16</v>
      </c>
      <c r="D1548" s="244">
        <f>D1549+D1550</f>
        <v>13952</v>
      </c>
      <c r="E1548" s="244">
        <f>E1549+E1550</f>
        <v>11839.601289999999</v>
      </c>
      <c r="F1548" s="279">
        <f t="shared" si="460"/>
        <v>84.859527594610086</v>
      </c>
    </row>
    <row r="1549" spans="1:6" s="39" customFormat="1" ht="31.5" hidden="1" customHeight="1" x14ac:dyDescent="0.2">
      <c r="A1549" s="245" t="s">
        <v>374</v>
      </c>
      <c r="B1549" s="240" t="s">
        <v>954</v>
      </c>
      <c r="C1549" s="246" t="s">
        <v>375</v>
      </c>
      <c r="D1549" s="244">
        <v>12599</v>
      </c>
      <c r="E1549" s="218">
        <v>10488.516079999999</v>
      </c>
      <c r="F1549" s="279">
        <f t="shared" si="460"/>
        <v>83.248798158584009</v>
      </c>
    </row>
    <row r="1550" spans="1:6" s="39" customFormat="1" ht="15.75" hidden="1" customHeight="1" x14ac:dyDescent="0.25">
      <c r="A1550" s="57" t="s">
        <v>558</v>
      </c>
      <c r="B1550" s="240" t="s">
        <v>954</v>
      </c>
      <c r="C1550" s="246" t="s">
        <v>70</v>
      </c>
      <c r="D1550" s="244">
        <v>1353</v>
      </c>
      <c r="E1550" s="218">
        <v>1351.08521</v>
      </c>
      <c r="F1550" s="279">
        <f t="shared" si="460"/>
        <v>99.858478196600146</v>
      </c>
    </row>
    <row r="1551" spans="1:6" s="39" customFormat="1" ht="63" customHeight="1" x14ac:dyDescent="0.25">
      <c r="A1551" s="44" t="s">
        <v>547</v>
      </c>
      <c r="B1551" s="247" t="s">
        <v>427</v>
      </c>
      <c r="C1551" s="81"/>
      <c r="D1551" s="248">
        <f>D1552+D1557</f>
        <v>61647.64</v>
      </c>
      <c r="E1551" s="248">
        <f>E1552+E1557</f>
        <v>57105.437579999998</v>
      </c>
      <c r="F1551" s="279">
        <f t="shared" si="460"/>
        <v>92.631993017088732</v>
      </c>
    </row>
    <row r="1552" spans="1:6" s="39" customFormat="1" ht="31.5" customHeight="1" x14ac:dyDescent="0.25">
      <c r="A1552" s="40" t="s">
        <v>176</v>
      </c>
      <c r="B1552" s="103" t="s">
        <v>428</v>
      </c>
      <c r="C1552" s="122"/>
      <c r="D1552" s="206">
        <f>D1553</f>
        <v>57297</v>
      </c>
      <c r="E1552" s="206">
        <f>E1553</f>
        <v>53063.960579999999</v>
      </c>
      <c r="F1552" s="279">
        <f t="shared" si="460"/>
        <v>92.612109848683176</v>
      </c>
    </row>
    <row r="1553" spans="1:9" s="39" customFormat="1" ht="15.75" customHeight="1" x14ac:dyDescent="0.25">
      <c r="A1553" s="48" t="s">
        <v>128</v>
      </c>
      <c r="B1553" s="107" t="s">
        <v>429</v>
      </c>
      <c r="C1553" s="249"/>
      <c r="D1553" s="208">
        <f t="shared" ref="D1553:E1555" si="461">D1554</f>
        <v>57297</v>
      </c>
      <c r="E1553" s="208">
        <f t="shared" si="461"/>
        <v>53063.960579999999</v>
      </c>
      <c r="F1553" s="279">
        <f t="shared" si="460"/>
        <v>92.612109848683176</v>
      </c>
    </row>
    <row r="1554" spans="1:9" s="39" customFormat="1" ht="31.5" customHeight="1" x14ac:dyDescent="0.25">
      <c r="A1554" s="52" t="s">
        <v>439</v>
      </c>
      <c r="B1554" s="83" t="s">
        <v>429</v>
      </c>
      <c r="C1554" s="83" t="s">
        <v>15</v>
      </c>
      <c r="D1554" s="210">
        <f t="shared" si="461"/>
        <v>57297</v>
      </c>
      <c r="E1554" s="210">
        <f t="shared" si="461"/>
        <v>53063.960579999999</v>
      </c>
      <c r="F1554" s="279">
        <f t="shared" si="460"/>
        <v>92.612109848683176</v>
      </c>
    </row>
    <row r="1555" spans="1:9" s="39" customFormat="1" ht="31.5" customHeight="1" x14ac:dyDescent="0.25">
      <c r="A1555" s="57" t="s">
        <v>17</v>
      </c>
      <c r="B1555" s="83" t="s">
        <v>429</v>
      </c>
      <c r="C1555" s="83" t="s">
        <v>16</v>
      </c>
      <c r="D1555" s="210">
        <f t="shared" si="461"/>
        <v>57297</v>
      </c>
      <c r="E1555" s="210">
        <f t="shared" si="461"/>
        <v>53063.960579999999</v>
      </c>
      <c r="F1555" s="279">
        <f t="shared" si="460"/>
        <v>92.612109848683176</v>
      </c>
    </row>
    <row r="1556" spans="1:9" s="39" customFormat="1" ht="31.5" hidden="1" customHeight="1" x14ac:dyDescent="0.25">
      <c r="A1556" s="69" t="s">
        <v>396</v>
      </c>
      <c r="B1556" s="83" t="s">
        <v>429</v>
      </c>
      <c r="C1556" s="250" t="s">
        <v>375</v>
      </c>
      <c r="D1556" s="210">
        <f>30990-70+650+2764+15600+220+1200+100+6000-79-100-428+450</f>
        <v>57297</v>
      </c>
      <c r="E1556" s="210">
        <v>53063.960579999999</v>
      </c>
      <c r="F1556" s="279">
        <f t="shared" si="460"/>
        <v>92.612109848683176</v>
      </c>
    </row>
    <row r="1557" spans="1:9" s="149" customFormat="1" ht="15.75" customHeight="1" x14ac:dyDescent="0.2">
      <c r="A1557" s="251" t="s">
        <v>817</v>
      </c>
      <c r="B1557" s="252" t="s">
        <v>819</v>
      </c>
      <c r="C1557" s="253"/>
      <c r="D1557" s="254">
        <f t="shared" ref="D1557:E1560" si="462">D1558</f>
        <v>4350.6400000000003</v>
      </c>
      <c r="E1557" s="254">
        <f t="shared" si="462"/>
        <v>4041.4769999999999</v>
      </c>
      <c r="F1557" s="279">
        <f t="shared" si="460"/>
        <v>92.893850100215118</v>
      </c>
    </row>
    <row r="1558" spans="1:9" s="149" customFormat="1" ht="31.5" customHeight="1" x14ac:dyDescent="0.2">
      <c r="A1558" s="237" t="s">
        <v>818</v>
      </c>
      <c r="B1558" s="222" t="s">
        <v>820</v>
      </c>
      <c r="C1558" s="255"/>
      <c r="D1558" s="217">
        <f t="shared" si="462"/>
        <v>4350.6400000000003</v>
      </c>
      <c r="E1558" s="217">
        <f t="shared" si="462"/>
        <v>4041.4769999999999</v>
      </c>
      <c r="F1558" s="279">
        <f t="shared" si="460"/>
        <v>92.893850100215118</v>
      </c>
    </row>
    <row r="1559" spans="1:9" s="149" customFormat="1" ht="31.5" customHeight="1" x14ac:dyDescent="0.2">
      <c r="A1559" s="52" t="s">
        <v>439</v>
      </c>
      <c r="B1559" s="224" t="s">
        <v>820</v>
      </c>
      <c r="C1559" s="224" t="s">
        <v>15</v>
      </c>
      <c r="D1559" s="218">
        <f t="shared" si="462"/>
        <v>4350.6400000000003</v>
      </c>
      <c r="E1559" s="218">
        <f t="shared" si="462"/>
        <v>4041.4769999999999</v>
      </c>
      <c r="F1559" s="279">
        <f t="shared" si="460"/>
        <v>92.893850100215118</v>
      </c>
    </row>
    <row r="1560" spans="1:9" s="149" customFormat="1" ht="31.5" customHeight="1" x14ac:dyDescent="0.2">
      <c r="A1560" s="190" t="s">
        <v>17</v>
      </c>
      <c r="B1560" s="224" t="s">
        <v>820</v>
      </c>
      <c r="C1560" s="224" t="s">
        <v>16</v>
      </c>
      <c r="D1560" s="218">
        <f t="shared" si="462"/>
        <v>4350.6400000000003</v>
      </c>
      <c r="E1560" s="218">
        <f t="shared" si="462"/>
        <v>4041.4769999999999</v>
      </c>
      <c r="F1560" s="279">
        <f t="shared" si="460"/>
        <v>92.893850100215118</v>
      </c>
    </row>
    <row r="1561" spans="1:9" s="149" customFormat="1" ht="31.5" hidden="1" customHeight="1" x14ac:dyDescent="0.2">
      <c r="A1561" s="238" t="s">
        <v>396</v>
      </c>
      <c r="B1561" s="224" t="s">
        <v>820</v>
      </c>
      <c r="C1561" s="256" t="s">
        <v>375</v>
      </c>
      <c r="D1561" s="218">
        <f>4850-499.36</f>
        <v>4350.6400000000003</v>
      </c>
      <c r="E1561" s="218">
        <v>4041.4769999999999</v>
      </c>
      <c r="F1561" s="279">
        <f t="shared" si="460"/>
        <v>92.893850100215118</v>
      </c>
    </row>
    <row r="1562" spans="1:9" s="149" customFormat="1" ht="37.5" x14ac:dyDescent="0.3">
      <c r="A1562" s="226" t="s">
        <v>935</v>
      </c>
      <c r="B1562" s="146" t="s">
        <v>348</v>
      </c>
      <c r="C1562" s="64"/>
      <c r="D1562" s="148">
        <f>D1568+D1573+D1563</f>
        <v>5490</v>
      </c>
      <c r="E1562" s="148">
        <f>E1568+E1573+E1563</f>
        <v>5489.1223300000001</v>
      </c>
      <c r="F1562" s="279">
        <f t="shared" si="460"/>
        <v>99.984013296903456</v>
      </c>
      <c r="G1562" s="307">
        <f>5490-D1562</f>
        <v>0</v>
      </c>
      <c r="H1562" s="307">
        <f>5489.12233-E1562</f>
        <v>0</v>
      </c>
      <c r="I1562" s="306"/>
    </row>
    <row r="1563" spans="1:9" s="149" customFormat="1" ht="47.25" x14ac:dyDescent="0.3">
      <c r="A1563" s="72" t="s">
        <v>995</v>
      </c>
      <c r="B1563" s="122" t="s">
        <v>996</v>
      </c>
      <c r="C1563" s="122"/>
      <c r="D1563" s="257">
        <f>D1564</f>
        <v>4898</v>
      </c>
      <c r="E1563" s="257">
        <f>E1564</f>
        <v>4897.1723300000003</v>
      </c>
      <c r="F1563" s="279">
        <f t="shared" si="460"/>
        <v>99.983101878317697</v>
      </c>
    </row>
    <row r="1564" spans="1:9" s="149" customFormat="1" ht="31.5" x14ac:dyDescent="0.25">
      <c r="A1564" s="48" t="s">
        <v>997</v>
      </c>
      <c r="B1564" s="107" t="s">
        <v>998</v>
      </c>
      <c r="C1564" s="107"/>
      <c r="D1564" s="198">
        <f>D1565</f>
        <v>4898</v>
      </c>
      <c r="E1564" s="198">
        <f t="shared" ref="E1564" si="463">E1565</f>
        <v>4897.1723300000003</v>
      </c>
      <c r="F1564" s="279">
        <f t="shared" si="460"/>
        <v>99.983101878317697</v>
      </c>
    </row>
    <row r="1565" spans="1:9" s="149" customFormat="1" ht="31.5" x14ac:dyDescent="0.25">
      <c r="A1565" s="52" t="s">
        <v>439</v>
      </c>
      <c r="B1565" s="83" t="s">
        <v>998</v>
      </c>
      <c r="C1565" s="83" t="s">
        <v>15</v>
      </c>
      <c r="D1565" s="199">
        <f t="shared" ref="D1565:E1566" si="464">D1566</f>
        <v>4898</v>
      </c>
      <c r="E1565" s="199">
        <f t="shared" si="464"/>
        <v>4897.1723300000003</v>
      </c>
      <c r="F1565" s="279">
        <f t="shared" si="460"/>
        <v>99.983101878317697</v>
      </c>
    </row>
    <row r="1566" spans="1:9" s="149" customFormat="1" ht="31.5" x14ac:dyDescent="0.25">
      <c r="A1566" s="57" t="s">
        <v>17</v>
      </c>
      <c r="B1566" s="83" t="s">
        <v>998</v>
      </c>
      <c r="C1566" s="83" t="s">
        <v>16</v>
      </c>
      <c r="D1566" s="199">
        <f t="shared" si="464"/>
        <v>4898</v>
      </c>
      <c r="E1566" s="199">
        <f t="shared" si="464"/>
        <v>4897.1723300000003</v>
      </c>
      <c r="F1566" s="279">
        <f t="shared" si="460"/>
        <v>99.983101878317697</v>
      </c>
    </row>
    <row r="1567" spans="1:9" s="149" customFormat="1" ht="31.5" hidden="1" x14ac:dyDescent="0.25">
      <c r="A1567" s="57" t="s">
        <v>396</v>
      </c>
      <c r="B1567" s="83" t="s">
        <v>998</v>
      </c>
      <c r="C1567" s="83" t="s">
        <v>375</v>
      </c>
      <c r="D1567" s="199">
        <f>500+4400-2</f>
        <v>4898</v>
      </c>
      <c r="E1567" s="199">
        <v>4897.1723300000003</v>
      </c>
      <c r="F1567" s="279">
        <f t="shared" si="460"/>
        <v>99.983101878317697</v>
      </c>
    </row>
    <row r="1568" spans="1:9" s="149" customFormat="1" ht="31.5" x14ac:dyDescent="0.3">
      <c r="A1568" s="72" t="s">
        <v>799</v>
      </c>
      <c r="B1568" s="122" t="s">
        <v>629</v>
      </c>
      <c r="C1568" s="122"/>
      <c r="D1568" s="257">
        <f>D1569</f>
        <v>385</v>
      </c>
      <c r="E1568" s="257">
        <f>E1569</f>
        <v>384.95</v>
      </c>
      <c r="F1568" s="279">
        <f t="shared" si="460"/>
        <v>99.987012987012974</v>
      </c>
    </row>
    <row r="1569" spans="1:8" s="149" customFormat="1" ht="18.75" x14ac:dyDescent="0.25">
      <c r="A1569" s="48" t="s">
        <v>641</v>
      </c>
      <c r="B1569" s="107" t="s">
        <v>788</v>
      </c>
      <c r="C1569" s="107"/>
      <c r="D1569" s="198">
        <f t="shared" ref="D1569:E1571" si="465">D1570</f>
        <v>385</v>
      </c>
      <c r="E1569" s="198">
        <f t="shared" si="465"/>
        <v>384.95</v>
      </c>
      <c r="F1569" s="279">
        <f t="shared" si="460"/>
        <v>99.987012987012974</v>
      </c>
    </row>
    <row r="1570" spans="1:8" s="149" customFormat="1" ht="31.5" x14ac:dyDescent="0.25">
      <c r="A1570" s="52" t="s">
        <v>439</v>
      </c>
      <c r="B1570" s="83" t="s">
        <v>788</v>
      </c>
      <c r="C1570" s="83" t="s">
        <v>15</v>
      </c>
      <c r="D1570" s="199">
        <f t="shared" si="465"/>
        <v>385</v>
      </c>
      <c r="E1570" s="199">
        <f t="shared" si="465"/>
        <v>384.95</v>
      </c>
      <c r="F1570" s="279">
        <f t="shared" si="460"/>
        <v>99.987012987012974</v>
      </c>
    </row>
    <row r="1571" spans="1:8" s="149" customFormat="1" ht="31.5" x14ac:dyDescent="0.25">
      <c r="A1571" s="57" t="s">
        <v>17</v>
      </c>
      <c r="B1571" s="83" t="s">
        <v>788</v>
      </c>
      <c r="C1571" s="83" t="s">
        <v>16</v>
      </c>
      <c r="D1571" s="199">
        <f t="shared" si="465"/>
        <v>385</v>
      </c>
      <c r="E1571" s="199">
        <f t="shared" si="465"/>
        <v>384.95</v>
      </c>
      <c r="F1571" s="279">
        <f t="shared" si="460"/>
        <v>99.987012987012974</v>
      </c>
    </row>
    <row r="1572" spans="1:8" s="149" customFormat="1" ht="18.75" hidden="1" x14ac:dyDescent="0.25">
      <c r="A1572" s="57" t="s">
        <v>558</v>
      </c>
      <c r="B1572" s="83" t="s">
        <v>788</v>
      </c>
      <c r="C1572" s="83" t="s">
        <v>70</v>
      </c>
      <c r="D1572" s="199">
        <f>5000-4600-15</f>
        <v>385</v>
      </c>
      <c r="E1572" s="199">
        <v>384.95</v>
      </c>
      <c r="F1572" s="279">
        <f t="shared" si="460"/>
        <v>99.987012987012974</v>
      </c>
    </row>
    <row r="1573" spans="1:8" s="149" customFormat="1" ht="63" x14ac:dyDescent="0.25">
      <c r="A1573" s="40" t="s">
        <v>642</v>
      </c>
      <c r="B1573" s="73" t="s">
        <v>643</v>
      </c>
      <c r="C1573" s="64"/>
      <c r="D1573" s="127">
        <f>D1574</f>
        <v>207</v>
      </c>
      <c r="E1573" s="127">
        <f t="shared" ref="E1573" si="466">E1574</f>
        <v>207</v>
      </c>
      <c r="F1573" s="279">
        <f t="shared" si="460"/>
        <v>100</v>
      </c>
    </row>
    <row r="1574" spans="1:8" s="149" customFormat="1" ht="47.25" x14ac:dyDescent="0.25">
      <c r="A1574" s="48" t="s">
        <v>644</v>
      </c>
      <c r="B1574" s="65" t="s">
        <v>645</v>
      </c>
      <c r="C1574" s="64"/>
      <c r="D1574" s="130">
        <f t="shared" ref="D1574:E1576" si="467">D1575</f>
        <v>207</v>
      </c>
      <c r="E1574" s="130">
        <f t="shared" si="467"/>
        <v>207</v>
      </c>
      <c r="F1574" s="279">
        <f t="shared" si="460"/>
        <v>100</v>
      </c>
    </row>
    <row r="1575" spans="1:8" s="149" customFormat="1" ht="31.5" x14ac:dyDescent="0.2">
      <c r="A1575" s="52" t="s">
        <v>439</v>
      </c>
      <c r="B1575" s="50" t="s">
        <v>645</v>
      </c>
      <c r="C1575" s="50" t="s">
        <v>15</v>
      </c>
      <c r="D1575" s="100">
        <f t="shared" si="467"/>
        <v>207</v>
      </c>
      <c r="E1575" s="100">
        <f t="shared" si="467"/>
        <v>207</v>
      </c>
      <c r="F1575" s="279">
        <f t="shared" si="460"/>
        <v>100</v>
      </c>
    </row>
    <row r="1576" spans="1:8" s="149" customFormat="1" ht="31.5" x14ac:dyDescent="0.25">
      <c r="A1576" s="57" t="s">
        <v>17</v>
      </c>
      <c r="B1576" s="50" t="s">
        <v>645</v>
      </c>
      <c r="C1576" s="50" t="s">
        <v>16</v>
      </c>
      <c r="D1576" s="100">
        <f t="shared" si="467"/>
        <v>207</v>
      </c>
      <c r="E1576" s="100">
        <f t="shared" si="467"/>
        <v>207</v>
      </c>
      <c r="F1576" s="279">
        <f t="shared" si="460"/>
        <v>100</v>
      </c>
    </row>
    <row r="1577" spans="1:8" s="149" customFormat="1" ht="18.75" hidden="1" x14ac:dyDescent="0.25">
      <c r="A1577" s="57" t="s">
        <v>558</v>
      </c>
      <c r="B1577" s="50" t="s">
        <v>645</v>
      </c>
      <c r="C1577" s="50" t="s">
        <v>70</v>
      </c>
      <c r="D1577" s="100">
        <f>31713-527-6037-24942</f>
        <v>207</v>
      </c>
      <c r="E1577" s="100">
        <v>207</v>
      </c>
      <c r="F1577" s="279">
        <f t="shared" si="460"/>
        <v>100</v>
      </c>
    </row>
    <row r="1578" spans="1:8" s="149" customFormat="1" ht="56.25" customHeight="1" x14ac:dyDescent="0.3">
      <c r="A1578" s="226" t="s">
        <v>936</v>
      </c>
      <c r="B1578" s="146" t="s">
        <v>599</v>
      </c>
      <c r="C1578" s="64"/>
      <c r="D1578" s="148">
        <f>D1579+D1760</f>
        <v>2289471.8737000003</v>
      </c>
      <c r="E1578" s="148">
        <f>E1579+E1760</f>
        <v>2116331.0213100002</v>
      </c>
      <c r="F1578" s="298">
        <f t="shared" si="460"/>
        <v>92.437520007171429</v>
      </c>
      <c r="G1578" s="278">
        <f>2289471.8737-D1578</f>
        <v>0</v>
      </c>
      <c r="H1578" s="278">
        <f>2116331.02131-E1578</f>
        <v>0</v>
      </c>
    </row>
    <row r="1579" spans="1:8" s="39" customFormat="1" ht="18.75" customHeight="1" x14ac:dyDescent="0.3">
      <c r="A1579" s="226" t="s">
        <v>743</v>
      </c>
      <c r="B1579" s="146" t="s">
        <v>744</v>
      </c>
      <c r="C1579" s="64"/>
      <c r="D1579" s="148">
        <f>D1580+D1607+D1612+D1679+D1711+D1731</f>
        <v>2219207.1697000004</v>
      </c>
      <c r="E1579" s="148">
        <f>E1580+E1607+E1612+E1679+E1711+E1731</f>
        <v>2048738.47909</v>
      </c>
      <c r="F1579" s="279">
        <f t="shared" si="460"/>
        <v>92.318486848028485</v>
      </c>
      <c r="G1579" s="277"/>
    </row>
    <row r="1580" spans="1:8" s="39" customFormat="1" ht="15.75" customHeight="1" x14ac:dyDescent="0.25">
      <c r="A1580" s="40" t="s">
        <v>601</v>
      </c>
      <c r="B1580" s="73" t="s">
        <v>745</v>
      </c>
      <c r="C1580" s="73"/>
      <c r="D1580" s="127">
        <f>D1581+D1585+D1595+D1599+D1603</f>
        <v>174630.28700000001</v>
      </c>
      <c r="E1580" s="127">
        <f>E1581+E1585+E1595+E1599+E1603</f>
        <v>166852.98853</v>
      </c>
      <c r="F1580" s="279">
        <f t="shared" si="460"/>
        <v>95.5464206103034</v>
      </c>
    </row>
    <row r="1581" spans="1:8" s="149" customFormat="1" ht="15.75" customHeight="1" x14ac:dyDescent="0.25">
      <c r="A1581" s="48" t="s">
        <v>619</v>
      </c>
      <c r="B1581" s="65" t="s">
        <v>746</v>
      </c>
      <c r="C1581" s="65"/>
      <c r="D1581" s="130">
        <f>D1582</f>
        <v>26379.5</v>
      </c>
      <c r="E1581" s="130">
        <f t="shared" ref="E1581:E1583" si="468">E1582</f>
        <v>20696.724399999999</v>
      </c>
      <c r="F1581" s="279">
        <f t="shared" si="460"/>
        <v>78.457606853806922</v>
      </c>
    </row>
    <row r="1582" spans="1:8" s="149" customFormat="1" ht="31.5" customHeight="1" x14ac:dyDescent="0.25">
      <c r="A1582" s="69" t="s">
        <v>503</v>
      </c>
      <c r="B1582" s="50" t="s">
        <v>746</v>
      </c>
      <c r="C1582" s="50" t="s">
        <v>35</v>
      </c>
      <c r="D1582" s="100">
        <f>D1583</f>
        <v>26379.5</v>
      </c>
      <c r="E1582" s="100">
        <f t="shared" si="468"/>
        <v>20696.724399999999</v>
      </c>
      <c r="F1582" s="279">
        <f t="shared" si="460"/>
        <v>78.457606853806922</v>
      </c>
    </row>
    <row r="1583" spans="1:8" s="149" customFormat="1" ht="15.75" customHeight="1" x14ac:dyDescent="0.25">
      <c r="A1583" s="69" t="s">
        <v>34</v>
      </c>
      <c r="B1583" s="50" t="s">
        <v>746</v>
      </c>
      <c r="C1583" s="50">
        <v>410</v>
      </c>
      <c r="D1583" s="100">
        <f>D1584</f>
        <v>26379.5</v>
      </c>
      <c r="E1583" s="100">
        <f t="shared" si="468"/>
        <v>20696.724399999999</v>
      </c>
      <c r="F1583" s="279">
        <f t="shared" si="460"/>
        <v>78.457606853806922</v>
      </c>
    </row>
    <row r="1584" spans="1:8" s="149" customFormat="1" ht="31.5" hidden="1" customHeight="1" x14ac:dyDescent="0.25">
      <c r="A1584" s="69" t="s">
        <v>87</v>
      </c>
      <c r="B1584" s="50" t="s">
        <v>746</v>
      </c>
      <c r="C1584" s="50" t="s">
        <v>88</v>
      </c>
      <c r="D1584" s="100">
        <f>1403+13245+51+40.5+11640</f>
        <v>26379.5</v>
      </c>
      <c r="E1584" s="100">
        <v>20696.724399999999</v>
      </c>
      <c r="F1584" s="279">
        <f t="shared" si="460"/>
        <v>78.457606853806922</v>
      </c>
    </row>
    <row r="1585" spans="1:6" s="149" customFormat="1" ht="15.75" customHeight="1" x14ac:dyDescent="0.25">
      <c r="A1585" s="87" t="s">
        <v>620</v>
      </c>
      <c r="B1585" s="65" t="s">
        <v>747</v>
      </c>
      <c r="C1585" s="65"/>
      <c r="D1585" s="130">
        <f>D1586+D1592+D1589</f>
        <v>53584.114000000009</v>
      </c>
      <c r="E1585" s="130">
        <f>E1586+E1589+E1592</f>
        <v>53371.336049999998</v>
      </c>
      <c r="F1585" s="279">
        <f t="shared" si="460"/>
        <v>99.602908522477378</v>
      </c>
    </row>
    <row r="1586" spans="1:6" s="149" customFormat="1" ht="31.5" customHeight="1" x14ac:dyDescent="0.2">
      <c r="A1586" s="52" t="s">
        <v>439</v>
      </c>
      <c r="B1586" s="50" t="s">
        <v>747</v>
      </c>
      <c r="C1586" s="50" t="s">
        <v>15</v>
      </c>
      <c r="D1586" s="100">
        <f>D1587</f>
        <v>35433.998000000007</v>
      </c>
      <c r="E1586" s="100">
        <f t="shared" ref="E1586:E1587" si="469">E1587</f>
        <v>35828.417520000003</v>
      </c>
      <c r="F1586" s="279">
        <f t="shared" si="460"/>
        <v>101.11311040882261</v>
      </c>
    </row>
    <row r="1587" spans="1:6" s="149" customFormat="1" ht="31.5" customHeight="1" x14ac:dyDescent="0.25">
      <c r="A1587" s="57" t="s">
        <v>17</v>
      </c>
      <c r="B1587" s="50" t="s">
        <v>747</v>
      </c>
      <c r="C1587" s="50" t="s">
        <v>16</v>
      </c>
      <c r="D1587" s="100">
        <f>D1588</f>
        <v>35433.998000000007</v>
      </c>
      <c r="E1587" s="100">
        <f t="shared" si="469"/>
        <v>35828.417520000003</v>
      </c>
      <c r="F1587" s="279">
        <f t="shared" si="460"/>
        <v>101.11311040882261</v>
      </c>
    </row>
    <row r="1588" spans="1:6" s="149" customFormat="1" ht="15.75" hidden="1" customHeight="1" x14ac:dyDescent="0.25">
      <c r="A1588" s="57" t="s">
        <v>558</v>
      </c>
      <c r="B1588" s="50" t="s">
        <v>747</v>
      </c>
      <c r="C1588" s="50" t="s">
        <v>70</v>
      </c>
      <c r="D1588" s="100">
        <f>15000-2050+12000+2500-3931+9013.1-8016+2050+7000-1000+10518+3348-30+36000-36000-9944-525-275-100.682-123.42</f>
        <v>35433.998000000007</v>
      </c>
      <c r="E1588" s="100">
        <v>35828.417520000003</v>
      </c>
      <c r="F1588" s="279">
        <f t="shared" si="460"/>
        <v>101.11311040882261</v>
      </c>
    </row>
    <row r="1589" spans="1:6" s="149" customFormat="1" ht="31.5" customHeight="1" x14ac:dyDescent="0.25">
      <c r="A1589" s="69" t="s">
        <v>503</v>
      </c>
      <c r="B1589" s="50" t="s">
        <v>747</v>
      </c>
      <c r="C1589" s="50" t="s">
        <v>35</v>
      </c>
      <c r="D1589" s="100">
        <f>D1590</f>
        <v>10500</v>
      </c>
      <c r="E1589" s="100">
        <f>E1590</f>
        <v>10101.577090000001</v>
      </c>
      <c r="F1589" s="279">
        <f t="shared" si="460"/>
        <v>96.20549609523809</v>
      </c>
    </row>
    <row r="1590" spans="1:6" s="149" customFormat="1" ht="15.75" customHeight="1" x14ac:dyDescent="0.25">
      <c r="A1590" s="69" t="s">
        <v>34</v>
      </c>
      <c r="B1590" s="50" t="s">
        <v>747</v>
      </c>
      <c r="C1590" s="50">
        <v>410</v>
      </c>
      <c r="D1590" s="100">
        <f>D1591</f>
        <v>10500</v>
      </c>
      <c r="E1590" s="100">
        <f>E1591</f>
        <v>10101.577090000001</v>
      </c>
      <c r="F1590" s="279">
        <f t="shared" si="460"/>
        <v>96.20549609523809</v>
      </c>
    </row>
    <row r="1591" spans="1:6" s="149" customFormat="1" ht="31.5" hidden="1" customHeight="1" x14ac:dyDescent="0.25">
      <c r="A1591" s="69" t="s">
        <v>87</v>
      </c>
      <c r="B1591" s="50" t="s">
        <v>747</v>
      </c>
      <c r="C1591" s="50" t="s">
        <v>88</v>
      </c>
      <c r="D1591" s="100">
        <f>7000+3000+500</f>
        <v>10500</v>
      </c>
      <c r="E1591" s="100">
        <v>10101.577090000001</v>
      </c>
      <c r="F1591" s="279">
        <f t="shared" ref="F1591:F1639" si="470">E1591/D1591*100</f>
        <v>96.20549609523809</v>
      </c>
    </row>
    <row r="1592" spans="1:6" s="149" customFormat="1" ht="31.5" customHeight="1" x14ac:dyDescent="0.2">
      <c r="A1592" s="52" t="s">
        <v>18</v>
      </c>
      <c r="B1592" s="50" t="s">
        <v>747</v>
      </c>
      <c r="C1592" s="50" t="s">
        <v>20</v>
      </c>
      <c r="D1592" s="157">
        <f>D1593</f>
        <v>7650.1160000000018</v>
      </c>
      <c r="E1592" s="100">
        <f>E1593</f>
        <v>7441.3414400000001</v>
      </c>
      <c r="F1592" s="279">
        <f t="shared" si="470"/>
        <v>97.27096216580243</v>
      </c>
    </row>
    <row r="1593" spans="1:6" s="149" customFormat="1" ht="15.75" customHeight="1" x14ac:dyDescent="0.2">
      <c r="A1593" s="52" t="s">
        <v>120</v>
      </c>
      <c r="B1593" s="50" t="s">
        <v>747</v>
      </c>
      <c r="C1593" s="50" t="s">
        <v>21</v>
      </c>
      <c r="D1593" s="157">
        <f>D1594</f>
        <v>7650.1160000000018</v>
      </c>
      <c r="E1593" s="100">
        <f>E1594</f>
        <v>7441.3414400000001</v>
      </c>
      <c r="F1593" s="279">
        <f t="shared" si="470"/>
        <v>97.27096216580243</v>
      </c>
    </row>
    <row r="1594" spans="1:6" s="149" customFormat="1" ht="15.75" hidden="1" customHeight="1" x14ac:dyDescent="0.2">
      <c r="A1594" s="52" t="s">
        <v>77</v>
      </c>
      <c r="B1594" s="50" t="s">
        <v>747</v>
      </c>
      <c r="C1594" s="50" t="s">
        <v>78</v>
      </c>
      <c r="D1594" s="157">
        <f>8016+3000+675-3348-692.884+16180-16180</f>
        <v>7650.1160000000018</v>
      </c>
      <c r="E1594" s="100">
        <v>7441.3414400000001</v>
      </c>
      <c r="F1594" s="279">
        <f t="shared" si="470"/>
        <v>97.27096216580243</v>
      </c>
    </row>
    <row r="1595" spans="1:6" s="134" customFormat="1" ht="31.5" customHeight="1" x14ac:dyDescent="0.25">
      <c r="A1595" s="48" t="s">
        <v>796</v>
      </c>
      <c r="B1595" s="65" t="s">
        <v>795</v>
      </c>
      <c r="C1595" s="65"/>
      <c r="D1595" s="130">
        <f>D1596</f>
        <v>15800</v>
      </c>
      <c r="E1595" s="130">
        <f t="shared" ref="E1595" si="471">E1596</f>
        <v>15590.005999999999</v>
      </c>
      <c r="F1595" s="279">
        <f t="shared" si="470"/>
        <v>98.670924050632905</v>
      </c>
    </row>
    <row r="1596" spans="1:6" s="149" customFormat="1" ht="31.5" customHeight="1" x14ac:dyDescent="0.25">
      <c r="A1596" s="69" t="s">
        <v>503</v>
      </c>
      <c r="B1596" s="50" t="s">
        <v>795</v>
      </c>
      <c r="C1596" s="50" t="s">
        <v>35</v>
      </c>
      <c r="D1596" s="100">
        <f>D1597</f>
        <v>15800</v>
      </c>
      <c r="E1596" s="100">
        <f t="shared" ref="E1596:E1597" si="472">E1597</f>
        <v>15590.005999999999</v>
      </c>
      <c r="F1596" s="279">
        <f t="shared" si="470"/>
        <v>98.670924050632905</v>
      </c>
    </row>
    <row r="1597" spans="1:6" s="149" customFormat="1" ht="15.75" customHeight="1" x14ac:dyDescent="0.25">
      <c r="A1597" s="69" t="s">
        <v>34</v>
      </c>
      <c r="B1597" s="50" t="s">
        <v>795</v>
      </c>
      <c r="C1597" s="50">
        <v>410</v>
      </c>
      <c r="D1597" s="100">
        <f>D1598</f>
        <v>15800</v>
      </c>
      <c r="E1597" s="100">
        <f t="shared" si="472"/>
        <v>15590.005999999999</v>
      </c>
      <c r="F1597" s="279">
        <f t="shared" si="470"/>
        <v>98.670924050632905</v>
      </c>
    </row>
    <row r="1598" spans="1:6" s="149" customFormat="1" ht="31.5" hidden="1" customHeight="1" x14ac:dyDescent="0.25">
      <c r="A1598" s="69" t="s">
        <v>87</v>
      </c>
      <c r="B1598" s="50" t="s">
        <v>795</v>
      </c>
      <c r="C1598" s="50" t="s">
        <v>88</v>
      </c>
      <c r="D1598" s="100">
        <f>13743-1799+3856</f>
        <v>15800</v>
      </c>
      <c r="E1598" s="100">
        <v>15590.005999999999</v>
      </c>
      <c r="F1598" s="279">
        <f t="shared" si="470"/>
        <v>98.670924050632905</v>
      </c>
    </row>
    <row r="1599" spans="1:6" s="39" customFormat="1" ht="31.5" customHeight="1" x14ac:dyDescent="0.25">
      <c r="A1599" s="87" t="s">
        <v>1036</v>
      </c>
      <c r="B1599" s="65" t="s">
        <v>1035</v>
      </c>
      <c r="C1599" s="65"/>
      <c r="D1599" s="130">
        <f>D1600</f>
        <v>73870.053000000014</v>
      </c>
      <c r="E1599" s="130">
        <f>E1600</f>
        <v>72707.053230000005</v>
      </c>
      <c r="F1599" s="279">
        <f t="shared" si="470"/>
        <v>98.425614003552951</v>
      </c>
    </row>
    <row r="1600" spans="1:6" s="39" customFormat="1" ht="31.5" customHeight="1" x14ac:dyDescent="0.2">
      <c r="A1600" s="76" t="s">
        <v>439</v>
      </c>
      <c r="B1600" s="50" t="s">
        <v>1035</v>
      </c>
      <c r="C1600" s="54" t="s">
        <v>15</v>
      </c>
      <c r="D1600" s="98">
        <f>D1601</f>
        <v>73870.053000000014</v>
      </c>
      <c r="E1600" s="98">
        <f t="shared" ref="E1600:E1601" si="473">E1601</f>
        <v>72707.053230000005</v>
      </c>
      <c r="F1600" s="279">
        <f t="shared" si="470"/>
        <v>98.425614003552951</v>
      </c>
    </row>
    <row r="1601" spans="1:7" s="39" customFormat="1" ht="31.5" customHeight="1" x14ac:dyDescent="0.25">
      <c r="A1601" s="56" t="s">
        <v>17</v>
      </c>
      <c r="B1601" s="50" t="s">
        <v>1035</v>
      </c>
      <c r="C1601" s="54" t="s">
        <v>16</v>
      </c>
      <c r="D1601" s="98">
        <f>D1602</f>
        <v>73870.053000000014</v>
      </c>
      <c r="E1601" s="98">
        <f t="shared" si="473"/>
        <v>72707.053230000005</v>
      </c>
      <c r="F1601" s="279">
        <f t="shared" si="470"/>
        <v>98.425614003552951</v>
      </c>
    </row>
    <row r="1602" spans="1:7" s="39" customFormat="1" ht="15.75" hidden="1" customHeight="1" x14ac:dyDescent="0.25">
      <c r="A1602" s="56" t="s">
        <v>558</v>
      </c>
      <c r="B1602" s="50" t="s">
        <v>1035</v>
      </c>
      <c r="C1602" s="54" t="s">
        <v>70</v>
      </c>
      <c r="D1602" s="100">
        <f>44516.93+72019.51-14815.267-1700-25924.12-227</f>
        <v>73870.053000000014</v>
      </c>
      <c r="E1602" s="100">
        <v>72707.053230000005</v>
      </c>
      <c r="F1602" s="279">
        <f t="shared" si="470"/>
        <v>98.425614003552951</v>
      </c>
    </row>
    <row r="1603" spans="1:7" s="39" customFormat="1" ht="31.5" customHeight="1" x14ac:dyDescent="0.2">
      <c r="A1603" s="139" t="s">
        <v>983</v>
      </c>
      <c r="B1603" s="49" t="s">
        <v>1067</v>
      </c>
      <c r="C1603" s="65"/>
      <c r="D1603" s="156">
        <f>D1604</f>
        <v>4996.62</v>
      </c>
      <c r="E1603" s="66">
        <f t="shared" ref="E1603:E1605" si="474">E1604</f>
        <v>4487.8688499999998</v>
      </c>
      <c r="F1603" s="279">
        <f t="shared" si="470"/>
        <v>89.818094031565337</v>
      </c>
    </row>
    <row r="1604" spans="1:7" s="39" customFormat="1" ht="31.5" customHeight="1" x14ac:dyDescent="0.2">
      <c r="A1604" s="52" t="s">
        <v>439</v>
      </c>
      <c r="B1604" s="53" t="s">
        <v>1067</v>
      </c>
      <c r="C1604" s="50" t="s">
        <v>15</v>
      </c>
      <c r="D1604" s="157">
        <f>D1605</f>
        <v>4996.62</v>
      </c>
      <c r="E1604" s="78">
        <f t="shared" si="474"/>
        <v>4487.8688499999998</v>
      </c>
      <c r="F1604" s="279">
        <f t="shared" si="470"/>
        <v>89.818094031565337</v>
      </c>
    </row>
    <row r="1605" spans="1:7" s="39" customFormat="1" ht="31.5" customHeight="1" x14ac:dyDescent="0.2">
      <c r="A1605" s="52" t="s">
        <v>17</v>
      </c>
      <c r="B1605" s="53" t="s">
        <v>1067</v>
      </c>
      <c r="C1605" s="50" t="s">
        <v>16</v>
      </c>
      <c r="D1605" s="157">
        <f>D1606</f>
        <v>4996.62</v>
      </c>
      <c r="E1605" s="78">
        <f t="shared" si="474"/>
        <v>4487.8688499999998</v>
      </c>
      <c r="F1605" s="279">
        <f t="shared" si="470"/>
        <v>89.818094031565337</v>
      </c>
    </row>
    <row r="1606" spans="1:7" s="39" customFormat="1" ht="15.75" hidden="1" customHeight="1" x14ac:dyDescent="0.2">
      <c r="A1606" s="52" t="s">
        <v>558</v>
      </c>
      <c r="B1606" s="53" t="s">
        <v>1067</v>
      </c>
      <c r="C1606" s="50" t="s">
        <v>70</v>
      </c>
      <c r="D1606" s="157">
        <f>2028.84+3282.25-314.47</f>
        <v>4996.62</v>
      </c>
      <c r="E1606" s="100">
        <v>4487.8688499999998</v>
      </c>
      <c r="F1606" s="279">
        <f t="shared" si="470"/>
        <v>89.818094031565337</v>
      </c>
    </row>
    <row r="1607" spans="1:7" s="149" customFormat="1" ht="15.75" customHeight="1" x14ac:dyDescent="0.25">
      <c r="A1607" s="40" t="s">
        <v>603</v>
      </c>
      <c r="B1607" s="73" t="s">
        <v>748</v>
      </c>
      <c r="C1607" s="73"/>
      <c r="D1607" s="127">
        <f>D1608</f>
        <v>307478.05300000001</v>
      </c>
      <c r="E1607" s="127">
        <f t="shared" ref="E1607:E1610" si="475">E1608</f>
        <v>307477.13072999998</v>
      </c>
      <c r="F1607" s="279">
        <f t="shared" si="470"/>
        <v>99.999700053388835</v>
      </c>
    </row>
    <row r="1608" spans="1:7" s="149" customFormat="1" ht="47.25" customHeight="1" x14ac:dyDescent="0.25">
      <c r="A1608" s="87" t="s">
        <v>602</v>
      </c>
      <c r="B1608" s="65" t="s">
        <v>749</v>
      </c>
      <c r="C1608" s="65"/>
      <c r="D1608" s="130">
        <f>D1609</f>
        <v>307478.05300000001</v>
      </c>
      <c r="E1608" s="130">
        <f t="shared" si="475"/>
        <v>307477.13072999998</v>
      </c>
      <c r="F1608" s="279">
        <f t="shared" si="470"/>
        <v>99.999700053388835</v>
      </c>
    </row>
    <row r="1609" spans="1:7" s="149" customFormat="1" ht="31.5" customHeight="1" x14ac:dyDescent="0.2">
      <c r="A1609" s="52" t="s">
        <v>439</v>
      </c>
      <c r="B1609" s="50" t="s">
        <v>749</v>
      </c>
      <c r="C1609" s="50" t="s">
        <v>15</v>
      </c>
      <c r="D1609" s="100">
        <f>D1610</f>
        <v>307478.05300000001</v>
      </c>
      <c r="E1609" s="100">
        <f t="shared" si="475"/>
        <v>307477.13072999998</v>
      </c>
      <c r="F1609" s="279">
        <f t="shared" si="470"/>
        <v>99.999700053388835</v>
      </c>
    </row>
    <row r="1610" spans="1:7" s="149" customFormat="1" ht="31.5" customHeight="1" x14ac:dyDescent="0.25">
      <c r="A1610" s="57" t="s">
        <v>17</v>
      </c>
      <c r="B1610" s="50" t="s">
        <v>749</v>
      </c>
      <c r="C1610" s="50" t="s">
        <v>16</v>
      </c>
      <c r="D1610" s="100">
        <f>D1611</f>
        <v>307478.05300000001</v>
      </c>
      <c r="E1610" s="100">
        <f t="shared" si="475"/>
        <v>307477.13072999998</v>
      </c>
      <c r="F1610" s="279">
        <f t="shared" si="470"/>
        <v>99.999700053388835</v>
      </c>
    </row>
    <row r="1611" spans="1:7" s="149" customFormat="1" ht="15.75" hidden="1" customHeight="1" x14ac:dyDescent="0.25">
      <c r="A1611" s="57" t="s">
        <v>558</v>
      </c>
      <c r="B1611" s="50" t="s">
        <v>749</v>
      </c>
      <c r="C1611" s="50" t="s">
        <v>70</v>
      </c>
      <c r="D1611" s="100">
        <f>320000-175-112-3019-143-2055-366-6651.947</f>
        <v>307478.05300000001</v>
      </c>
      <c r="E1611" s="100">
        <v>307477.13072999998</v>
      </c>
      <c r="F1611" s="279">
        <f t="shared" si="470"/>
        <v>99.999700053388835</v>
      </c>
    </row>
    <row r="1612" spans="1:7" s="149" customFormat="1" ht="15.75" customHeight="1" x14ac:dyDescent="0.25">
      <c r="A1612" s="40" t="s">
        <v>615</v>
      </c>
      <c r="B1612" s="73" t="s">
        <v>750</v>
      </c>
      <c r="C1612" s="73"/>
      <c r="D1612" s="127">
        <f>D1613+D1617+D1624+D1631+D1635+D1639+D1643+D1647+D1651+D1664+D1673</f>
        <v>864723.54900000012</v>
      </c>
      <c r="E1612" s="127">
        <f>E1613+E1617+E1651+E1664+E1673+E1624+E1631+E1635+E1639+E1643+E1647</f>
        <v>847486.05208000017</v>
      </c>
      <c r="F1612" s="279">
        <f t="shared" si="470"/>
        <v>98.006588702258185</v>
      </c>
      <c r="G1612" s="278"/>
    </row>
    <row r="1613" spans="1:7" s="149" customFormat="1" ht="15.75" customHeight="1" x14ac:dyDescent="0.25">
      <c r="A1613" s="48" t="s">
        <v>479</v>
      </c>
      <c r="B1613" s="65" t="s">
        <v>751</v>
      </c>
      <c r="C1613" s="64"/>
      <c r="D1613" s="130">
        <f>D1614</f>
        <v>11477.132000000001</v>
      </c>
      <c r="E1613" s="130">
        <f t="shared" ref="E1613:E1615" si="476">E1614</f>
        <v>11476.298269999999</v>
      </c>
      <c r="F1613" s="279">
        <f t="shared" si="470"/>
        <v>99.992735728751725</v>
      </c>
    </row>
    <row r="1614" spans="1:7" s="149" customFormat="1" ht="31.5" customHeight="1" x14ac:dyDescent="0.2">
      <c r="A1614" s="52" t="s">
        <v>439</v>
      </c>
      <c r="B1614" s="50" t="s">
        <v>751</v>
      </c>
      <c r="C1614" s="50" t="s">
        <v>15</v>
      </c>
      <c r="D1614" s="100">
        <f>D1615</f>
        <v>11477.132000000001</v>
      </c>
      <c r="E1614" s="100">
        <f t="shared" si="476"/>
        <v>11476.298269999999</v>
      </c>
      <c r="F1614" s="279">
        <f t="shared" si="470"/>
        <v>99.992735728751725</v>
      </c>
    </row>
    <row r="1615" spans="1:7" s="149" customFormat="1" ht="31.5" customHeight="1" x14ac:dyDescent="0.25">
      <c r="A1615" s="57" t="s">
        <v>17</v>
      </c>
      <c r="B1615" s="50" t="s">
        <v>751</v>
      </c>
      <c r="C1615" s="50" t="s">
        <v>16</v>
      </c>
      <c r="D1615" s="100">
        <f>D1616</f>
        <v>11477.132000000001</v>
      </c>
      <c r="E1615" s="100">
        <f t="shared" si="476"/>
        <v>11476.298269999999</v>
      </c>
      <c r="F1615" s="279">
        <f t="shared" si="470"/>
        <v>99.992735728751725</v>
      </c>
    </row>
    <row r="1616" spans="1:7" s="149" customFormat="1" ht="15.75" hidden="1" customHeight="1" x14ac:dyDescent="0.25">
      <c r="A1616" s="57" t="s">
        <v>558</v>
      </c>
      <c r="B1616" s="50" t="s">
        <v>751</v>
      </c>
      <c r="C1616" s="50" t="s">
        <v>70</v>
      </c>
      <c r="D1616" s="100">
        <f>10000+2500-3000+1000+1000+1000-1004-153.266+2996-0.3-1500-416-130.749-600-15.5-45-67-0.953-86.1</f>
        <v>11477.132000000001</v>
      </c>
      <c r="E1616" s="100">
        <v>11476.298269999999</v>
      </c>
      <c r="F1616" s="279">
        <f t="shared" si="470"/>
        <v>99.992735728751725</v>
      </c>
    </row>
    <row r="1617" spans="1:6" s="149" customFormat="1" ht="15.75" customHeight="1" x14ac:dyDescent="0.25">
      <c r="A1617" s="87" t="s">
        <v>524</v>
      </c>
      <c r="B1617" s="65" t="s">
        <v>752</v>
      </c>
      <c r="C1617" s="65"/>
      <c r="D1617" s="130">
        <f>D1618+D1621</f>
        <v>598056.152</v>
      </c>
      <c r="E1617" s="130">
        <f t="shared" ref="E1617" si="477">E1618+E1621</f>
        <v>597262.09831000003</v>
      </c>
      <c r="F1617" s="279">
        <f t="shared" si="470"/>
        <v>99.867227569293533</v>
      </c>
    </row>
    <row r="1618" spans="1:6" s="149" customFormat="1" ht="31.5" customHeight="1" x14ac:dyDescent="0.2">
      <c r="A1618" s="52" t="s">
        <v>439</v>
      </c>
      <c r="B1618" s="50" t="s">
        <v>752</v>
      </c>
      <c r="C1618" s="50" t="s">
        <v>15</v>
      </c>
      <c r="D1618" s="100">
        <f>D1619</f>
        <v>263603.34299999994</v>
      </c>
      <c r="E1618" s="100">
        <f t="shared" ref="E1618:E1619" si="478">E1619</f>
        <v>262809.28931000002</v>
      </c>
      <c r="F1618" s="279">
        <f t="shared" si="470"/>
        <v>99.698769491705605</v>
      </c>
    </row>
    <row r="1619" spans="1:6" s="149" customFormat="1" ht="31.5" customHeight="1" x14ac:dyDescent="0.25">
      <c r="A1619" s="57" t="s">
        <v>17</v>
      </c>
      <c r="B1619" s="50" t="s">
        <v>752</v>
      </c>
      <c r="C1619" s="50" t="s">
        <v>16</v>
      </c>
      <c r="D1619" s="100">
        <f>D1620</f>
        <v>263603.34299999994</v>
      </c>
      <c r="E1619" s="100">
        <f t="shared" si="478"/>
        <v>262809.28931000002</v>
      </c>
      <c r="F1619" s="279">
        <f t="shared" si="470"/>
        <v>99.698769491705605</v>
      </c>
    </row>
    <row r="1620" spans="1:6" s="149" customFormat="1" ht="15.75" hidden="1" customHeight="1" x14ac:dyDescent="0.25">
      <c r="A1620" s="57" t="s">
        <v>558</v>
      </c>
      <c r="B1620" s="50" t="s">
        <v>752</v>
      </c>
      <c r="C1620" s="50" t="s">
        <v>70</v>
      </c>
      <c r="D1620" s="100">
        <f>298650-8000-1311-26500-2731+11500-639+6000+4752+4533-1500+9000-500-180-3000-562-154.26-6634-3049-255-6500-5673.177-800-416+162+481.703-1200-200-500-193-38+400+100+25-1700+235.077</f>
        <v>263603.34299999994</v>
      </c>
      <c r="E1620" s="100">
        <v>262809.28931000002</v>
      </c>
      <c r="F1620" s="279">
        <f t="shared" si="470"/>
        <v>99.698769491705605</v>
      </c>
    </row>
    <row r="1621" spans="1:6" s="149" customFormat="1" ht="31.5" customHeight="1" x14ac:dyDescent="0.25">
      <c r="A1621" s="69" t="s">
        <v>18</v>
      </c>
      <c r="B1621" s="50" t="s">
        <v>752</v>
      </c>
      <c r="C1621" s="196">
        <v>600</v>
      </c>
      <c r="D1621" s="100">
        <f>D1622</f>
        <v>334452.80900000001</v>
      </c>
      <c r="E1621" s="100">
        <f t="shared" ref="E1621:E1622" si="479">E1622</f>
        <v>334452.80900000001</v>
      </c>
      <c r="F1621" s="279">
        <f t="shared" si="470"/>
        <v>100</v>
      </c>
    </row>
    <row r="1622" spans="1:6" s="149" customFormat="1" ht="15.75" customHeight="1" x14ac:dyDescent="0.25">
      <c r="A1622" s="69" t="s">
        <v>24</v>
      </c>
      <c r="B1622" s="50" t="s">
        <v>752</v>
      </c>
      <c r="C1622" s="196">
        <v>610</v>
      </c>
      <c r="D1622" s="100">
        <f>D1623</f>
        <v>334452.80900000001</v>
      </c>
      <c r="E1622" s="100">
        <f t="shared" si="479"/>
        <v>334452.80900000001</v>
      </c>
      <c r="F1622" s="279">
        <f t="shared" si="470"/>
        <v>100</v>
      </c>
    </row>
    <row r="1623" spans="1:6" s="149" customFormat="1" ht="47.25" hidden="1" customHeight="1" x14ac:dyDescent="0.25">
      <c r="A1623" s="69" t="s">
        <v>91</v>
      </c>
      <c r="B1623" s="50" t="s">
        <v>752</v>
      </c>
      <c r="C1623" s="196">
        <v>611</v>
      </c>
      <c r="D1623" s="100">
        <f>294320-3000+154.26+177.962+25000+14495.14+3305.447</f>
        <v>334452.80900000001</v>
      </c>
      <c r="E1623" s="100">
        <v>334452.80900000001</v>
      </c>
      <c r="F1623" s="279">
        <f t="shared" si="470"/>
        <v>100</v>
      </c>
    </row>
    <row r="1624" spans="1:6" s="149" customFormat="1" ht="15.75" customHeight="1" x14ac:dyDescent="0.2">
      <c r="A1624" s="61" t="s">
        <v>942</v>
      </c>
      <c r="B1624" s="49" t="s">
        <v>943</v>
      </c>
      <c r="C1624" s="65"/>
      <c r="D1624" s="156">
        <f>D1625+D1628</f>
        <v>90083.114000000001</v>
      </c>
      <c r="E1624" s="66">
        <f>E1625+E1628</f>
        <v>89107.874219999998</v>
      </c>
      <c r="F1624" s="279">
        <f t="shared" si="470"/>
        <v>98.91740001350307</v>
      </c>
    </row>
    <row r="1625" spans="1:6" s="149" customFormat="1" ht="31.5" customHeight="1" x14ac:dyDescent="0.2">
      <c r="A1625" s="52" t="s">
        <v>439</v>
      </c>
      <c r="B1625" s="53" t="s">
        <v>943</v>
      </c>
      <c r="C1625" s="50" t="s">
        <v>15</v>
      </c>
      <c r="D1625" s="157">
        <f>D1626</f>
        <v>59651.113999999994</v>
      </c>
      <c r="E1625" s="78">
        <f t="shared" ref="E1625" si="480">E1626</f>
        <v>58992.662279999997</v>
      </c>
      <c r="F1625" s="279">
        <f t="shared" si="470"/>
        <v>98.896161905710599</v>
      </c>
    </row>
    <row r="1626" spans="1:6" s="149" customFormat="1" ht="31.5" customHeight="1" x14ac:dyDescent="0.2">
      <c r="A1626" s="52" t="s">
        <v>17</v>
      </c>
      <c r="B1626" s="53" t="s">
        <v>943</v>
      </c>
      <c r="C1626" s="50" t="s">
        <v>16</v>
      </c>
      <c r="D1626" s="157">
        <f>D1627</f>
        <v>59651.113999999994</v>
      </c>
      <c r="E1626" s="78">
        <f>E1627</f>
        <v>58992.662279999997</v>
      </c>
      <c r="F1626" s="279">
        <f t="shared" si="470"/>
        <v>98.896161905710599</v>
      </c>
    </row>
    <row r="1627" spans="1:6" s="149" customFormat="1" ht="15.75" hidden="1" customHeight="1" x14ac:dyDescent="0.2">
      <c r="A1627" s="52" t="s">
        <v>558</v>
      </c>
      <c r="B1627" s="53" t="s">
        <v>943</v>
      </c>
      <c r="C1627" s="50" t="s">
        <v>70</v>
      </c>
      <c r="D1627" s="157">
        <f>23023+6669.54+2180.72+11827.21+1446.63-23023-52.5-455-195+6184.3+4700+17673+4208+577+518+1300+5600+258-1000+1003-325-185-715.459-2011-154+200+300+200+300-401.327</f>
        <v>59651.113999999994</v>
      </c>
      <c r="E1627" s="133">
        <v>58992.662279999997</v>
      </c>
      <c r="F1627" s="279">
        <f t="shared" si="470"/>
        <v>98.896161905710599</v>
      </c>
    </row>
    <row r="1628" spans="1:6" s="149" customFormat="1" ht="31.5" customHeight="1" x14ac:dyDescent="0.2">
      <c r="A1628" s="52" t="s">
        <v>18</v>
      </c>
      <c r="B1628" s="143" t="s">
        <v>943</v>
      </c>
      <c r="C1628" s="50" t="s">
        <v>20</v>
      </c>
      <c r="D1628" s="157">
        <f t="shared" ref="D1628:E1629" si="481">D1629</f>
        <v>30432</v>
      </c>
      <c r="E1628" s="78">
        <f t="shared" si="481"/>
        <v>30115.211940000001</v>
      </c>
      <c r="F1628" s="279">
        <f t="shared" si="470"/>
        <v>98.959029771293388</v>
      </c>
    </row>
    <row r="1629" spans="1:6" s="149" customFormat="1" ht="15.75" customHeight="1" x14ac:dyDescent="0.2">
      <c r="A1629" s="52" t="s">
        <v>120</v>
      </c>
      <c r="B1629" s="143" t="s">
        <v>943</v>
      </c>
      <c r="C1629" s="50" t="s">
        <v>21</v>
      </c>
      <c r="D1629" s="157">
        <f t="shared" si="481"/>
        <v>30432</v>
      </c>
      <c r="E1629" s="78">
        <f t="shared" si="481"/>
        <v>30115.211940000001</v>
      </c>
      <c r="F1629" s="279">
        <f t="shared" si="470"/>
        <v>98.959029771293388</v>
      </c>
    </row>
    <row r="1630" spans="1:6" s="149" customFormat="1" ht="15.75" hidden="1" customHeight="1" x14ac:dyDescent="0.2">
      <c r="A1630" s="52" t="s">
        <v>77</v>
      </c>
      <c r="B1630" s="143" t="s">
        <v>943</v>
      </c>
      <c r="C1630" s="50" t="s">
        <v>78</v>
      </c>
      <c r="D1630" s="157">
        <f>0+29310+2791-1669</f>
        <v>30432</v>
      </c>
      <c r="E1630" s="133">
        <v>30115.211940000001</v>
      </c>
      <c r="F1630" s="279">
        <f t="shared" si="470"/>
        <v>98.959029771293388</v>
      </c>
    </row>
    <row r="1631" spans="1:6" s="149" customFormat="1" ht="15.75" customHeight="1" x14ac:dyDescent="0.2">
      <c r="A1631" s="61" t="s">
        <v>944</v>
      </c>
      <c r="B1631" s="65" t="s">
        <v>946</v>
      </c>
      <c r="C1631" s="65"/>
      <c r="D1631" s="156">
        <f>D1632</f>
        <v>5774.4079999999994</v>
      </c>
      <c r="E1631" s="66">
        <f t="shared" ref="E1631:E1637" si="482">E1632</f>
        <v>5774.4072500000002</v>
      </c>
      <c r="F1631" s="279">
        <f t="shared" si="470"/>
        <v>99.999987011655577</v>
      </c>
    </row>
    <row r="1632" spans="1:6" s="149" customFormat="1" ht="31.5" customHeight="1" x14ac:dyDescent="0.2">
      <c r="A1632" s="52" t="s">
        <v>18</v>
      </c>
      <c r="B1632" s="50" t="s">
        <v>946</v>
      </c>
      <c r="C1632" s="196">
        <v>600</v>
      </c>
      <c r="D1632" s="157">
        <f>D1633</f>
        <v>5774.4079999999994</v>
      </c>
      <c r="E1632" s="78">
        <f t="shared" si="482"/>
        <v>5774.4072500000002</v>
      </c>
      <c r="F1632" s="279">
        <f t="shared" si="470"/>
        <v>99.999987011655577</v>
      </c>
    </row>
    <row r="1633" spans="1:6 16352:16357" s="149" customFormat="1" ht="15.75" customHeight="1" x14ac:dyDescent="0.2">
      <c r="A1633" s="52" t="s">
        <v>24</v>
      </c>
      <c r="B1633" s="50" t="s">
        <v>946</v>
      </c>
      <c r="C1633" s="196">
        <v>610</v>
      </c>
      <c r="D1633" s="157">
        <f>D1634</f>
        <v>5774.4079999999994</v>
      </c>
      <c r="E1633" s="78">
        <f t="shared" si="482"/>
        <v>5774.4072500000002</v>
      </c>
      <c r="F1633" s="279">
        <f t="shared" si="470"/>
        <v>99.999987011655577</v>
      </c>
    </row>
    <row r="1634" spans="1:6 16352:16357" s="149" customFormat="1" ht="15.75" hidden="1" customHeight="1" x14ac:dyDescent="0.2">
      <c r="A1634" s="52" t="s">
        <v>75</v>
      </c>
      <c r="B1634" s="50" t="s">
        <v>946</v>
      </c>
      <c r="C1634" s="196">
        <v>612</v>
      </c>
      <c r="D1634" s="157">
        <f>6630.81-99.462-756.94</f>
        <v>5774.4079999999994</v>
      </c>
      <c r="E1634" s="78">
        <v>5774.4072500000002</v>
      </c>
      <c r="F1634" s="279">
        <f t="shared" si="470"/>
        <v>99.999987011655577</v>
      </c>
    </row>
    <row r="1635" spans="1:6 16352:16357" s="149" customFormat="1" ht="15.75" customHeight="1" x14ac:dyDescent="0.2">
      <c r="A1635" s="61" t="s">
        <v>945</v>
      </c>
      <c r="B1635" s="65" t="s">
        <v>947</v>
      </c>
      <c r="C1635" s="65"/>
      <c r="D1635" s="156">
        <f>D1636</f>
        <v>11223.255999999999</v>
      </c>
      <c r="E1635" s="66">
        <f t="shared" si="482"/>
        <v>11223.255160000001</v>
      </c>
      <c r="F1635" s="279">
        <f t="shared" si="470"/>
        <v>99.999992515540953</v>
      </c>
    </row>
    <row r="1636" spans="1:6 16352:16357" s="149" customFormat="1" ht="31.5" customHeight="1" x14ac:dyDescent="0.2">
      <c r="A1636" s="52" t="s">
        <v>18</v>
      </c>
      <c r="B1636" s="50" t="s">
        <v>947</v>
      </c>
      <c r="C1636" s="196">
        <v>600</v>
      </c>
      <c r="D1636" s="157">
        <f>D1637</f>
        <v>11223.255999999999</v>
      </c>
      <c r="E1636" s="78">
        <f t="shared" si="482"/>
        <v>11223.255160000001</v>
      </c>
      <c r="F1636" s="279">
        <f t="shared" si="470"/>
        <v>99.999992515540953</v>
      </c>
    </row>
    <row r="1637" spans="1:6 16352:16357" s="149" customFormat="1" ht="15.75" customHeight="1" x14ac:dyDescent="0.2">
      <c r="A1637" s="52" t="s">
        <v>24</v>
      </c>
      <c r="B1637" s="50" t="s">
        <v>947</v>
      </c>
      <c r="C1637" s="196">
        <v>610</v>
      </c>
      <c r="D1637" s="157">
        <f>D1638</f>
        <v>11223.255999999999</v>
      </c>
      <c r="E1637" s="78">
        <f t="shared" si="482"/>
        <v>11223.255160000001</v>
      </c>
      <c r="F1637" s="279">
        <f t="shared" si="470"/>
        <v>99.999992515540953</v>
      </c>
    </row>
    <row r="1638" spans="1:6 16352:16357" s="149" customFormat="1" ht="15.75" hidden="1" customHeight="1" x14ac:dyDescent="0.2">
      <c r="A1638" s="52" t="s">
        <v>75</v>
      </c>
      <c r="B1638" s="50" t="s">
        <v>947</v>
      </c>
      <c r="C1638" s="196">
        <v>612</v>
      </c>
      <c r="D1638" s="157">
        <f>11389-165.744</f>
        <v>11223.255999999999</v>
      </c>
      <c r="E1638" s="78">
        <v>11223.255160000001</v>
      </c>
      <c r="F1638" s="279">
        <f t="shared" si="470"/>
        <v>99.999992515540953</v>
      </c>
    </row>
    <row r="1639" spans="1:6 16352:16357" s="149" customFormat="1" ht="15.75" customHeight="1" x14ac:dyDescent="0.2">
      <c r="A1639" s="61" t="s">
        <v>978</v>
      </c>
      <c r="B1639" s="65" t="s">
        <v>980</v>
      </c>
      <c r="C1639" s="92"/>
      <c r="D1639" s="156">
        <f t="shared" ref="D1639:E1641" si="483">D1640</f>
        <v>17262.645</v>
      </c>
      <c r="E1639" s="156">
        <f t="shared" si="483"/>
        <v>2645.8659400000001</v>
      </c>
      <c r="F1639" s="279">
        <f t="shared" si="470"/>
        <v>15.327117831595332</v>
      </c>
    </row>
    <row r="1640" spans="1:6 16352:16357" s="149" customFormat="1" ht="31.5" customHeight="1" x14ac:dyDescent="0.2">
      <c r="A1640" s="52" t="s">
        <v>18</v>
      </c>
      <c r="B1640" s="50" t="s">
        <v>980</v>
      </c>
      <c r="C1640" s="196">
        <v>600</v>
      </c>
      <c r="D1640" s="157">
        <f t="shared" si="483"/>
        <v>17262.645</v>
      </c>
      <c r="E1640" s="157">
        <f t="shared" si="483"/>
        <v>2645.8659400000001</v>
      </c>
      <c r="F1640" s="279">
        <f t="shared" ref="F1640:F1690" si="484">E1640/D1640*100</f>
        <v>15.327117831595332</v>
      </c>
    </row>
    <row r="1641" spans="1:6 16352:16357" s="149" customFormat="1" ht="15.75" customHeight="1" x14ac:dyDescent="0.2">
      <c r="A1641" s="52" t="s">
        <v>24</v>
      </c>
      <c r="B1641" s="50" t="s">
        <v>980</v>
      </c>
      <c r="C1641" s="196">
        <v>610</v>
      </c>
      <c r="D1641" s="157">
        <f t="shared" si="483"/>
        <v>17262.645</v>
      </c>
      <c r="E1641" s="157">
        <f t="shared" si="483"/>
        <v>2645.8659400000001</v>
      </c>
      <c r="F1641" s="279">
        <f t="shared" si="484"/>
        <v>15.327117831595332</v>
      </c>
    </row>
    <row r="1642" spans="1:6 16352:16357" s="149" customFormat="1" ht="15.75" hidden="1" customHeight="1" x14ac:dyDescent="0.2">
      <c r="A1642" s="52" t="s">
        <v>75</v>
      </c>
      <c r="B1642" s="50" t="s">
        <v>980</v>
      </c>
      <c r="C1642" s="196">
        <v>612</v>
      </c>
      <c r="D1642" s="157">
        <f>23023-5760.355</f>
        <v>17262.645</v>
      </c>
      <c r="E1642" s="78">
        <v>2645.8659400000001</v>
      </c>
      <c r="F1642" s="279">
        <f t="shared" si="484"/>
        <v>15.327117831595332</v>
      </c>
    </row>
    <row r="1643" spans="1:6 16352:16357" s="149" customFormat="1" ht="15.75" customHeight="1" x14ac:dyDescent="0.2">
      <c r="A1643" s="61" t="s">
        <v>979</v>
      </c>
      <c r="B1643" s="65" t="s">
        <v>981</v>
      </c>
      <c r="C1643" s="92"/>
      <c r="D1643" s="156">
        <f t="shared" ref="D1643:E1645" si="485">D1644</f>
        <v>966.84199999999998</v>
      </c>
      <c r="E1643" s="156">
        <f t="shared" si="485"/>
        <v>966.67106999999999</v>
      </c>
      <c r="F1643" s="279">
        <f t="shared" si="484"/>
        <v>99.982320792849293</v>
      </c>
    </row>
    <row r="1644" spans="1:6 16352:16357" s="149" customFormat="1" ht="31.5" customHeight="1" x14ac:dyDescent="0.2">
      <c r="A1644" s="52" t="s">
        <v>18</v>
      </c>
      <c r="B1644" s="50" t="s">
        <v>981</v>
      </c>
      <c r="C1644" s="196">
        <v>600</v>
      </c>
      <c r="D1644" s="157">
        <f t="shared" si="485"/>
        <v>966.84199999999998</v>
      </c>
      <c r="E1644" s="157">
        <f t="shared" si="485"/>
        <v>966.67106999999999</v>
      </c>
      <c r="F1644" s="279">
        <f t="shared" si="484"/>
        <v>99.982320792849293</v>
      </c>
    </row>
    <row r="1645" spans="1:6 16352:16357" s="149" customFormat="1" ht="15.75" customHeight="1" x14ac:dyDescent="0.2">
      <c r="A1645" s="52" t="s">
        <v>24</v>
      </c>
      <c r="B1645" s="50" t="s">
        <v>981</v>
      </c>
      <c r="C1645" s="196">
        <v>610</v>
      </c>
      <c r="D1645" s="157">
        <f t="shared" si="485"/>
        <v>966.84199999999998</v>
      </c>
      <c r="E1645" s="157">
        <f t="shared" si="485"/>
        <v>966.67106999999999</v>
      </c>
      <c r="F1645" s="279">
        <f t="shared" si="484"/>
        <v>99.982320792849293</v>
      </c>
    </row>
    <row r="1646" spans="1:6 16352:16357" s="149" customFormat="1" ht="15.75" hidden="1" customHeight="1" x14ac:dyDescent="0.2">
      <c r="A1646" s="52" t="s">
        <v>75</v>
      </c>
      <c r="B1646" s="50" t="s">
        <v>981</v>
      </c>
      <c r="C1646" s="196">
        <v>612</v>
      </c>
      <c r="D1646" s="157">
        <f>427.302+539.54</f>
        <v>966.84199999999998</v>
      </c>
      <c r="E1646" s="78">
        <v>966.67106999999999</v>
      </c>
      <c r="F1646" s="279">
        <f t="shared" si="484"/>
        <v>99.982320792849293</v>
      </c>
    </row>
    <row r="1647" spans="1:6 16352:16357" s="149" customFormat="1" ht="15.75" customHeight="1" x14ac:dyDescent="0.2">
      <c r="A1647" s="61" t="s">
        <v>1006</v>
      </c>
      <c r="B1647" s="65" t="s">
        <v>999</v>
      </c>
      <c r="C1647" s="92"/>
      <c r="D1647" s="156">
        <f>D1648</f>
        <v>1000</v>
      </c>
      <c r="E1647" s="66">
        <f t="shared" ref="E1647" si="486">E1648</f>
        <v>995.49459999999999</v>
      </c>
      <c r="F1647" s="279">
        <f t="shared" si="484"/>
        <v>99.549459999999996</v>
      </c>
      <c r="XDX1647" s="61"/>
      <c r="XDY1647" s="65"/>
      <c r="XDZ1647" s="92"/>
      <c r="XEA1647" s="156"/>
      <c r="XEB1647" s="258"/>
      <c r="XEC1647" s="258"/>
    </row>
    <row r="1648" spans="1:6 16352:16357" s="149" customFormat="1" ht="31.5" customHeight="1" x14ac:dyDescent="0.2">
      <c r="A1648" s="52" t="s">
        <v>439</v>
      </c>
      <c r="B1648" s="50" t="s">
        <v>999</v>
      </c>
      <c r="C1648" s="196">
        <v>200</v>
      </c>
      <c r="D1648" s="157">
        <f>D1649</f>
        <v>1000</v>
      </c>
      <c r="E1648" s="78">
        <f t="shared" ref="E1648:E1649" si="487">E1649</f>
        <v>995.49459999999999</v>
      </c>
      <c r="F1648" s="279">
        <f t="shared" si="484"/>
        <v>99.549459999999996</v>
      </c>
      <c r="XDX1648" s="52"/>
      <c r="XDY1648" s="50"/>
      <c r="XDZ1648" s="196"/>
      <c r="XEA1648" s="157"/>
      <c r="XEB1648" s="258"/>
      <c r="XEC1648" s="258"/>
    </row>
    <row r="1649" spans="1:6 16352:16357" s="149" customFormat="1" ht="31.5" customHeight="1" x14ac:dyDescent="0.2">
      <c r="A1649" s="52" t="s">
        <v>17</v>
      </c>
      <c r="B1649" s="50" t="s">
        <v>999</v>
      </c>
      <c r="C1649" s="196">
        <v>240</v>
      </c>
      <c r="D1649" s="157">
        <f>D1650</f>
        <v>1000</v>
      </c>
      <c r="E1649" s="78">
        <f t="shared" si="487"/>
        <v>995.49459999999999</v>
      </c>
      <c r="F1649" s="279">
        <f t="shared" si="484"/>
        <v>99.549459999999996</v>
      </c>
      <c r="XDX1649" s="52"/>
      <c r="XDY1649" s="50"/>
      <c r="XDZ1649" s="196"/>
      <c r="XEA1649" s="157"/>
      <c r="XEB1649" s="258"/>
      <c r="XEC1649" s="258"/>
    </row>
    <row r="1650" spans="1:6 16352:16357" s="149" customFormat="1" ht="15.75" hidden="1" customHeight="1" x14ac:dyDescent="0.2">
      <c r="A1650" s="52" t="s">
        <v>558</v>
      </c>
      <c r="B1650" s="50" t="s">
        <v>999</v>
      </c>
      <c r="C1650" s="196">
        <v>244</v>
      </c>
      <c r="D1650" s="157">
        <v>1000</v>
      </c>
      <c r="E1650" s="78">
        <v>995.49459999999999</v>
      </c>
      <c r="F1650" s="279">
        <f t="shared" si="484"/>
        <v>99.549459999999996</v>
      </c>
      <c r="XDX1650" s="52"/>
      <c r="XDY1650" s="50"/>
      <c r="XDZ1650" s="196"/>
      <c r="XEA1650" s="157"/>
      <c r="XEB1650" s="258"/>
      <c r="XEC1650" s="258"/>
    </row>
    <row r="1651" spans="1:6 16352:16357" s="149" customFormat="1" ht="15.75" customHeight="1" x14ac:dyDescent="0.25">
      <c r="A1651" s="48" t="s">
        <v>477</v>
      </c>
      <c r="B1651" s="65" t="s">
        <v>753</v>
      </c>
      <c r="C1651" s="64"/>
      <c r="D1651" s="130">
        <f>D1652+D1657+D1661</f>
        <v>124680</v>
      </c>
      <c r="E1651" s="130">
        <f>E1652+E1657+E1661</f>
        <v>123841.90045999998</v>
      </c>
      <c r="F1651" s="279">
        <f t="shared" si="484"/>
        <v>99.327799534809088</v>
      </c>
    </row>
    <row r="1652" spans="1:6 16352:16357" s="149" customFormat="1" ht="47.25" customHeight="1" x14ac:dyDescent="0.25">
      <c r="A1652" s="57" t="s">
        <v>28</v>
      </c>
      <c r="B1652" s="50" t="s">
        <v>753</v>
      </c>
      <c r="C1652" s="50" t="s">
        <v>29</v>
      </c>
      <c r="D1652" s="100">
        <f>D1653</f>
        <v>121816</v>
      </c>
      <c r="E1652" s="100">
        <f t="shared" ref="E1652" si="488">E1653</f>
        <v>121048.40547999999</v>
      </c>
      <c r="F1652" s="279">
        <f t="shared" si="484"/>
        <v>99.369873809680172</v>
      </c>
    </row>
    <row r="1653" spans="1:6 16352:16357" s="149" customFormat="1" ht="15.75" customHeight="1" x14ac:dyDescent="0.25">
      <c r="A1653" s="57" t="s">
        <v>31</v>
      </c>
      <c r="B1653" s="50" t="s">
        <v>753</v>
      </c>
      <c r="C1653" s="50" t="s">
        <v>30</v>
      </c>
      <c r="D1653" s="100">
        <f>D1654+D1655+D1656</f>
        <v>121816</v>
      </c>
      <c r="E1653" s="100">
        <f t="shared" ref="E1653" si="489">E1654+E1655+E1656</f>
        <v>121048.40547999999</v>
      </c>
      <c r="F1653" s="279">
        <f t="shared" si="484"/>
        <v>99.369873809680172</v>
      </c>
    </row>
    <row r="1654" spans="1:6 16352:16357" s="149" customFormat="1" ht="15.75" hidden="1" customHeight="1" x14ac:dyDescent="0.25">
      <c r="A1654" s="57" t="s">
        <v>229</v>
      </c>
      <c r="B1654" s="50" t="s">
        <v>753</v>
      </c>
      <c r="C1654" s="50" t="s">
        <v>80</v>
      </c>
      <c r="D1654" s="100">
        <f>66704-666+6552+288+1831+518+3926</f>
        <v>79153</v>
      </c>
      <c r="E1654" s="100">
        <v>78757.094889999993</v>
      </c>
      <c r="F1654" s="279">
        <f t="shared" si="484"/>
        <v>99.499822988389568</v>
      </c>
    </row>
    <row r="1655" spans="1:6 16352:16357" s="149" customFormat="1" ht="31.5" hidden="1" customHeight="1" x14ac:dyDescent="0.25">
      <c r="A1655" s="57" t="s">
        <v>82</v>
      </c>
      <c r="B1655" s="50" t="s">
        <v>753</v>
      </c>
      <c r="C1655" s="50" t="s">
        <v>81</v>
      </c>
      <c r="D1655" s="100">
        <f>14524+1452-1831-23</f>
        <v>14122</v>
      </c>
      <c r="E1655" s="100">
        <v>14134.423000000001</v>
      </c>
      <c r="F1655" s="279">
        <f t="shared" si="484"/>
        <v>100.0879691261861</v>
      </c>
    </row>
    <row r="1656" spans="1:6 16352:16357" s="149" customFormat="1" ht="31.5" hidden="1" customHeight="1" x14ac:dyDescent="0.25">
      <c r="A1656" s="57" t="s">
        <v>142</v>
      </c>
      <c r="B1656" s="50" t="s">
        <v>753</v>
      </c>
      <c r="C1656" s="50" t="s">
        <v>141</v>
      </c>
      <c r="D1656" s="100">
        <f>24531-201+2417+87+842+865</f>
        <v>28541</v>
      </c>
      <c r="E1656" s="100">
        <v>28156.887589999998</v>
      </c>
      <c r="F1656" s="279">
        <f t="shared" si="484"/>
        <v>98.654173259521386</v>
      </c>
    </row>
    <row r="1657" spans="1:6 16352:16357" s="149" customFormat="1" ht="31.5" customHeight="1" x14ac:dyDescent="0.2">
      <c r="A1657" s="52" t="s">
        <v>439</v>
      </c>
      <c r="B1657" s="50" t="s">
        <v>753</v>
      </c>
      <c r="C1657" s="50" t="s">
        <v>15</v>
      </c>
      <c r="D1657" s="100">
        <f>D1658</f>
        <v>2844</v>
      </c>
      <c r="E1657" s="100">
        <f t="shared" ref="E1657" si="490">E1658</f>
        <v>2787.7649000000001</v>
      </c>
      <c r="F1657" s="279">
        <f t="shared" si="484"/>
        <v>98.022675808720123</v>
      </c>
    </row>
    <row r="1658" spans="1:6 16352:16357" s="149" customFormat="1" ht="31.5" customHeight="1" x14ac:dyDescent="0.25">
      <c r="A1658" s="57" t="s">
        <v>17</v>
      </c>
      <c r="B1658" s="50" t="s">
        <v>753</v>
      </c>
      <c r="C1658" s="50" t="s">
        <v>16</v>
      </c>
      <c r="D1658" s="100">
        <f>D1659+D1660</f>
        <v>2844</v>
      </c>
      <c r="E1658" s="100">
        <f t="shared" ref="E1658" si="491">E1659+E1660</f>
        <v>2787.7649000000001</v>
      </c>
      <c r="F1658" s="279">
        <f t="shared" si="484"/>
        <v>98.022675808720123</v>
      </c>
    </row>
    <row r="1659" spans="1:6 16352:16357" s="149" customFormat="1" ht="31.5" hidden="1" customHeight="1" x14ac:dyDescent="0.25">
      <c r="A1659" s="69" t="s">
        <v>396</v>
      </c>
      <c r="B1659" s="50" t="s">
        <v>753</v>
      </c>
      <c r="C1659" s="50" t="s">
        <v>375</v>
      </c>
      <c r="D1659" s="100">
        <f>5111-285-1360-1270</f>
        <v>2196</v>
      </c>
      <c r="E1659" s="100">
        <v>2186.70966</v>
      </c>
      <c r="F1659" s="279">
        <f t="shared" si="484"/>
        <v>99.57694262295081</v>
      </c>
    </row>
    <row r="1660" spans="1:6 16352:16357" s="149" customFormat="1" ht="15.75" hidden="1" customHeight="1" x14ac:dyDescent="0.25">
      <c r="A1660" s="57" t="s">
        <v>558</v>
      </c>
      <c r="B1660" s="50" t="s">
        <v>753</v>
      </c>
      <c r="C1660" s="50" t="s">
        <v>70</v>
      </c>
      <c r="D1660" s="100">
        <f>1448-800</f>
        <v>648</v>
      </c>
      <c r="E1660" s="100">
        <v>601.05524000000003</v>
      </c>
      <c r="F1660" s="279">
        <f t="shared" si="484"/>
        <v>92.755438271604945</v>
      </c>
    </row>
    <row r="1661" spans="1:6 16352:16357" s="149" customFormat="1" ht="15.75" customHeight="1" x14ac:dyDescent="0.25">
      <c r="A1661" s="69" t="s">
        <v>13</v>
      </c>
      <c r="B1661" s="50" t="s">
        <v>753</v>
      </c>
      <c r="C1661" s="50" t="s">
        <v>14</v>
      </c>
      <c r="D1661" s="100">
        <f>D1662</f>
        <v>20</v>
      </c>
      <c r="E1661" s="100">
        <f>E1662</f>
        <v>5.7300800000000001</v>
      </c>
      <c r="F1661" s="279">
        <f t="shared" si="484"/>
        <v>28.650399999999998</v>
      </c>
    </row>
    <row r="1662" spans="1:6 16352:16357" s="149" customFormat="1" ht="15.75" customHeight="1" x14ac:dyDescent="0.25">
      <c r="A1662" s="57" t="s">
        <v>33</v>
      </c>
      <c r="B1662" s="50" t="s">
        <v>753</v>
      </c>
      <c r="C1662" s="50" t="s">
        <v>32</v>
      </c>
      <c r="D1662" s="100">
        <f>D1663</f>
        <v>20</v>
      </c>
      <c r="E1662" s="100">
        <f>E1663</f>
        <v>5.7300800000000001</v>
      </c>
      <c r="F1662" s="279">
        <f t="shared" si="484"/>
        <v>28.650399999999998</v>
      </c>
    </row>
    <row r="1663" spans="1:6 16352:16357" s="149" customFormat="1" ht="15.75" hidden="1" customHeight="1" x14ac:dyDescent="0.25">
      <c r="A1663" s="57" t="s">
        <v>73</v>
      </c>
      <c r="B1663" s="50" t="s">
        <v>753</v>
      </c>
      <c r="C1663" s="50" t="s">
        <v>74</v>
      </c>
      <c r="D1663" s="100">
        <v>20</v>
      </c>
      <c r="E1663" s="100">
        <v>5.7300800000000001</v>
      </c>
      <c r="F1663" s="279">
        <f t="shared" si="484"/>
        <v>28.650399999999998</v>
      </c>
    </row>
    <row r="1664" spans="1:6 16352:16357" s="149" customFormat="1" ht="15.75" customHeight="1" x14ac:dyDescent="0.25">
      <c r="A1664" s="48" t="s">
        <v>605</v>
      </c>
      <c r="B1664" s="65" t="s">
        <v>754</v>
      </c>
      <c r="C1664" s="259"/>
      <c r="D1664" s="130">
        <f>D1665+D1670</f>
        <v>3588</v>
      </c>
      <c r="E1664" s="130">
        <f t="shared" ref="E1664" si="492">E1665+E1670</f>
        <v>3580.1867999999999</v>
      </c>
      <c r="F1664" s="279">
        <f t="shared" si="484"/>
        <v>99.782240802675588</v>
      </c>
    </row>
    <row r="1665" spans="1:7" s="149" customFormat="1" ht="47.25" customHeight="1" x14ac:dyDescent="0.2">
      <c r="A1665" s="90" t="s">
        <v>36</v>
      </c>
      <c r="B1665" s="50" t="s">
        <v>754</v>
      </c>
      <c r="C1665" s="50" t="s">
        <v>29</v>
      </c>
      <c r="D1665" s="100">
        <f>D1666</f>
        <v>1184</v>
      </c>
      <c r="E1665" s="100">
        <f>E1666</f>
        <v>1184</v>
      </c>
      <c r="F1665" s="279">
        <f t="shared" si="484"/>
        <v>100</v>
      </c>
    </row>
    <row r="1666" spans="1:7" s="149" customFormat="1" ht="15.75" customHeight="1" x14ac:dyDescent="0.2">
      <c r="A1666" s="90" t="s">
        <v>8</v>
      </c>
      <c r="B1666" s="50" t="s">
        <v>754</v>
      </c>
      <c r="C1666" s="50" t="s">
        <v>59</v>
      </c>
      <c r="D1666" s="100">
        <f>D1667+D1668+D1669</f>
        <v>1184</v>
      </c>
      <c r="E1666" s="100">
        <f>E1667+E1668+E1669</f>
        <v>1184</v>
      </c>
      <c r="F1666" s="279">
        <f t="shared" si="484"/>
        <v>100</v>
      </c>
    </row>
    <row r="1667" spans="1:7" s="149" customFormat="1" ht="15.75" hidden="1" customHeight="1" x14ac:dyDescent="0.2">
      <c r="A1667" s="90" t="s">
        <v>230</v>
      </c>
      <c r="B1667" s="50" t="s">
        <v>754</v>
      </c>
      <c r="C1667" s="50" t="s">
        <v>67</v>
      </c>
      <c r="D1667" s="100">
        <f>603+66</f>
        <v>669</v>
      </c>
      <c r="E1667" s="100">
        <v>684.24424999999997</v>
      </c>
      <c r="F1667" s="279">
        <f t="shared" si="484"/>
        <v>102.27866218236173</v>
      </c>
    </row>
    <row r="1668" spans="1:7" s="149" customFormat="1" ht="31.5" hidden="1" customHeight="1" x14ac:dyDescent="0.2">
      <c r="A1668" s="52" t="s">
        <v>68</v>
      </c>
      <c r="B1668" s="50" t="s">
        <v>754</v>
      </c>
      <c r="C1668" s="50" t="s">
        <v>69</v>
      </c>
      <c r="D1668" s="100">
        <f>220.026+22.003</f>
        <v>242.029</v>
      </c>
      <c r="E1668" s="100">
        <v>223.59299999999999</v>
      </c>
      <c r="F1668" s="279">
        <f t="shared" si="484"/>
        <v>92.382730995046046</v>
      </c>
    </row>
    <row r="1669" spans="1:7" s="149" customFormat="1" ht="47.25" hidden="1" customHeight="1" x14ac:dyDescent="0.25">
      <c r="A1669" s="57" t="s">
        <v>145</v>
      </c>
      <c r="B1669" s="50" t="s">
        <v>754</v>
      </c>
      <c r="C1669" s="50" t="s">
        <v>144</v>
      </c>
      <c r="D1669" s="100">
        <f>246.974+25.997</f>
        <v>272.971</v>
      </c>
      <c r="E1669" s="100">
        <v>276.16275000000002</v>
      </c>
      <c r="F1669" s="279">
        <f t="shared" si="484"/>
        <v>101.16926340160677</v>
      </c>
    </row>
    <row r="1670" spans="1:7" s="149" customFormat="1" ht="31.5" customHeight="1" x14ac:dyDescent="0.2">
      <c r="A1670" s="52" t="s">
        <v>439</v>
      </c>
      <c r="B1670" s="50" t="s">
        <v>754</v>
      </c>
      <c r="C1670" s="50" t="s">
        <v>15</v>
      </c>
      <c r="D1670" s="100">
        <f t="shared" ref="D1670:E1671" si="493">D1671</f>
        <v>2404</v>
      </c>
      <c r="E1670" s="100">
        <f t="shared" si="493"/>
        <v>2396.1867999999999</v>
      </c>
      <c r="F1670" s="279">
        <f t="shared" si="484"/>
        <v>99.674991680532443</v>
      </c>
    </row>
    <row r="1671" spans="1:7" s="149" customFormat="1" ht="31.5" customHeight="1" x14ac:dyDescent="0.25">
      <c r="A1671" s="57" t="s">
        <v>17</v>
      </c>
      <c r="B1671" s="50" t="s">
        <v>754</v>
      </c>
      <c r="C1671" s="50" t="s">
        <v>16</v>
      </c>
      <c r="D1671" s="100">
        <f t="shared" si="493"/>
        <v>2404</v>
      </c>
      <c r="E1671" s="100">
        <f t="shared" si="493"/>
        <v>2396.1867999999999</v>
      </c>
      <c r="F1671" s="279">
        <f t="shared" si="484"/>
        <v>99.674991680532443</v>
      </c>
    </row>
    <row r="1672" spans="1:7" s="149" customFormat="1" ht="15.75" hidden="1" customHeight="1" x14ac:dyDescent="0.25">
      <c r="A1672" s="57" t="s">
        <v>558</v>
      </c>
      <c r="B1672" s="50" t="s">
        <v>754</v>
      </c>
      <c r="C1672" s="50" t="s">
        <v>70</v>
      </c>
      <c r="D1672" s="100">
        <f>1126+1278</f>
        <v>2404</v>
      </c>
      <c r="E1672" s="100">
        <f>75+2321.1868</f>
        <v>2396.1867999999999</v>
      </c>
      <c r="F1672" s="279">
        <f t="shared" si="484"/>
        <v>99.674991680532443</v>
      </c>
    </row>
    <row r="1673" spans="1:7" s="149" customFormat="1" ht="31.5" customHeight="1" x14ac:dyDescent="0.25">
      <c r="A1673" s="48" t="s">
        <v>610</v>
      </c>
      <c r="B1673" s="65" t="s">
        <v>755</v>
      </c>
      <c r="C1673" s="65"/>
      <c r="D1673" s="130">
        <f>D1674</f>
        <v>612</v>
      </c>
      <c r="E1673" s="130">
        <f t="shared" ref="E1673:E1674" si="494">E1674</f>
        <v>612</v>
      </c>
      <c r="F1673" s="279">
        <f t="shared" si="484"/>
        <v>100</v>
      </c>
    </row>
    <row r="1674" spans="1:7" s="149" customFormat="1" ht="47.25" customHeight="1" x14ac:dyDescent="0.2">
      <c r="A1674" s="90" t="s">
        <v>36</v>
      </c>
      <c r="B1674" s="50" t="s">
        <v>755</v>
      </c>
      <c r="C1674" s="50" t="s">
        <v>29</v>
      </c>
      <c r="D1674" s="100">
        <f>D1675</f>
        <v>612</v>
      </c>
      <c r="E1674" s="100">
        <f t="shared" si="494"/>
        <v>612</v>
      </c>
      <c r="F1674" s="279">
        <f t="shared" si="484"/>
        <v>100</v>
      </c>
    </row>
    <row r="1675" spans="1:7" s="149" customFormat="1" ht="15.75" customHeight="1" x14ac:dyDescent="0.2">
      <c r="A1675" s="90" t="s">
        <v>8</v>
      </c>
      <c r="B1675" s="50" t="s">
        <v>755</v>
      </c>
      <c r="C1675" s="50" t="s">
        <v>59</v>
      </c>
      <c r="D1675" s="100">
        <f>D1676+D1677+D1678</f>
        <v>612</v>
      </c>
      <c r="E1675" s="100">
        <f t="shared" ref="E1675" si="495">E1676+E1677+E1678</f>
        <v>612</v>
      </c>
      <c r="F1675" s="279">
        <f t="shared" si="484"/>
        <v>100</v>
      </c>
    </row>
    <row r="1676" spans="1:7" s="149" customFormat="1" ht="15.75" hidden="1" customHeight="1" x14ac:dyDescent="0.2">
      <c r="A1676" s="90" t="s">
        <v>230</v>
      </c>
      <c r="B1676" s="50" t="s">
        <v>755</v>
      </c>
      <c r="C1676" s="50" t="s">
        <v>67</v>
      </c>
      <c r="D1676" s="100">
        <f>196+50</f>
        <v>246</v>
      </c>
      <c r="E1676" s="100">
        <f>196+50</f>
        <v>246</v>
      </c>
      <c r="F1676" s="279">
        <f t="shared" si="484"/>
        <v>100</v>
      </c>
    </row>
    <row r="1677" spans="1:7" s="149" customFormat="1" ht="31.5" hidden="1" customHeight="1" x14ac:dyDescent="0.2">
      <c r="A1677" s="52" t="s">
        <v>68</v>
      </c>
      <c r="B1677" s="50" t="s">
        <v>755</v>
      </c>
      <c r="C1677" s="50" t="s">
        <v>69</v>
      </c>
      <c r="D1677" s="100">
        <f>220.026+22.003</f>
        <v>242.029</v>
      </c>
      <c r="E1677" s="100">
        <f>220.026+22.003</f>
        <v>242.029</v>
      </c>
      <c r="F1677" s="279">
        <f t="shared" si="484"/>
        <v>100</v>
      </c>
    </row>
    <row r="1678" spans="1:7" s="149" customFormat="1" ht="47.25" hidden="1" customHeight="1" x14ac:dyDescent="0.25">
      <c r="A1678" s="57" t="s">
        <v>145</v>
      </c>
      <c r="B1678" s="50" t="s">
        <v>755</v>
      </c>
      <c r="C1678" s="50" t="s">
        <v>144</v>
      </c>
      <c r="D1678" s="100">
        <f>123.974-0.003</f>
        <v>123.971</v>
      </c>
      <c r="E1678" s="100">
        <f>123.974-0.003</f>
        <v>123.971</v>
      </c>
      <c r="F1678" s="279">
        <f t="shared" si="484"/>
        <v>100</v>
      </c>
    </row>
    <row r="1679" spans="1:7" s="149" customFormat="1" ht="31.5" customHeight="1" x14ac:dyDescent="0.25">
      <c r="A1679" s="40" t="s">
        <v>604</v>
      </c>
      <c r="B1679" s="73" t="s">
        <v>756</v>
      </c>
      <c r="C1679" s="73"/>
      <c r="D1679" s="127">
        <f>D1680+D1684+D1688+D1692+D1696+D1700+D1707</f>
        <v>177655.45970000001</v>
      </c>
      <c r="E1679" s="127">
        <f t="shared" ref="E1679" si="496">E1680+E1684+E1688+E1692+E1696+E1700+E1707</f>
        <v>170446.50208999997</v>
      </c>
      <c r="F1679" s="279">
        <f t="shared" si="484"/>
        <v>95.942169397904493</v>
      </c>
      <c r="G1679" s="278"/>
    </row>
    <row r="1680" spans="1:7" s="149" customFormat="1" ht="15.75" customHeight="1" x14ac:dyDescent="0.25">
      <c r="A1680" s="87" t="s">
        <v>621</v>
      </c>
      <c r="B1680" s="65" t="s">
        <v>757</v>
      </c>
      <c r="C1680" s="196"/>
      <c r="D1680" s="130">
        <f t="shared" ref="D1680:E1682" si="497">D1681</f>
        <v>5092.2749400000002</v>
      </c>
      <c r="E1680" s="130">
        <f t="shared" si="497"/>
        <v>4892.2749400000002</v>
      </c>
      <c r="F1680" s="279">
        <f t="shared" si="484"/>
        <v>96.07248229216782</v>
      </c>
    </row>
    <row r="1681" spans="1:6" s="149" customFormat="1" ht="31.5" customHeight="1" x14ac:dyDescent="0.25">
      <c r="A1681" s="57" t="s">
        <v>503</v>
      </c>
      <c r="B1681" s="50" t="s">
        <v>757</v>
      </c>
      <c r="C1681" s="50" t="s">
        <v>35</v>
      </c>
      <c r="D1681" s="100">
        <f t="shared" si="497"/>
        <v>5092.2749400000002</v>
      </c>
      <c r="E1681" s="100">
        <f t="shared" si="497"/>
        <v>4892.2749400000002</v>
      </c>
      <c r="F1681" s="279">
        <f t="shared" si="484"/>
        <v>96.07248229216782</v>
      </c>
    </row>
    <row r="1682" spans="1:6" s="149" customFormat="1" ht="15.75" customHeight="1" x14ac:dyDescent="0.25">
      <c r="A1682" s="57" t="s">
        <v>34</v>
      </c>
      <c r="B1682" s="50" t="s">
        <v>757</v>
      </c>
      <c r="C1682" s="50">
        <v>410</v>
      </c>
      <c r="D1682" s="100">
        <f t="shared" si="497"/>
        <v>5092.2749400000002</v>
      </c>
      <c r="E1682" s="100">
        <f t="shared" si="497"/>
        <v>4892.2749400000002</v>
      </c>
      <c r="F1682" s="279">
        <f t="shared" si="484"/>
        <v>96.07248229216782</v>
      </c>
    </row>
    <row r="1683" spans="1:6" s="149" customFormat="1" ht="31.5" hidden="1" customHeight="1" x14ac:dyDescent="0.25">
      <c r="A1683" s="57" t="s">
        <v>87</v>
      </c>
      <c r="B1683" s="50" t="s">
        <v>757</v>
      </c>
      <c r="C1683" s="50" t="s">
        <v>88</v>
      </c>
      <c r="D1683" s="100">
        <f>4892.27494+200</f>
        <v>5092.2749400000002</v>
      </c>
      <c r="E1683" s="100">
        <v>4892.2749400000002</v>
      </c>
      <c r="F1683" s="279">
        <f t="shared" si="484"/>
        <v>96.07248229216782</v>
      </c>
    </row>
    <row r="1684" spans="1:6" s="149" customFormat="1" ht="15.75" customHeight="1" x14ac:dyDescent="0.25">
      <c r="A1684" s="87" t="s">
        <v>472</v>
      </c>
      <c r="B1684" s="65" t="s">
        <v>758</v>
      </c>
      <c r="C1684" s="64"/>
      <c r="D1684" s="130">
        <f t="shared" ref="D1684:E1698" si="498">D1685</f>
        <v>5106.3969399999996</v>
      </c>
      <c r="E1684" s="130">
        <f t="shared" si="498"/>
        <v>5106.3969399999996</v>
      </c>
      <c r="F1684" s="279">
        <f t="shared" si="484"/>
        <v>100</v>
      </c>
    </row>
    <row r="1685" spans="1:6" s="149" customFormat="1" ht="31.5" customHeight="1" x14ac:dyDescent="0.2">
      <c r="A1685" s="52" t="s">
        <v>439</v>
      </c>
      <c r="B1685" s="50" t="s">
        <v>758</v>
      </c>
      <c r="C1685" s="196">
        <v>200</v>
      </c>
      <c r="D1685" s="100">
        <f t="shared" si="498"/>
        <v>5106.3969399999996</v>
      </c>
      <c r="E1685" s="100">
        <f t="shared" si="498"/>
        <v>5106.3969399999996</v>
      </c>
      <c r="F1685" s="279">
        <f t="shared" si="484"/>
        <v>100</v>
      </c>
    </row>
    <row r="1686" spans="1:6" s="149" customFormat="1" ht="31.5" customHeight="1" x14ac:dyDescent="0.25">
      <c r="A1686" s="57" t="s">
        <v>17</v>
      </c>
      <c r="B1686" s="50" t="s">
        <v>758</v>
      </c>
      <c r="C1686" s="196">
        <v>240</v>
      </c>
      <c r="D1686" s="100">
        <f t="shared" si="498"/>
        <v>5106.3969399999996</v>
      </c>
      <c r="E1686" s="100">
        <f t="shared" si="498"/>
        <v>5106.3969399999996</v>
      </c>
      <c r="F1686" s="279">
        <f t="shared" si="484"/>
        <v>100</v>
      </c>
    </row>
    <row r="1687" spans="1:6" s="149" customFormat="1" ht="15.75" hidden="1" customHeight="1" x14ac:dyDescent="0.25">
      <c r="A1687" s="57" t="s">
        <v>558</v>
      </c>
      <c r="B1687" s="50" t="s">
        <v>758</v>
      </c>
      <c r="C1687" s="196">
        <v>244</v>
      </c>
      <c r="D1687" s="100">
        <f>32000-9430-15000-400-200-1520-343.60306</f>
        <v>5106.3969399999996</v>
      </c>
      <c r="E1687" s="100">
        <f>D1687</f>
        <v>5106.3969399999996</v>
      </c>
      <c r="F1687" s="279">
        <f t="shared" si="484"/>
        <v>100</v>
      </c>
    </row>
    <row r="1688" spans="1:6" s="149" customFormat="1" ht="15.75" customHeight="1" x14ac:dyDescent="0.25">
      <c r="A1688" s="87" t="s">
        <v>474</v>
      </c>
      <c r="B1688" s="65" t="s">
        <v>759</v>
      </c>
      <c r="C1688" s="50"/>
      <c r="D1688" s="130">
        <f>D1689</f>
        <v>88895</v>
      </c>
      <c r="E1688" s="130">
        <f t="shared" ref="E1688" si="499">E1689</f>
        <v>82925.265629999994</v>
      </c>
      <c r="F1688" s="279">
        <f t="shared" si="484"/>
        <v>93.284510523651505</v>
      </c>
    </row>
    <row r="1689" spans="1:6" s="149" customFormat="1" ht="31.5" customHeight="1" x14ac:dyDescent="0.2">
      <c r="A1689" s="52" t="s">
        <v>439</v>
      </c>
      <c r="B1689" s="50" t="s">
        <v>759</v>
      </c>
      <c r="C1689" s="196">
        <v>200</v>
      </c>
      <c r="D1689" s="100">
        <f t="shared" si="498"/>
        <v>88895</v>
      </c>
      <c r="E1689" s="100">
        <f t="shared" si="498"/>
        <v>82925.265629999994</v>
      </c>
      <c r="F1689" s="279">
        <f t="shared" si="484"/>
        <v>93.284510523651505</v>
      </c>
    </row>
    <row r="1690" spans="1:6" s="149" customFormat="1" ht="31.5" customHeight="1" x14ac:dyDescent="0.25">
      <c r="A1690" s="57" t="s">
        <v>17</v>
      </c>
      <c r="B1690" s="50" t="s">
        <v>759</v>
      </c>
      <c r="C1690" s="196">
        <v>240</v>
      </c>
      <c r="D1690" s="100">
        <f t="shared" si="498"/>
        <v>88895</v>
      </c>
      <c r="E1690" s="100">
        <f t="shared" si="498"/>
        <v>82925.265629999994</v>
      </c>
      <c r="F1690" s="279">
        <f t="shared" si="484"/>
        <v>93.284510523651505</v>
      </c>
    </row>
    <row r="1691" spans="1:6" s="149" customFormat="1" ht="15.75" hidden="1" customHeight="1" x14ac:dyDescent="0.25">
      <c r="A1691" s="57" t="s">
        <v>558</v>
      </c>
      <c r="B1691" s="50" t="s">
        <v>759</v>
      </c>
      <c r="C1691" s="196">
        <v>244</v>
      </c>
      <c r="D1691" s="100">
        <f>94973-3708-535-402-314+3500-4000+800+200-1619</f>
        <v>88895</v>
      </c>
      <c r="E1691" s="100">
        <v>82925.265629999994</v>
      </c>
      <c r="F1691" s="279">
        <f t="shared" ref="F1691:F1729" si="500">E1691/D1691*100</f>
        <v>93.284510523651505</v>
      </c>
    </row>
    <row r="1692" spans="1:6" s="149" customFormat="1" ht="15.75" customHeight="1" x14ac:dyDescent="0.25">
      <c r="A1692" s="87" t="s">
        <v>475</v>
      </c>
      <c r="B1692" s="65" t="s">
        <v>760</v>
      </c>
      <c r="C1692" s="50"/>
      <c r="D1692" s="130">
        <f>D1693</f>
        <v>57006.666660000003</v>
      </c>
      <c r="E1692" s="130">
        <f t="shared" ref="E1692" si="501">E1693</f>
        <v>56899.666649999999</v>
      </c>
      <c r="F1692" s="279">
        <f t="shared" si="500"/>
        <v>99.812302637096508</v>
      </c>
    </row>
    <row r="1693" spans="1:6" s="149" customFormat="1" ht="31.5" customHeight="1" x14ac:dyDescent="0.2">
      <c r="A1693" s="52" t="s">
        <v>439</v>
      </c>
      <c r="B1693" s="50" t="s">
        <v>760</v>
      </c>
      <c r="C1693" s="196">
        <v>200</v>
      </c>
      <c r="D1693" s="100">
        <f t="shared" si="498"/>
        <v>57006.666660000003</v>
      </c>
      <c r="E1693" s="100">
        <f t="shared" si="498"/>
        <v>56899.666649999999</v>
      </c>
      <c r="F1693" s="279">
        <f t="shared" si="500"/>
        <v>99.812302637096508</v>
      </c>
    </row>
    <row r="1694" spans="1:6" s="149" customFormat="1" ht="31.5" customHeight="1" x14ac:dyDescent="0.25">
      <c r="A1694" s="57" t="s">
        <v>17</v>
      </c>
      <c r="B1694" s="50" t="s">
        <v>760</v>
      </c>
      <c r="C1694" s="196">
        <v>240</v>
      </c>
      <c r="D1694" s="100">
        <f t="shared" si="498"/>
        <v>57006.666660000003</v>
      </c>
      <c r="E1694" s="100">
        <f t="shared" si="498"/>
        <v>56899.666649999999</v>
      </c>
      <c r="F1694" s="279">
        <f t="shared" si="500"/>
        <v>99.812302637096508</v>
      </c>
    </row>
    <row r="1695" spans="1:6" s="149" customFormat="1" ht="15.75" hidden="1" customHeight="1" x14ac:dyDescent="0.25">
      <c r="A1695" s="57" t="s">
        <v>558</v>
      </c>
      <c r="B1695" s="50" t="s">
        <v>760</v>
      </c>
      <c r="C1695" s="196">
        <v>244</v>
      </c>
      <c r="D1695" s="100">
        <f>62298-5290-1.33334</f>
        <v>57006.666660000003</v>
      </c>
      <c r="E1695" s="100">
        <v>56899.666649999999</v>
      </c>
      <c r="F1695" s="279">
        <f t="shared" si="500"/>
        <v>99.812302637096508</v>
      </c>
    </row>
    <row r="1696" spans="1:6" s="149" customFormat="1" ht="15.75" customHeight="1" x14ac:dyDescent="0.25">
      <c r="A1696" s="87" t="s">
        <v>476</v>
      </c>
      <c r="B1696" s="65" t="s">
        <v>761</v>
      </c>
      <c r="C1696" s="196"/>
      <c r="D1696" s="130">
        <f t="shared" si="498"/>
        <v>753</v>
      </c>
      <c r="E1696" s="130">
        <f t="shared" si="498"/>
        <v>539.78576999999996</v>
      </c>
      <c r="F1696" s="279">
        <f t="shared" si="500"/>
        <v>71.684697211155367</v>
      </c>
    </row>
    <row r="1697" spans="1:7" s="149" customFormat="1" ht="31.5" customHeight="1" x14ac:dyDescent="0.2">
      <c r="A1697" s="52" t="s">
        <v>439</v>
      </c>
      <c r="B1697" s="50" t="s">
        <v>761</v>
      </c>
      <c r="C1697" s="196">
        <v>200</v>
      </c>
      <c r="D1697" s="100">
        <f t="shared" si="498"/>
        <v>753</v>
      </c>
      <c r="E1697" s="100">
        <f t="shared" si="498"/>
        <v>539.78576999999996</v>
      </c>
      <c r="F1697" s="279">
        <f t="shared" si="500"/>
        <v>71.684697211155367</v>
      </c>
    </row>
    <row r="1698" spans="1:7" s="149" customFormat="1" ht="31.5" customHeight="1" x14ac:dyDescent="0.25">
      <c r="A1698" s="57" t="s">
        <v>17</v>
      </c>
      <c r="B1698" s="50" t="s">
        <v>761</v>
      </c>
      <c r="C1698" s="196">
        <v>240</v>
      </c>
      <c r="D1698" s="100">
        <f t="shared" si="498"/>
        <v>753</v>
      </c>
      <c r="E1698" s="100">
        <f t="shared" si="498"/>
        <v>539.78576999999996</v>
      </c>
      <c r="F1698" s="279">
        <f t="shared" si="500"/>
        <v>71.684697211155367</v>
      </c>
    </row>
    <row r="1699" spans="1:7" s="149" customFormat="1" ht="15.75" hidden="1" customHeight="1" x14ac:dyDescent="0.25">
      <c r="A1699" s="57" t="s">
        <v>558</v>
      </c>
      <c r="B1699" s="50" t="s">
        <v>761</v>
      </c>
      <c r="C1699" s="196">
        <v>244</v>
      </c>
      <c r="D1699" s="100">
        <f>500+300-47</f>
        <v>753</v>
      </c>
      <c r="E1699" s="100">
        <v>539.78576999999996</v>
      </c>
      <c r="F1699" s="279">
        <f t="shared" si="500"/>
        <v>71.684697211155367</v>
      </c>
    </row>
    <row r="1700" spans="1:7" s="149" customFormat="1" ht="15.75" customHeight="1" x14ac:dyDescent="0.25">
      <c r="A1700" s="87" t="s">
        <v>1038</v>
      </c>
      <c r="B1700" s="65" t="s">
        <v>1037</v>
      </c>
      <c r="C1700" s="196"/>
      <c r="D1700" s="130">
        <f>D1701+D1704</f>
        <v>9191.7000000000007</v>
      </c>
      <c r="E1700" s="130">
        <f t="shared" ref="E1700" si="502">E1701+E1704</f>
        <v>8472.6909999999989</v>
      </c>
      <c r="F1700" s="279">
        <f t="shared" si="500"/>
        <v>92.177627642329469</v>
      </c>
    </row>
    <row r="1701" spans="1:7" s="149" customFormat="1" ht="31.5" customHeight="1" x14ac:dyDescent="0.2">
      <c r="A1701" s="52" t="s">
        <v>439</v>
      </c>
      <c r="B1701" s="50" t="s">
        <v>1037</v>
      </c>
      <c r="C1701" s="196">
        <v>200</v>
      </c>
      <c r="D1701" s="100">
        <f t="shared" ref="D1701:E1702" si="503">D1702</f>
        <v>4492</v>
      </c>
      <c r="E1701" s="100">
        <f t="shared" si="503"/>
        <v>4094.9858199999999</v>
      </c>
      <c r="F1701" s="279">
        <f t="shared" si="500"/>
        <v>91.161750222617982</v>
      </c>
    </row>
    <row r="1702" spans="1:7" s="149" customFormat="1" ht="31.5" customHeight="1" x14ac:dyDescent="0.25">
      <c r="A1702" s="57" t="s">
        <v>17</v>
      </c>
      <c r="B1702" s="50" t="s">
        <v>1037</v>
      </c>
      <c r="C1702" s="196">
        <v>240</v>
      </c>
      <c r="D1702" s="100">
        <f t="shared" si="503"/>
        <v>4492</v>
      </c>
      <c r="E1702" s="100">
        <f t="shared" si="503"/>
        <v>4094.9858199999999</v>
      </c>
      <c r="F1702" s="279">
        <f t="shared" si="500"/>
        <v>91.161750222617982</v>
      </c>
    </row>
    <row r="1703" spans="1:7" s="149" customFormat="1" ht="15.75" hidden="1" customHeight="1" x14ac:dyDescent="0.25">
      <c r="A1703" s="57" t="s">
        <v>558</v>
      </c>
      <c r="B1703" s="50" t="s">
        <v>1037</v>
      </c>
      <c r="C1703" s="196">
        <v>244</v>
      </c>
      <c r="D1703" s="100">
        <f>0+4000+100+200-200+392</f>
        <v>4492</v>
      </c>
      <c r="E1703" s="100">
        <v>4094.9858199999999</v>
      </c>
      <c r="F1703" s="279">
        <f t="shared" si="500"/>
        <v>91.161750222617982</v>
      </c>
    </row>
    <row r="1704" spans="1:7" s="149" customFormat="1" ht="31.5" customHeight="1" x14ac:dyDescent="0.25">
      <c r="A1704" s="57" t="s">
        <v>503</v>
      </c>
      <c r="B1704" s="50" t="s">
        <v>1037</v>
      </c>
      <c r="C1704" s="50" t="s">
        <v>35</v>
      </c>
      <c r="D1704" s="100">
        <f t="shared" ref="D1704:E1705" si="504">D1705</f>
        <v>4699.7</v>
      </c>
      <c r="E1704" s="100">
        <f t="shared" si="504"/>
        <v>4377.7051799999999</v>
      </c>
      <c r="F1704" s="279">
        <f t="shared" si="500"/>
        <v>93.148609060152779</v>
      </c>
    </row>
    <row r="1705" spans="1:7" s="149" customFormat="1" ht="15.75" customHeight="1" x14ac:dyDescent="0.25">
      <c r="A1705" s="57" t="s">
        <v>34</v>
      </c>
      <c r="B1705" s="50" t="s">
        <v>1037</v>
      </c>
      <c r="C1705" s="50">
        <v>410</v>
      </c>
      <c r="D1705" s="100">
        <f t="shared" si="504"/>
        <v>4699.7</v>
      </c>
      <c r="E1705" s="100">
        <f t="shared" si="504"/>
        <v>4377.7051799999999</v>
      </c>
      <c r="F1705" s="279">
        <f t="shared" si="500"/>
        <v>93.148609060152779</v>
      </c>
    </row>
    <row r="1706" spans="1:7" s="149" customFormat="1" ht="31.5" hidden="1" customHeight="1" x14ac:dyDescent="0.25">
      <c r="A1706" s="57" t="s">
        <v>87</v>
      </c>
      <c r="B1706" s="50" t="s">
        <v>1037</v>
      </c>
      <c r="C1706" s="50" t="s">
        <v>88</v>
      </c>
      <c r="D1706" s="100">
        <f>4700+4400-4400.3</f>
        <v>4699.7</v>
      </c>
      <c r="E1706" s="100">
        <v>4377.7051799999999</v>
      </c>
      <c r="F1706" s="279">
        <f t="shared" si="500"/>
        <v>93.148609060152779</v>
      </c>
    </row>
    <row r="1707" spans="1:7" s="149" customFormat="1" ht="63" customHeight="1" x14ac:dyDescent="0.2">
      <c r="A1707" s="139" t="s">
        <v>952</v>
      </c>
      <c r="B1707" s="65" t="s">
        <v>879</v>
      </c>
      <c r="C1707" s="196"/>
      <c r="D1707" s="156">
        <f t="shared" ref="D1707:E1709" si="505">D1708</f>
        <v>11610.42116</v>
      </c>
      <c r="E1707" s="156">
        <f t="shared" si="505"/>
        <v>11610.42116</v>
      </c>
      <c r="F1707" s="279">
        <f t="shared" si="500"/>
        <v>100</v>
      </c>
    </row>
    <row r="1708" spans="1:7" s="149" customFormat="1" ht="31.5" customHeight="1" x14ac:dyDescent="0.2">
      <c r="A1708" s="52" t="s">
        <v>439</v>
      </c>
      <c r="B1708" s="50" t="s">
        <v>879</v>
      </c>
      <c r="C1708" s="196">
        <v>200</v>
      </c>
      <c r="D1708" s="157">
        <f t="shared" si="505"/>
        <v>11610.42116</v>
      </c>
      <c r="E1708" s="157">
        <f t="shared" si="505"/>
        <v>11610.42116</v>
      </c>
      <c r="F1708" s="279">
        <f t="shared" si="500"/>
        <v>100</v>
      </c>
    </row>
    <row r="1709" spans="1:7" s="149" customFormat="1" ht="31.5" customHeight="1" x14ac:dyDescent="0.2">
      <c r="A1709" s="52" t="s">
        <v>17</v>
      </c>
      <c r="B1709" s="50" t="s">
        <v>879</v>
      </c>
      <c r="C1709" s="196">
        <v>240</v>
      </c>
      <c r="D1709" s="157">
        <f t="shared" si="505"/>
        <v>11610.42116</v>
      </c>
      <c r="E1709" s="157">
        <f t="shared" si="505"/>
        <v>11610.42116</v>
      </c>
      <c r="F1709" s="279">
        <f t="shared" si="500"/>
        <v>100</v>
      </c>
    </row>
    <row r="1710" spans="1:7" s="149" customFormat="1" ht="15.75" hidden="1" customHeight="1" x14ac:dyDescent="0.2">
      <c r="A1710" s="52" t="s">
        <v>558</v>
      </c>
      <c r="B1710" s="50" t="s">
        <v>879</v>
      </c>
      <c r="C1710" s="196">
        <v>244</v>
      </c>
      <c r="D1710" s="157">
        <v>11610.42116</v>
      </c>
      <c r="E1710" s="100">
        <v>11610.42116</v>
      </c>
      <c r="F1710" s="279">
        <f t="shared" si="500"/>
        <v>100</v>
      </c>
    </row>
    <row r="1711" spans="1:7" s="39" customFormat="1" ht="31.5" customHeight="1" x14ac:dyDescent="0.25">
      <c r="A1711" s="40" t="s">
        <v>600</v>
      </c>
      <c r="B1711" s="73" t="s">
        <v>762</v>
      </c>
      <c r="C1711" s="73"/>
      <c r="D1711" s="127">
        <f>D1712+D1719+D1727+D1723</f>
        <v>50002.36</v>
      </c>
      <c r="E1711" s="127">
        <f>E1712+E1719+E1727+E1723</f>
        <v>43143.018479999999</v>
      </c>
      <c r="F1711" s="279">
        <f t="shared" si="500"/>
        <v>86.281964451277886</v>
      </c>
      <c r="G1711" s="277"/>
    </row>
    <row r="1712" spans="1:7" s="39" customFormat="1" ht="15.75" customHeight="1" x14ac:dyDescent="0.25">
      <c r="A1712" s="48" t="s">
        <v>513</v>
      </c>
      <c r="B1712" s="65" t="s">
        <v>763</v>
      </c>
      <c r="C1712" s="65"/>
      <c r="D1712" s="130">
        <f>D1716+D1713</f>
        <v>6260</v>
      </c>
      <c r="E1712" s="130">
        <f>E1716+E1713</f>
        <v>6256.7464600000003</v>
      </c>
      <c r="F1712" s="279">
        <f t="shared" si="500"/>
        <v>99.94802651757189</v>
      </c>
    </row>
    <row r="1713" spans="1:6" s="39" customFormat="1" ht="31.5" customHeight="1" x14ac:dyDescent="0.2">
      <c r="A1713" s="52" t="s">
        <v>18</v>
      </c>
      <c r="B1713" s="50" t="s">
        <v>763</v>
      </c>
      <c r="C1713" s="50" t="s">
        <v>20</v>
      </c>
      <c r="D1713" s="75">
        <f>D1714</f>
        <v>3180</v>
      </c>
      <c r="E1713" s="75">
        <f>E1714</f>
        <v>3179.7069999999999</v>
      </c>
      <c r="F1713" s="279">
        <f t="shared" si="500"/>
        <v>99.990786163522003</v>
      </c>
    </row>
    <row r="1714" spans="1:6" s="39" customFormat="1" ht="31.5" customHeight="1" x14ac:dyDescent="0.2">
      <c r="A1714" s="52" t="s">
        <v>27</v>
      </c>
      <c r="B1714" s="50" t="s">
        <v>763</v>
      </c>
      <c r="C1714" s="50" t="s">
        <v>0</v>
      </c>
      <c r="D1714" s="75">
        <f>D1715</f>
        <v>3180</v>
      </c>
      <c r="E1714" s="75">
        <f>E1715</f>
        <v>3179.7069999999999</v>
      </c>
      <c r="F1714" s="279">
        <f t="shared" si="500"/>
        <v>99.990786163522003</v>
      </c>
    </row>
    <row r="1715" spans="1:6" s="39" customFormat="1" ht="31.5" hidden="1" customHeight="1" x14ac:dyDescent="0.2">
      <c r="A1715" s="215" t="s">
        <v>676</v>
      </c>
      <c r="B1715" s="50" t="s">
        <v>763</v>
      </c>
      <c r="C1715" s="50" t="s">
        <v>482</v>
      </c>
      <c r="D1715" s="75">
        <v>3180</v>
      </c>
      <c r="E1715" s="100">
        <v>3179.7069999999999</v>
      </c>
      <c r="F1715" s="279">
        <f t="shared" si="500"/>
        <v>99.990786163522003</v>
      </c>
    </row>
    <row r="1716" spans="1:6" s="39" customFormat="1" ht="15.75" customHeight="1" x14ac:dyDescent="0.25">
      <c r="A1716" s="69" t="s">
        <v>13</v>
      </c>
      <c r="B1716" s="50" t="s">
        <v>763</v>
      </c>
      <c r="C1716" s="50" t="s">
        <v>14</v>
      </c>
      <c r="D1716" s="100">
        <f>D1717</f>
        <v>3080</v>
      </c>
      <c r="E1716" s="100">
        <f t="shared" ref="E1716" si="506">E1717</f>
        <v>3077.03946</v>
      </c>
      <c r="F1716" s="279">
        <f t="shared" si="500"/>
        <v>99.903878571428578</v>
      </c>
    </row>
    <row r="1717" spans="1:6" s="39" customFormat="1" ht="47.25" customHeight="1" x14ac:dyDescent="0.25">
      <c r="A1717" s="57" t="s">
        <v>306</v>
      </c>
      <c r="B1717" s="50" t="s">
        <v>763</v>
      </c>
      <c r="C1717" s="50" t="s">
        <v>12</v>
      </c>
      <c r="D1717" s="100">
        <f>D1718</f>
        <v>3080</v>
      </c>
      <c r="E1717" s="100">
        <f>E1718</f>
        <v>3077.03946</v>
      </c>
      <c r="F1717" s="279">
        <f t="shared" si="500"/>
        <v>99.903878571428578</v>
      </c>
    </row>
    <row r="1718" spans="1:6" s="39" customFormat="1" ht="47.25" hidden="1" customHeight="1" x14ac:dyDescent="0.25">
      <c r="A1718" s="4" t="s">
        <v>480</v>
      </c>
      <c r="B1718" s="50" t="s">
        <v>763</v>
      </c>
      <c r="C1718" s="50" t="s">
        <v>483</v>
      </c>
      <c r="D1718" s="100">
        <f>20000+6661-2645-22632+1696</f>
        <v>3080</v>
      </c>
      <c r="E1718" s="100">
        <v>3077.03946</v>
      </c>
      <c r="F1718" s="279">
        <f t="shared" si="500"/>
        <v>99.903878571428578</v>
      </c>
    </row>
    <row r="1719" spans="1:6" s="39" customFormat="1" ht="34.5" customHeight="1" x14ac:dyDescent="0.25">
      <c r="A1719" s="48" t="s">
        <v>622</v>
      </c>
      <c r="B1719" s="65" t="s">
        <v>764</v>
      </c>
      <c r="C1719" s="65"/>
      <c r="D1719" s="130">
        <f>D1720</f>
        <v>398</v>
      </c>
      <c r="E1719" s="130">
        <f t="shared" ref="E1719:E1721" si="507">E1720</f>
        <v>397.19421</v>
      </c>
      <c r="F1719" s="279">
        <f t="shared" si="500"/>
        <v>99.79754020100502</v>
      </c>
    </row>
    <row r="1720" spans="1:6" s="39" customFormat="1" ht="31.5" customHeight="1" x14ac:dyDescent="0.2">
      <c r="A1720" s="52" t="s">
        <v>439</v>
      </c>
      <c r="B1720" s="50" t="s">
        <v>764</v>
      </c>
      <c r="C1720" s="50" t="s">
        <v>15</v>
      </c>
      <c r="D1720" s="100">
        <f>D1721</f>
        <v>398</v>
      </c>
      <c r="E1720" s="100">
        <f t="shared" si="507"/>
        <v>397.19421</v>
      </c>
      <c r="F1720" s="279">
        <f t="shared" si="500"/>
        <v>99.79754020100502</v>
      </c>
    </row>
    <row r="1721" spans="1:6" s="39" customFormat="1" ht="31.5" customHeight="1" x14ac:dyDescent="0.2">
      <c r="A1721" s="52" t="s">
        <v>17</v>
      </c>
      <c r="B1721" s="50" t="s">
        <v>764</v>
      </c>
      <c r="C1721" s="50" t="s">
        <v>16</v>
      </c>
      <c r="D1721" s="100">
        <f>D1722</f>
        <v>398</v>
      </c>
      <c r="E1721" s="100">
        <f t="shared" si="507"/>
        <v>397.19421</v>
      </c>
      <c r="F1721" s="279">
        <f t="shared" si="500"/>
        <v>99.79754020100502</v>
      </c>
    </row>
    <row r="1722" spans="1:6" s="39" customFormat="1" ht="15.75" hidden="1" customHeight="1" x14ac:dyDescent="0.2">
      <c r="A1722" s="52" t="s">
        <v>558</v>
      </c>
      <c r="B1722" s="50" t="s">
        <v>764</v>
      </c>
      <c r="C1722" s="50" t="s">
        <v>70</v>
      </c>
      <c r="D1722" s="100">
        <f>2000-1602</f>
        <v>398</v>
      </c>
      <c r="E1722" s="100">
        <v>397.19421</v>
      </c>
      <c r="F1722" s="279">
        <f t="shared" si="500"/>
        <v>99.79754020100502</v>
      </c>
    </row>
    <row r="1723" spans="1:6" s="39" customFormat="1" ht="31.5" x14ac:dyDescent="0.2">
      <c r="A1723" s="7" t="s">
        <v>1071</v>
      </c>
      <c r="B1723" s="65" t="s">
        <v>1072</v>
      </c>
      <c r="C1723" s="65"/>
      <c r="D1723" s="14">
        <f>D1724</f>
        <v>2000</v>
      </c>
      <c r="E1723" s="14">
        <f t="shared" ref="E1723:E1725" si="508">E1724</f>
        <v>1999.992</v>
      </c>
      <c r="F1723" s="279">
        <f t="shared" si="500"/>
        <v>99.999600000000001</v>
      </c>
    </row>
    <row r="1724" spans="1:6" s="39" customFormat="1" ht="31.5" x14ac:dyDescent="0.2">
      <c r="A1724" s="52" t="s">
        <v>18</v>
      </c>
      <c r="B1724" s="50" t="s">
        <v>1072</v>
      </c>
      <c r="C1724" s="50" t="s">
        <v>20</v>
      </c>
      <c r="D1724" s="15">
        <f>D1725</f>
        <v>2000</v>
      </c>
      <c r="E1724" s="15">
        <f t="shared" si="508"/>
        <v>1999.992</v>
      </c>
      <c r="F1724" s="279">
        <f t="shared" si="500"/>
        <v>99.999600000000001</v>
      </c>
    </row>
    <row r="1725" spans="1:6" s="39" customFormat="1" ht="18.75" x14ac:dyDescent="0.2">
      <c r="A1725" s="52" t="s">
        <v>24</v>
      </c>
      <c r="B1725" s="50" t="s">
        <v>1072</v>
      </c>
      <c r="C1725" s="50" t="s">
        <v>25</v>
      </c>
      <c r="D1725" s="15">
        <f>D1726</f>
        <v>2000</v>
      </c>
      <c r="E1725" s="15">
        <f t="shared" si="508"/>
        <v>1999.992</v>
      </c>
      <c r="F1725" s="279">
        <f t="shared" si="500"/>
        <v>99.999600000000001</v>
      </c>
    </row>
    <row r="1726" spans="1:6" s="39" customFormat="1" ht="18.75" hidden="1" x14ac:dyDescent="0.2">
      <c r="A1726" s="52" t="s">
        <v>75</v>
      </c>
      <c r="B1726" s="50" t="s">
        <v>1072</v>
      </c>
      <c r="C1726" s="50" t="s">
        <v>76</v>
      </c>
      <c r="D1726" s="15">
        <v>2000</v>
      </c>
      <c r="E1726" s="15">
        <v>1999.992</v>
      </c>
      <c r="F1726" s="279">
        <f t="shared" si="500"/>
        <v>99.999600000000001</v>
      </c>
    </row>
    <row r="1727" spans="1:6" s="39" customFormat="1" ht="15.75" customHeight="1" x14ac:dyDescent="0.2">
      <c r="A1727" s="7" t="s">
        <v>861</v>
      </c>
      <c r="B1727" s="65" t="s">
        <v>862</v>
      </c>
      <c r="C1727" s="65"/>
      <c r="D1727" s="156">
        <f>D1728</f>
        <v>41344.36</v>
      </c>
      <c r="E1727" s="66">
        <f t="shared" ref="E1727:E1729" si="509">E1728</f>
        <v>34489.085809999997</v>
      </c>
      <c r="F1727" s="279">
        <f t="shared" si="500"/>
        <v>83.419082578615317</v>
      </c>
    </row>
    <row r="1728" spans="1:6" s="39" customFormat="1" ht="15.75" customHeight="1" x14ac:dyDescent="0.2">
      <c r="A1728" s="52" t="s">
        <v>13</v>
      </c>
      <c r="B1728" s="50" t="s">
        <v>862</v>
      </c>
      <c r="C1728" s="50" t="s">
        <v>14</v>
      </c>
      <c r="D1728" s="157">
        <f>D1729</f>
        <v>41344.36</v>
      </c>
      <c r="E1728" s="78">
        <f t="shared" si="509"/>
        <v>34489.085809999997</v>
      </c>
      <c r="F1728" s="279">
        <f t="shared" si="500"/>
        <v>83.419082578615317</v>
      </c>
    </row>
    <row r="1729" spans="1:7" s="39" customFormat="1" ht="47.25" customHeight="1" x14ac:dyDescent="0.2">
      <c r="A1729" s="52" t="s">
        <v>306</v>
      </c>
      <c r="B1729" s="50" t="s">
        <v>862</v>
      </c>
      <c r="C1729" s="50" t="s">
        <v>12</v>
      </c>
      <c r="D1729" s="157">
        <f>D1730</f>
        <v>41344.36</v>
      </c>
      <c r="E1729" s="78">
        <f t="shared" si="509"/>
        <v>34489.085809999997</v>
      </c>
      <c r="F1729" s="279">
        <f t="shared" si="500"/>
        <v>83.419082578615317</v>
      </c>
    </row>
    <row r="1730" spans="1:7" s="39" customFormat="1" ht="47.25" hidden="1" customHeight="1" x14ac:dyDescent="0.2">
      <c r="A1730" s="11" t="s">
        <v>480</v>
      </c>
      <c r="B1730" s="50" t="s">
        <v>862</v>
      </c>
      <c r="C1730" s="50" t="s">
        <v>483</v>
      </c>
      <c r="D1730" s="157">
        <f>2782.85+26760-1858+19719.51-4060-2000</f>
        <v>41344.36</v>
      </c>
      <c r="E1730" s="78">
        <v>34489.085809999997</v>
      </c>
      <c r="F1730" s="279">
        <f t="shared" ref="F1730:F1766" si="510">E1730/D1730*100</f>
        <v>83.419082578615317</v>
      </c>
    </row>
    <row r="1731" spans="1:7" s="39" customFormat="1" ht="15.75" customHeight="1" x14ac:dyDescent="0.25">
      <c r="A1731" s="40" t="s">
        <v>826</v>
      </c>
      <c r="B1731" s="73" t="s">
        <v>827</v>
      </c>
      <c r="C1731" s="73"/>
      <c r="D1731" s="127">
        <f>D1752+D1740+D1732+D1756+D1744+D1748+D1736</f>
        <v>644717.46100000001</v>
      </c>
      <c r="E1731" s="127">
        <f>E1752+E1740+E1732+E1756+E1744+E1748+E1736</f>
        <v>513332.78718000004</v>
      </c>
      <c r="F1731" s="279">
        <f t="shared" si="510"/>
        <v>79.621356366521624</v>
      </c>
      <c r="G1731" s="277"/>
    </row>
    <row r="1732" spans="1:7" s="149" customFormat="1" ht="31.5" customHeight="1" x14ac:dyDescent="0.2">
      <c r="A1732" s="61" t="s">
        <v>948</v>
      </c>
      <c r="B1732" s="49" t="s">
        <v>949</v>
      </c>
      <c r="C1732" s="65"/>
      <c r="D1732" s="156">
        <f>D1733</f>
        <v>326402.23000000004</v>
      </c>
      <c r="E1732" s="66">
        <f t="shared" ref="E1732:E1734" si="511">E1733</f>
        <v>326402.21753000002</v>
      </c>
      <c r="F1732" s="279">
        <f t="shared" si="510"/>
        <v>99.999996179560412</v>
      </c>
    </row>
    <row r="1733" spans="1:7" s="149" customFormat="1" ht="31.5" customHeight="1" x14ac:dyDescent="0.2">
      <c r="A1733" s="124" t="s">
        <v>503</v>
      </c>
      <c r="B1733" s="53" t="s">
        <v>949</v>
      </c>
      <c r="C1733" s="50" t="s">
        <v>35</v>
      </c>
      <c r="D1733" s="157">
        <f>D1734</f>
        <v>326402.23000000004</v>
      </c>
      <c r="E1733" s="78">
        <f t="shared" si="511"/>
        <v>326402.21753000002</v>
      </c>
      <c r="F1733" s="279">
        <f t="shared" si="510"/>
        <v>99.999996179560412</v>
      </c>
    </row>
    <row r="1734" spans="1:7" s="149" customFormat="1" ht="15.75" customHeight="1" x14ac:dyDescent="0.2">
      <c r="A1734" s="124" t="s">
        <v>34</v>
      </c>
      <c r="B1734" s="53" t="s">
        <v>949</v>
      </c>
      <c r="C1734" s="50">
        <v>410</v>
      </c>
      <c r="D1734" s="157">
        <f>D1735</f>
        <v>326402.23000000004</v>
      </c>
      <c r="E1734" s="78">
        <f t="shared" si="511"/>
        <v>326402.21753000002</v>
      </c>
      <c r="F1734" s="279">
        <f t="shared" si="510"/>
        <v>99.999996179560412</v>
      </c>
    </row>
    <row r="1735" spans="1:7" s="149" customFormat="1" ht="31.5" hidden="1" customHeight="1" x14ac:dyDescent="0.2">
      <c r="A1735" s="124" t="s">
        <v>87</v>
      </c>
      <c r="B1735" s="53" t="s">
        <v>949</v>
      </c>
      <c r="C1735" s="50" t="s">
        <v>88</v>
      </c>
      <c r="D1735" s="157">
        <f>372500+25000+3892.84-7447.72-16885.72-50657.17</f>
        <v>326402.23000000004</v>
      </c>
      <c r="E1735" s="78">
        <v>326402.21753000002</v>
      </c>
      <c r="F1735" s="279">
        <f t="shared" si="510"/>
        <v>99.999996179560412</v>
      </c>
    </row>
    <row r="1736" spans="1:7" s="149" customFormat="1" ht="47.25" customHeight="1" x14ac:dyDescent="0.2">
      <c r="A1736" s="124" t="s">
        <v>1065</v>
      </c>
      <c r="B1736" s="53" t="s">
        <v>1066</v>
      </c>
      <c r="C1736" s="50"/>
      <c r="D1736" s="78">
        <f>D1737</f>
        <v>161572.59</v>
      </c>
      <c r="E1736" s="78">
        <f t="shared" ref="E1736:E1738" si="512">E1737</f>
        <v>33391.70304</v>
      </c>
      <c r="F1736" s="279">
        <f t="shared" si="510"/>
        <v>20.66668798216331</v>
      </c>
    </row>
    <row r="1737" spans="1:7" s="149" customFormat="1" ht="31.5" customHeight="1" x14ac:dyDescent="0.2">
      <c r="A1737" s="124" t="s">
        <v>503</v>
      </c>
      <c r="B1737" s="53" t="s">
        <v>1066</v>
      </c>
      <c r="C1737" s="50" t="s">
        <v>35</v>
      </c>
      <c r="D1737" s="78">
        <f>D1738</f>
        <v>161572.59</v>
      </c>
      <c r="E1737" s="78">
        <f t="shared" si="512"/>
        <v>33391.70304</v>
      </c>
      <c r="F1737" s="279">
        <f t="shared" si="510"/>
        <v>20.66668798216331</v>
      </c>
    </row>
    <row r="1738" spans="1:7" s="149" customFormat="1" ht="15.75" customHeight="1" x14ac:dyDescent="0.2">
      <c r="A1738" s="124" t="s">
        <v>34</v>
      </c>
      <c r="B1738" s="53" t="s">
        <v>1066</v>
      </c>
      <c r="C1738" s="50">
        <v>410</v>
      </c>
      <c r="D1738" s="78">
        <f>D1739</f>
        <v>161572.59</v>
      </c>
      <c r="E1738" s="78">
        <f t="shared" si="512"/>
        <v>33391.70304</v>
      </c>
      <c r="F1738" s="279">
        <f t="shared" si="510"/>
        <v>20.66668798216331</v>
      </c>
    </row>
    <row r="1739" spans="1:7" s="149" customFormat="1" ht="31.5" hidden="1" customHeight="1" x14ac:dyDescent="0.2">
      <c r="A1739" s="124" t="s">
        <v>87</v>
      </c>
      <c r="B1739" s="53" t="s">
        <v>1066</v>
      </c>
      <c r="C1739" s="50" t="s">
        <v>88</v>
      </c>
      <c r="D1739" s="78">
        <f>0+126035.95+6633.48+1445.16+27458</f>
        <v>161572.59</v>
      </c>
      <c r="E1739" s="78">
        <v>33391.70304</v>
      </c>
      <c r="F1739" s="279">
        <f t="shared" si="510"/>
        <v>20.66668798216331</v>
      </c>
    </row>
    <row r="1740" spans="1:7" s="149" customFormat="1" ht="15.75" customHeight="1" x14ac:dyDescent="0.25">
      <c r="A1740" s="48" t="s">
        <v>982</v>
      </c>
      <c r="B1740" s="65" t="s">
        <v>864</v>
      </c>
      <c r="C1740" s="64"/>
      <c r="D1740" s="164">
        <f>D1741</f>
        <v>11650</v>
      </c>
      <c r="E1740" s="162">
        <f t="shared" ref="E1740:E1742" si="513">E1741</f>
        <v>11650</v>
      </c>
      <c r="F1740" s="279">
        <f t="shared" si="510"/>
        <v>100</v>
      </c>
    </row>
    <row r="1741" spans="1:7" s="149" customFormat="1" ht="31.5" customHeight="1" x14ac:dyDescent="0.2">
      <c r="A1741" s="52" t="s">
        <v>439</v>
      </c>
      <c r="B1741" s="50" t="s">
        <v>864</v>
      </c>
      <c r="C1741" s="50" t="s">
        <v>15</v>
      </c>
      <c r="D1741" s="121">
        <f>D1742</f>
        <v>11650</v>
      </c>
      <c r="E1741" s="133">
        <f t="shared" si="513"/>
        <v>11650</v>
      </c>
      <c r="F1741" s="279">
        <f t="shared" si="510"/>
        <v>100</v>
      </c>
    </row>
    <row r="1742" spans="1:7" s="149" customFormat="1" ht="31.5" customHeight="1" x14ac:dyDescent="0.2">
      <c r="A1742" s="52" t="s">
        <v>17</v>
      </c>
      <c r="B1742" s="50" t="s">
        <v>864</v>
      </c>
      <c r="C1742" s="50" t="s">
        <v>16</v>
      </c>
      <c r="D1742" s="121">
        <f>D1743</f>
        <v>11650</v>
      </c>
      <c r="E1742" s="133">
        <f t="shared" si="513"/>
        <v>11650</v>
      </c>
      <c r="F1742" s="279">
        <f t="shared" si="510"/>
        <v>100</v>
      </c>
    </row>
    <row r="1743" spans="1:7" s="149" customFormat="1" ht="15.75" hidden="1" customHeight="1" x14ac:dyDescent="0.2">
      <c r="A1743" s="52" t="s">
        <v>558</v>
      </c>
      <c r="B1743" s="50" t="s">
        <v>864</v>
      </c>
      <c r="C1743" s="50" t="s">
        <v>70</v>
      </c>
      <c r="D1743" s="121">
        <f>7928.47+4601.53-543.84-336.16</f>
        <v>11650</v>
      </c>
      <c r="E1743" s="133">
        <v>11650</v>
      </c>
      <c r="F1743" s="279">
        <f t="shared" si="510"/>
        <v>100</v>
      </c>
    </row>
    <row r="1744" spans="1:7" s="39" customFormat="1" ht="31.5" customHeight="1" x14ac:dyDescent="0.2">
      <c r="A1744" s="61" t="s">
        <v>1012</v>
      </c>
      <c r="B1744" s="65" t="s">
        <v>985</v>
      </c>
      <c r="C1744" s="65"/>
      <c r="D1744" s="164">
        <f t="shared" ref="D1744:E1746" si="514">D1745</f>
        <v>45045.46</v>
      </c>
      <c r="E1744" s="164">
        <f t="shared" si="514"/>
        <v>45045</v>
      </c>
      <c r="F1744" s="279">
        <f t="shared" si="510"/>
        <v>99.99897880940722</v>
      </c>
    </row>
    <row r="1745" spans="1:7" s="39" customFormat="1" ht="31.5" customHeight="1" x14ac:dyDescent="0.2">
      <c r="A1745" s="52" t="s">
        <v>439</v>
      </c>
      <c r="B1745" s="50" t="s">
        <v>985</v>
      </c>
      <c r="C1745" s="50" t="s">
        <v>15</v>
      </c>
      <c r="D1745" s="121">
        <f t="shared" si="514"/>
        <v>45045.46</v>
      </c>
      <c r="E1745" s="121">
        <f t="shared" si="514"/>
        <v>45045</v>
      </c>
      <c r="F1745" s="279">
        <f t="shared" si="510"/>
        <v>99.99897880940722</v>
      </c>
    </row>
    <row r="1746" spans="1:7" s="39" customFormat="1" ht="31.5" customHeight="1" x14ac:dyDescent="0.2">
      <c r="A1746" s="52" t="s">
        <v>17</v>
      </c>
      <c r="B1746" s="50" t="s">
        <v>985</v>
      </c>
      <c r="C1746" s="50" t="s">
        <v>16</v>
      </c>
      <c r="D1746" s="121">
        <f t="shared" si="514"/>
        <v>45045.46</v>
      </c>
      <c r="E1746" s="121">
        <f t="shared" si="514"/>
        <v>45045</v>
      </c>
      <c r="F1746" s="279">
        <f t="shared" si="510"/>
        <v>99.99897880940722</v>
      </c>
    </row>
    <row r="1747" spans="1:7" s="149" customFormat="1" ht="15.75" hidden="1" customHeight="1" x14ac:dyDescent="0.2">
      <c r="A1747" s="52" t="s">
        <v>558</v>
      </c>
      <c r="B1747" s="50" t="s">
        <v>985</v>
      </c>
      <c r="C1747" s="50" t="s">
        <v>70</v>
      </c>
      <c r="D1747" s="121">
        <f>455+45045-450-4.54</f>
        <v>45045.46</v>
      </c>
      <c r="E1747" s="133">
        <v>45045</v>
      </c>
      <c r="F1747" s="279">
        <f t="shared" si="510"/>
        <v>99.99897880940722</v>
      </c>
    </row>
    <row r="1748" spans="1:7" s="149" customFormat="1" ht="31.5" customHeight="1" x14ac:dyDescent="0.2">
      <c r="A1748" s="61" t="s">
        <v>984</v>
      </c>
      <c r="B1748" s="65" t="s">
        <v>986</v>
      </c>
      <c r="C1748" s="65"/>
      <c r="D1748" s="164">
        <f t="shared" ref="D1748:E1750" si="515">D1749</f>
        <v>18526</v>
      </c>
      <c r="E1748" s="164">
        <f t="shared" si="515"/>
        <v>18525</v>
      </c>
      <c r="F1748" s="279">
        <f t="shared" si="510"/>
        <v>99.994602180718999</v>
      </c>
    </row>
    <row r="1749" spans="1:7" s="149" customFormat="1" ht="31.5" customHeight="1" x14ac:dyDescent="0.2">
      <c r="A1749" s="52" t="s">
        <v>18</v>
      </c>
      <c r="B1749" s="50" t="s">
        <v>986</v>
      </c>
      <c r="C1749" s="50" t="s">
        <v>20</v>
      </c>
      <c r="D1749" s="121">
        <f t="shared" si="515"/>
        <v>18526</v>
      </c>
      <c r="E1749" s="121">
        <f t="shared" si="515"/>
        <v>18525</v>
      </c>
      <c r="F1749" s="279">
        <f t="shared" si="510"/>
        <v>99.994602180718999</v>
      </c>
    </row>
    <row r="1750" spans="1:7" s="149" customFormat="1" ht="15.75" customHeight="1" x14ac:dyDescent="0.2">
      <c r="A1750" s="52" t="s">
        <v>120</v>
      </c>
      <c r="B1750" s="50" t="s">
        <v>986</v>
      </c>
      <c r="C1750" s="50" t="s">
        <v>21</v>
      </c>
      <c r="D1750" s="121">
        <f t="shared" si="515"/>
        <v>18526</v>
      </c>
      <c r="E1750" s="121">
        <f t="shared" si="515"/>
        <v>18525</v>
      </c>
      <c r="F1750" s="279">
        <f t="shared" si="510"/>
        <v>99.994602180718999</v>
      </c>
    </row>
    <row r="1751" spans="1:7" s="149" customFormat="1" ht="15.75" hidden="1" customHeight="1" x14ac:dyDescent="0.2">
      <c r="A1751" s="52" t="s">
        <v>77</v>
      </c>
      <c r="B1751" s="50" t="s">
        <v>986</v>
      </c>
      <c r="C1751" s="50" t="s">
        <v>78</v>
      </c>
      <c r="D1751" s="121">
        <f>195+19305-965-9</f>
        <v>18526</v>
      </c>
      <c r="E1751" s="133">
        <v>18525</v>
      </c>
      <c r="F1751" s="279">
        <f t="shared" si="510"/>
        <v>99.994602180718999</v>
      </c>
    </row>
    <row r="1752" spans="1:7" s="149" customFormat="1" ht="31.5" customHeight="1" x14ac:dyDescent="0.25">
      <c r="A1752" s="48" t="s">
        <v>991</v>
      </c>
      <c r="B1752" s="65" t="s">
        <v>828</v>
      </c>
      <c r="C1752" s="64"/>
      <c r="D1752" s="130">
        <f>D1753</f>
        <v>46979.49</v>
      </c>
      <c r="E1752" s="130">
        <f t="shared" ref="E1752:E1754" si="516">E1753</f>
        <v>46890.666830000002</v>
      </c>
      <c r="F1752" s="279">
        <f t="shared" si="510"/>
        <v>99.810932025869164</v>
      </c>
    </row>
    <row r="1753" spans="1:7" s="149" customFormat="1" ht="31.5" customHeight="1" x14ac:dyDescent="0.2">
      <c r="A1753" s="52" t="s">
        <v>439</v>
      </c>
      <c r="B1753" s="50" t="s">
        <v>828</v>
      </c>
      <c r="C1753" s="50" t="s">
        <v>15</v>
      </c>
      <c r="D1753" s="100">
        <f>D1754</f>
        <v>46979.49</v>
      </c>
      <c r="E1753" s="100">
        <f t="shared" si="516"/>
        <v>46890.666830000002</v>
      </c>
      <c r="F1753" s="279">
        <f t="shared" si="510"/>
        <v>99.810932025869164</v>
      </c>
    </row>
    <row r="1754" spans="1:7" s="149" customFormat="1" ht="31.5" customHeight="1" x14ac:dyDescent="0.2">
      <c r="A1754" s="52" t="s">
        <v>17</v>
      </c>
      <c r="B1754" s="50" t="s">
        <v>828</v>
      </c>
      <c r="C1754" s="50" t="s">
        <v>16</v>
      </c>
      <c r="D1754" s="100">
        <f>D1755</f>
        <v>46979.49</v>
      </c>
      <c r="E1754" s="100">
        <f t="shared" si="516"/>
        <v>46890.666830000002</v>
      </c>
      <c r="F1754" s="279">
        <f t="shared" si="510"/>
        <v>99.810932025869164</v>
      </c>
    </row>
    <row r="1755" spans="1:7" s="149" customFormat="1" ht="15.75" hidden="1" customHeight="1" x14ac:dyDescent="0.2">
      <c r="A1755" s="52" t="s">
        <v>558</v>
      </c>
      <c r="B1755" s="50" t="s">
        <v>828</v>
      </c>
      <c r="C1755" s="50" t="s">
        <v>70</v>
      </c>
      <c r="D1755" s="100">
        <f>4780+7726.63+11110.41+28391.91-5016.13-13.33</f>
        <v>46979.49</v>
      </c>
      <c r="E1755" s="100">
        <v>46890.666830000002</v>
      </c>
      <c r="F1755" s="279">
        <f t="shared" si="510"/>
        <v>99.810932025869164</v>
      </c>
    </row>
    <row r="1756" spans="1:7" s="149" customFormat="1" ht="15.75" customHeight="1" x14ac:dyDescent="0.2">
      <c r="A1756" s="61" t="s">
        <v>975</v>
      </c>
      <c r="B1756" s="65" t="s">
        <v>976</v>
      </c>
      <c r="C1756" s="65"/>
      <c r="D1756" s="164">
        <f t="shared" ref="D1756:E1758" si="517">D1757</f>
        <v>34541.691000000006</v>
      </c>
      <c r="E1756" s="164">
        <f t="shared" si="517"/>
        <v>31428.199779999999</v>
      </c>
      <c r="F1756" s="279">
        <f t="shared" si="510"/>
        <v>90.986280260569742</v>
      </c>
    </row>
    <row r="1757" spans="1:7" s="149" customFormat="1" ht="31.5" customHeight="1" x14ac:dyDescent="0.2">
      <c r="A1757" s="52" t="s">
        <v>439</v>
      </c>
      <c r="B1757" s="50" t="s">
        <v>976</v>
      </c>
      <c r="C1757" s="50" t="s">
        <v>15</v>
      </c>
      <c r="D1757" s="121">
        <f t="shared" si="517"/>
        <v>34541.691000000006</v>
      </c>
      <c r="E1757" s="121">
        <f t="shared" si="517"/>
        <v>31428.199779999999</v>
      </c>
      <c r="F1757" s="279">
        <f t="shared" si="510"/>
        <v>90.986280260569742</v>
      </c>
    </row>
    <row r="1758" spans="1:7" s="149" customFormat="1" ht="31.5" customHeight="1" x14ac:dyDescent="0.2">
      <c r="A1758" s="52" t="s">
        <v>17</v>
      </c>
      <c r="B1758" s="50" t="s">
        <v>976</v>
      </c>
      <c r="C1758" s="50" t="s">
        <v>16</v>
      </c>
      <c r="D1758" s="121">
        <f t="shared" si="517"/>
        <v>34541.691000000006</v>
      </c>
      <c r="E1758" s="121">
        <f t="shared" si="517"/>
        <v>31428.199779999999</v>
      </c>
      <c r="F1758" s="279">
        <f t="shared" si="510"/>
        <v>90.986280260569742</v>
      </c>
    </row>
    <row r="1759" spans="1:7" s="149" customFormat="1" ht="15.75" hidden="1" customHeight="1" x14ac:dyDescent="0.2">
      <c r="A1759" s="52" t="s">
        <v>558</v>
      </c>
      <c r="B1759" s="50" t="s">
        <v>976</v>
      </c>
      <c r="C1759" s="50" t="s">
        <v>70</v>
      </c>
      <c r="D1759" s="121">
        <f>37399.01-671.849-261.111-1924.359</f>
        <v>34541.691000000006</v>
      </c>
      <c r="E1759" s="100">
        <v>31428.199779999999</v>
      </c>
      <c r="F1759" s="279">
        <f t="shared" si="510"/>
        <v>90.986280260569742</v>
      </c>
    </row>
    <row r="1760" spans="1:7" s="149" customFormat="1" ht="15.75" customHeight="1" x14ac:dyDescent="0.25">
      <c r="A1760" s="40" t="s">
        <v>765</v>
      </c>
      <c r="B1760" s="73" t="s">
        <v>766</v>
      </c>
      <c r="C1760" s="50"/>
      <c r="D1760" s="67">
        <f>D1761+D1766+D1787</f>
        <v>70264.703999999998</v>
      </c>
      <c r="E1760" s="67">
        <f>E1761+E1766+E1787</f>
        <v>67592.542220000003</v>
      </c>
      <c r="F1760" s="279">
        <f t="shared" si="510"/>
        <v>96.197006992301567</v>
      </c>
      <c r="G1760" s="278"/>
    </row>
    <row r="1761" spans="1:6" s="149" customFormat="1" ht="31.5" customHeight="1" x14ac:dyDescent="0.25">
      <c r="A1761" s="40" t="s">
        <v>767</v>
      </c>
      <c r="B1761" s="73" t="s">
        <v>768</v>
      </c>
      <c r="C1761" s="50"/>
      <c r="D1761" s="67">
        <f>D1762</f>
        <v>40445.159999999996</v>
      </c>
      <c r="E1761" s="67">
        <f t="shared" ref="E1761" si="518">E1762</f>
        <v>38147.681989999997</v>
      </c>
      <c r="F1761" s="279">
        <f t="shared" si="510"/>
        <v>94.319523003494126</v>
      </c>
    </row>
    <row r="1762" spans="1:6" s="149" customFormat="1" ht="15.75" customHeight="1" x14ac:dyDescent="0.25">
      <c r="A1762" s="48" t="s">
        <v>769</v>
      </c>
      <c r="B1762" s="49" t="s">
        <v>770</v>
      </c>
      <c r="C1762" s="64"/>
      <c r="D1762" s="130">
        <f>D1763</f>
        <v>40445.159999999996</v>
      </c>
      <c r="E1762" s="130">
        <f>E1763</f>
        <v>38147.681989999997</v>
      </c>
      <c r="F1762" s="279">
        <f t="shared" si="510"/>
        <v>94.319523003494126</v>
      </c>
    </row>
    <row r="1763" spans="1:6" s="149" customFormat="1" ht="31.5" customHeight="1" x14ac:dyDescent="0.2">
      <c r="A1763" s="52" t="s">
        <v>439</v>
      </c>
      <c r="B1763" s="53" t="s">
        <v>770</v>
      </c>
      <c r="C1763" s="196">
        <v>200</v>
      </c>
      <c r="D1763" s="100">
        <f t="shared" ref="D1763:E1764" si="519">D1764</f>
        <v>40445.159999999996</v>
      </c>
      <c r="E1763" s="100">
        <f t="shared" si="519"/>
        <v>38147.681989999997</v>
      </c>
      <c r="F1763" s="279">
        <f t="shared" si="510"/>
        <v>94.319523003494126</v>
      </c>
    </row>
    <row r="1764" spans="1:6" s="149" customFormat="1" ht="31.5" customHeight="1" x14ac:dyDescent="0.25">
      <c r="A1764" s="57" t="s">
        <v>17</v>
      </c>
      <c r="B1764" s="53" t="s">
        <v>770</v>
      </c>
      <c r="C1764" s="196">
        <v>240</v>
      </c>
      <c r="D1764" s="100">
        <f t="shared" si="519"/>
        <v>40445.159999999996</v>
      </c>
      <c r="E1764" s="100">
        <f t="shared" si="519"/>
        <v>38147.681989999997</v>
      </c>
      <c r="F1764" s="279">
        <f t="shared" si="510"/>
        <v>94.319523003494126</v>
      </c>
    </row>
    <row r="1765" spans="1:6" s="149" customFormat="1" ht="15.75" hidden="1" customHeight="1" x14ac:dyDescent="0.25">
      <c r="A1765" s="57" t="s">
        <v>558</v>
      </c>
      <c r="B1765" s="53" t="s">
        <v>770</v>
      </c>
      <c r="C1765" s="196">
        <v>244</v>
      </c>
      <c r="D1765" s="100">
        <f>50604-24000-2230+8000-45+10000-27+6000-407-5-5827-500-2700-30-162+1800-0.44-25.4</f>
        <v>40445.159999999996</v>
      </c>
      <c r="E1765" s="100">
        <v>38147.681989999997</v>
      </c>
      <c r="F1765" s="279">
        <f t="shared" si="510"/>
        <v>94.319523003494126</v>
      </c>
    </row>
    <row r="1766" spans="1:6" s="149" customFormat="1" ht="31.5" customHeight="1" x14ac:dyDescent="0.25">
      <c r="A1766" s="40" t="s">
        <v>771</v>
      </c>
      <c r="B1766" s="73" t="s">
        <v>772</v>
      </c>
      <c r="C1766" s="73"/>
      <c r="D1766" s="127">
        <f>D1767+D1771+D1775+D1779+D1783</f>
        <v>23912.375</v>
      </c>
      <c r="E1766" s="127">
        <f>E1767+E1771+E1775+E1779+E1783</f>
        <v>23537.691710000003</v>
      </c>
      <c r="F1766" s="279">
        <f t="shared" si="510"/>
        <v>98.433098803443826</v>
      </c>
    </row>
    <row r="1767" spans="1:6" s="134" customFormat="1" ht="15.75" customHeight="1" x14ac:dyDescent="0.25">
      <c r="A1767" s="48" t="s">
        <v>773</v>
      </c>
      <c r="B1767" s="49" t="s">
        <v>774</v>
      </c>
      <c r="C1767" s="64"/>
      <c r="D1767" s="130">
        <f t="shared" ref="D1767:E1769" si="520">D1768</f>
        <v>3573.8069999999998</v>
      </c>
      <c r="E1767" s="130">
        <f t="shared" si="520"/>
        <v>3573.80627</v>
      </c>
      <c r="F1767" s="279">
        <f t="shared" ref="F1767:F1825" si="521">E1767/D1767*100</f>
        <v>99.99997957360317</v>
      </c>
    </row>
    <row r="1768" spans="1:6" s="149" customFormat="1" ht="31.5" customHeight="1" x14ac:dyDescent="0.2">
      <c r="A1768" s="52" t="s">
        <v>439</v>
      </c>
      <c r="B1768" s="53" t="s">
        <v>774</v>
      </c>
      <c r="C1768" s="196">
        <v>200</v>
      </c>
      <c r="D1768" s="100">
        <f t="shared" si="520"/>
        <v>3573.8069999999998</v>
      </c>
      <c r="E1768" s="100">
        <f t="shared" si="520"/>
        <v>3573.80627</v>
      </c>
      <c r="F1768" s="279">
        <f t="shared" si="521"/>
        <v>99.99997957360317</v>
      </c>
    </row>
    <row r="1769" spans="1:6" s="149" customFormat="1" ht="31.5" customHeight="1" x14ac:dyDescent="0.25">
      <c r="A1769" s="57" t="s">
        <v>17</v>
      </c>
      <c r="B1769" s="53" t="s">
        <v>774</v>
      </c>
      <c r="C1769" s="196">
        <v>240</v>
      </c>
      <c r="D1769" s="100">
        <f t="shared" si="520"/>
        <v>3573.8069999999998</v>
      </c>
      <c r="E1769" s="100">
        <f t="shared" si="520"/>
        <v>3573.80627</v>
      </c>
      <c r="F1769" s="279">
        <f t="shared" si="521"/>
        <v>99.99997957360317</v>
      </c>
    </row>
    <row r="1770" spans="1:6" s="149" customFormat="1" ht="15.75" hidden="1" customHeight="1" x14ac:dyDescent="0.25">
      <c r="A1770" s="57" t="s">
        <v>558</v>
      </c>
      <c r="B1770" s="53" t="s">
        <v>774</v>
      </c>
      <c r="C1770" s="196">
        <v>244</v>
      </c>
      <c r="D1770" s="100">
        <f>7860-1000-1236-2050.193</f>
        <v>3573.8069999999998</v>
      </c>
      <c r="E1770" s="100">
        <v>3573.80627</v>
      </c>
      <c r="F1770" s="279">
        <f t="shared" si="521"/>
        <v>99.99997957360317</v>
      </c>
    </row>
    <row r="1771" spans="1:6" s="149" customFormat="1" ht="15.75" customHeight="1" x14ac:dyDescent="0.25">
      <c r="A1771" s="48" t="s">
        <v>775</v>
      </c>
      <c r="B1771" s="49" t="s">
        <v>776</v>
      </c>
      <c r="C1771" s="64"/>
      <c r="D1771" s="130">
        <f>D1772</f>
        <v>16759.817999999999</v>
      </c>
      <c r="E1771" s="130">
        <f t="shared" ref="E1771" si="522">E1772</f>
        <v>16700.265660000001</v>
      </c>
      <c r="F1771" s="279">
        <f t="shared" si="521"/>
        <v>99.644671917081681</v>
      </c>
    </row>
    <row r="1772" spans="1:6" s="149" customFormat="1" ht="31.5" customHeight="1" x14ac:dyDescent="0.2">
      <c r="A1772" s="52" t="s">
        <v>439</v>
      </c>
      <c r="B1772" s="53" t="s">
        <v>776</v>
      </c>
      <c r="C1772" s="196">
        <v>200</v>
      </c>
      <c r="D1772" s="100">
        <f t="shared" ref="D1772:E1773" si="523">D1773</f>
        <v>16759.817999999999</v>
      </c>
      <c r="E1772" s="100">
        <f t="shared" si="523"/>
        <v>16700.265660000001</v>
      </c>
      <c r="F1772" s="279">
        <f t="shared" si="521"/>
        <v>99.644671917081681</v>
      </c>
    </row>
    <row r="1773" spans="1:6" s="149" customFormat="1" ht="31.5" customHeight="1" x14ac:dyDescent="0.25">
      <c r="A1773" s="57" t="s">
        <v>17</v>
      </c>
      <c r="B1773" s="53" t="s">
        <v>776</v>
      </c>
      <c r="C1773" s="196">
        <v>240</v>
      </c>
      <c r="D1773" s="100">
        <f t="shared" si="523"/>
        <v>16759.817999999999</v>
      </c>
      <c r="E1773" s="100">
        <f t="shared" si="523"/>
        <v>16700.265660000001</v>
      </c>
      <c r="F1773" s="279">
        <f t="shared" si="521"/>
        <v>99.644671917081681</v>
      </c>
    </row>
    <row r="1774" spans="1:6" s="149" customFormat="1" ht="15.75" hidden="1" customHeight="1" x14ac:dyDescent="0.25">
      <c r="A1774" s="57" t="s">
        <v>558</v>
      </c>
      <c r="B1774" s="53" t="s">
        <v>776</v>
      </c>
      <c r="C1774" s="196">
        <v>244</v>
      </c>
      <c r="D1774" s="100">
        <f>20000-5000+2000-31+3000-50-50-1799-282-2000-194-2044+3823.177-1-350.954-154.346-106.902-0.157</f>
        <v>16759.817999999999</v>
      </c>
      <c r="E1774" s="100">
        <v>16700.265660000001</v>
      </c>
      <c r="F1774" s="279">
        <f t="shared" si="521"/>
        <v>99.644671917081681</v>
      </c>
    </row>
    <row r="1775" spans="1:6" s="149" customFormat="1" ht="15.75" customHeight="1" x14ac:dyDescent="0.25">
      <c r="A1775" s="48" t="s">
        <v>777</v>
      </c>
      <c r="B1775" s="49" t="s">
        <v>778</v>
      </c>
      <c r="C1775" s="64"/>
      <c r="D1775" s="130">
        <f>D1776</f>
        <v>790</v>
      </c>
      <c r="E1775" s="130">
        <f>E1776</f>
        <v>790</v>
      </c>
      <c r="F1775" s="279">
        <f t="shared" si="521"/>
        <v>100</v>
      </c>
    </row>
    <row r="1776" spans="1:6" s="134" customFormat="1" ht="31.5" customHeight="1" x14ac:dyDescent="0.25">
      <c r="A1776" s="52" t="s">
        <v>439</v>
      </c>
      <c r="B1776" s="53" t="s">
        <v>778</v>
      </c>
      <c r="C1776" s="196">
        <v>200</v>
      </c>
      <c r="D1776" s="130">
        <f>D1777</f>
        <v>790</v>
      </c>
      <c r="E1776" s="130">
        <f t="shared" ref="E1776:E1777" si="524">E1777</f>
        <v>790</v>
      </c>
      <c r="F1776" s="279">
        <f t="shared" si="521"/>
        <v>100</v>
      </c>
    </row>
    <row r="1777" spans="1:6" s="149" customFormat="1" ht="31.5" customHeight="1" x14ac:dyDescent="0.25">
      <c r="A1777" s="57" t="s">
        <v>17</v>
      </c>
      <c r="B1777" s="53" t="s">
        <v>778</v>
      </c>
      <c r="C1777" s="196">
        <v>240</v>
      </c>
      <c r="D1777" s="130">
        <f>D1778</f>
        <v>790</v>
      </c>
      <c r="E1777" s="130">
        <f t="shared" si="524"/>
        <v>790</v>
      </c>
      <c r="F1777" s="279">
        <f t="shared" si="521"/>
        <v>100</v>
      </c>
    </row>
    <row r="1778" spans="1:6" s="149" customFormat="1" ht="15.75" hidden="1" customHeight="1" x14ac:dyDescent="0.25">
      <c r="A1778" s="57" t="s">
        <v>558</v>
      </c>
      <c r="B1778" s="53" t="s">
        <v>778</v>
      </c>
      <c r="C1778" s="196">
        <v>244</v>
      </c>
      <c r="D1778" s="130">
        <f>973.47-183-0.47</f>
        <v>790</v>
      </c>
      <c r="E1778" s="130">
        <v>790</v>
      </c>
      <c r="F1778" s="279">
        <f t="shared" si="521"/>
        <v>100</v>
      </c>
    </row>
    <row r="1779" spans="1:6" s="149" customFormat="1" ht="15.75" customHeight="1" x14ac:dyDescent="0.25">
      <c r="A1779" s="48" t="s">
        <v>937</v>
      </c>
      <c r="B1779" s="49" t="s">
        <v>779</v>
      </c>
      <c r="C1779" s="64"/>
      <c r="D1779" s="130">
        <f>D1780</f>
        <v>613</v>
      </c>
      <c r="E1779" s="130">
        <f t="shared" ref="E1779" si="525">E1780</f>
        <v>612.36977999999999</v>
      </c>
      <c r="F1779" s="279">
        <f t="shared" si="521"/>
        <v>99.897190864600333</v>
      </c>
    </row>
    <row r="1780" spans="1:6" s="134" customFormat="1" ht="31.5" customHeight="1" x14ac:dyDescent="0.25">
      <c r="A1780" s="52" t="s">
        <v>439</v>
      </c>
      <c r="B1780" s="53" t="s">
        <v>779</v>
      </c>
      <c r="C1780" s="196">
        <v>200</v>
      </c>
      <c r="D1780" s="100">
        <f t="shared" ref="D1780:E1781" si="526">D1781</f>
        <v>613</v>
      </c>
      <c r="E1780" s="100">
        <f t="shared" si="526"/>
        <v>612.36977999999999</v>
      </c>
      <c r="F1780" s="279">
        <f t="shared" si="521"/>
        <v>99.897190864600333</v>
      </c>
    </row>
    <row r="1781" spans="1:6" s="149" customFormat="1" ht="31.5" customHeight="1" x14ac:dyDescent="0.25">
      <c r="A1781" s="57" t="s">
        <v>17</v>
      </c>
      <c r="B1781" s="53" t="s">
        <v>779</v>
      </c>
      <c r="C1781" s="196">
        <v>240</v>
      </c>
      <c r="D1781" s="100">
        <f t="shared" si="526"/>
        <v>613</v>
      </c>
      <c r="E1781" s="100">
        <f t="shared" si="526"/>
        <v>612.36977999999999</v>
      </c>
      <c r="F1781" s="279">
        <f t="shared" si="521"/>
        <v>99.897190864600333</v>
      </c>
    </row>
    <row r="1782" spans="1:6" s="149" customFormat="1" ht="15.75" hidden="1" customHeight="1" x14ac:dyDescent="0.25">
      <c r="A1782" s="57" t="s">
        <v>558</v>
      </c>
      <c r="B1782" s="53" t="s">
        <v>779</v>
      </c>
      <c r="C1782" s="196">
        <v>244</v>
      </c>
      <c r="D1782" s="100">
        <f>1400-787</f>
        <v>613</v>
      </c>
      <c r="E1782" s="100">
        <v>612.36977999999999</v>
      </c>
      <c r="F1782" s="279">
        <f t="shared" si="521"/>
        <v>99.897190864600333</v>
      </c>
    </row>
    <row r="1783" spans="1:6" s="149" customFormat="1" ht="15.75" customHeight="1" x14ac:dyDescent="0.25">
      <c r="A1783" s="48" t="s">
        <v>780</v>
      </c>
      <c r="B1783" s="49" t="s">
        <v>781</v>
      </c>
      <c r="C1783" s="64"/>
      <c r="D1783" s="130">
        <f t="shared" ref="D1783:E1785" si="527">D1784</f>
        <v>2175.75</v>
      </c>
      <c r="E1783" s="130">
        <f t="shared" si="527"/>
        <v>1861.25</v>
      </c>
      <c r="F1783" s="279">
        <f t="shared" si="521"/>
        <v>85.545214293921632</v>
      </c>
    </row>
    <row r="1784" spans="1:6" s="149" customFormat="1" ht="31.5" customHeight="1" x14ac:dyDescent="0.2">
      <c r="A1784" s="52" t="s">
        <v>439</v>
      </c>
      <c r="B1784" s="49" t="s">
        <v>781</v>
      </c>
      <c r="C1784" s="196">
        <v>200</v>
      </c>
      <c r="D1784" s="100">
        <f t="shared" si="527"/>
        <v>2175.75</v>
      </c>
      <c r="E1784" s="100">
        <f t="shared" si="527"/>
        <v>1861.25</v>
      </c>
      <c r="F1784" s="279">
        <f t="shared" si="521"/>
        <v>85.545214293921632</v>
      </c>
    </row>
    <row r="1785" spans="1:6" s="149" customFormat="1" ht="31.5" customHeight="1" x14ac:dyDescent="0.25">
      <c r="A1785" s="57" t="s">
        <v>17</v>
      </c>
      <c r="B1785" s="49" t="s">
        <v>781</v>
      </c>
      <c r="C1785" s="196">
        <v>240</v>
      </c>
      <c r="D1785" s="100">
        <f t="shared" si="527"/>
        <v>2175.75</v>
      </c>
      <c r="E1785" s="100">
        <f t="shared" si="527"/>
        <v>1861.25</v>
      </c>
      <c r="F1785" s="279">
        <f t="shared" si="521"/>
        <v>85.545214293921632</v>
      </c>
    </row>
    <row r="1786" spans="1:6" s="134" customFormat="1" ht="15.75" hidden="1" customHeight="1" x14ac:dyDescent="0.25">
      <c r="A1786" s="57" t="s">
        <v>558</v>
      </c>
      <c r="B1786" s="49" t="s">
        <v>781</v>
      </c>
      <c r="C1786" s="196">
        <v>244</v>
      </c>
      <c r="D1786" s="100">
        <f>500+2050-374-0.25</f>
        <v>2175.75</v>
      </c>
      <c r="E1786" s="100">
        <v>1861.25</v>
      </c>
      <c r="F1786" s="279">
        <f t="shared" si="521"/>
        <v>85.545214293921632</v>
      </c>
    </row>
    <row r="1787" spans="1:6" s="149" customFormat="1" ht="15.75" customHeight="1" x14ac:dyDescent="0.25">
      <c r="A1787" s="40" t="s">
        <v>782</v>
      </c>
      <c r="B1787" s="41" t="s">
        <v>783</v>
      </c>
      <c r="C1787" s="64"/>
      <c r="D1787" s="127">
        <f>D1788+D1792</f>
        <v>5907.1689999999999</v>
      </c>
      <c r="E1787" s="127">
        <f t="shared" ref="E1787" si="528">E1788+E1792</f>
        <v>5907.1685200000002</v>
      </c>
      <c r="F1787" s="279">
        <f t="shared" si="521"/>
        <v>99.999991874280227</v>
      </c>
    </row>
    <row r="1788" spans="1:6" s="149" customFormat="1" ht="15.75" customHeight="1" x14ac:dyDescent="0.25">
      <c r="A1788" s="48" t="s">
        <v>800</v>
      </c>
      <c r="B1788" s="49" t="s">
        <v>784</v>
      </c>
      <c r="C1788" s="64"/>
      <c r="D1788" s="130">
        <f>D1789</f>
        <v>2261.5</v>
      </c>
      <c r="E1788" s="130">
        <f t="shared" ref="E1788:E1790" si="529">E1789</f>
        <v>2261.5</v>
      </c>
      <c r="F1788" s="279">
        <f t="shared" si="521"/>
        <v>100</v>
      </c>
    </row>
    <row r="1789" spans="1:6" s="149" customFormat="1" ht="31.5" customHeight="1" x14ac:dyDescent="0.2">
      <c r="A1789" s="90" t="s">
        <v>18</v>
      </c>
      <c r="B1789" s="53" t="s">
        <v>784</v>
      </c>
      <c r="C1789" s="196">
        <v>600</v>
      </c>
      <c r="D1789" s="100">
        <f>D1790</f>
        <v>2261.5</v>
      </c>
      <c r="E1789" s="100">
        <f t="shared" si="529"/>
        <v>2261.5</v>
      </c>
      <c r="F1789" s="279">
        <f t="shared" si="521"/>
        <v>100</v>
      </c>
    </row>
    <row r="1790" spans="1:6" s="149" customFormat="1" ht="15.75" customHeight="1" x14ac:dyDescent="0.2">
      <c r="A1790" s="90" t="s">
        <v>24</v>
      </c>
      <c r="B1790" s="53" t="s">
        <v>784</v>
      </c>
      <c r="C1790" s="196">
        <v>610</v>
      </c>
      <c r="D1790" s="100">
        <f>D1791</f>
        <v>2261.5</v>
      </c>
      <c r="E1790" s="100">
        <f t="shared" si="529"/>
        <v>2261.5</v>
      </c>
      <c r="F1790" s="279">
        <f t="shared" si="521"/>
        <v>100</v>
      </c>
    </row>
    <row r="1791" spans="1:6" s="149" customFormat="1" ht="15.75" hidden="1" customHeight="1" x14ac:dyDescent="0.25">
      <c r="A1791" s="57" t="s">
        <v>75</v>
      </c>
      <c r="B1791" s="53" t="s">
        <v>784</v>
      </c>
      <c r="C1791" s="196">
        <v>612</v>
      </c>
      <c r="D1791" s="100">
        <f>2340-78.5</f>
        <v>2261.5</v>
      </c>
      <c r="E1791" s="100">
        <v>2261.5</v>
      </c>
      <c r="F1791" s="279">
        <f t="shared" si="521"/>
        <v>100</v>
      </c>
    </row>
    <row r="1792" spans="1:6" s="160" customFormat="1" ht="15.75" customHeight="1" x14ac:dyDescent="0.25">
      <c r="A1792" s="48" t="s">
        <v>785</v>
      </c>
      <c r="B1792" s="49" t="s">
        <v>786</v>
      </c>
      <c r="C1792" s="196"/>
      <c r="D1792" s="100">
        <f>D1793</f>
        <v>3645.6689999999999</v>
      </c>
      <c r="E1792" s="100">
        <f t="shared" ref="E1792:E1794" si="530">E1793</f>
        <v>3645.6685200000002</v>
      </c>
      <c r="F1792" s="279">
        <f t="shared" si="521"/>
        <v>99.999986833692262</v>
      </c>
    </row>
    <row r="1793" spans="1:16312" s="149" customFormat="1" ht="31.5" customHeight="1" x14ac:dyDescent="0.2">
      <c r="A1793" s="52" t="s">
        <v>439</v>
      </c>
      <c r="B1793" s="53" t="s">
        <v>786</v>
      </c>
      <c r="C1793" s="196">
        <v>200</v>
      </c>
      <c r="D1793" s="100">
        <f>D1794</f>
        <v>3645.6689999999999</v>
      </c>
      <c r="E1793" s="100">
        <f t="shared" si="530"/>
        <v>3645.6685200000002</v>
      </c>
      <c r="F1793" s="279">
        <f t="shared" si="521"/>
        <v>99.999986833692262</v>
      </c>
    </row>
    <row r="1794" spans="1:16312" s="149" customFormat="1" ht="31.5" customHeight="1" x14ac:dyDescent="0.25">
      <c r="A1794" s="57" t="s">
        <v>17</v>
      </c>
      <c r="B1794" s="53" t="s">
        <v>786</v>
      </c>
      <c r="C1794" s="196">
        <v>240</v>
      </c>
      <c r="D1794" s="100">
        <f>D1795</f>
        <v>3645.6689999999999</v>
      </c>
      <c r="E1794" s="100">
        <f t="shared" si="530"/>
        <v>3645.6685200000002</v>
      </c>
      <c r="F1794" s="279">
        <f t="shared" si="521"/>
        <v>99.999986833692262</v>
      </c>
    </row>
    <row r="1795" spans="1:16312" s="149" customFormat="1" ht="15.75" hidden="1" customHeight="1" x14ac:dyDescent="0.25">
      <c r="A1795" s="57" t="s">
        <v>558</v>
      </c>
      <c r="B1795" s="53" t="s">
        <v>786</v>
      </c>
      <c r="C1795" s="196">
        <v>244</v>
      </c>
      <c r="D1795" s="100">
        <f>10000-2000-3667-687.331</f>
        <v>3645.6689999999999</v>
      </c>
      <c r="E1795" s="100">
        <v>3645.6685200000002</v>
      </c>
      <c r="F1795" s="279">
        <f t="shared" si="521"/>
        <v>99.999986833692262</v>
      </c>
    </row>
    <row r="1796" spans="1:16312" s="149" customFormat="1" ht="18.75" customHeight="1" x14ac:dyDescent="0.3">
      <c r="A1796" s="260" t="s">
        <v>47</v>
      </c>
      <c r="B1796" s="50"/>
      <c r="C1796" s="64"/>
      <c r="D1796" s="148">
        <f>D14+D375+D530+D649+D778+D897+D978+D1080+D1103+D1294+D1381+D1433+D1446+D1484+D1513+D1562+D1578</f>
        <v>15929529.132440001</v>
      </c>
      <c r="E1796" s="148">
        <f>E14+E375+E530+E649+E778+E897+E978+E1080+E1103+E1294+E1381+E1433+E1446+E1484+E1513+E1562+E1578</f>
        <v>15298173.896890001</v>
      </c>
      <c r="F1796" s="279">
        <f t="shared" si="521"/>
        <v>96.036573144750008</v>
      </c>
    </row>
    <row r="1797" spans="1:16312" s="149" customFormat="1" ht="37.5" customHeight="1" x14ac:dyDescent="0.3">
      <c r="A1797" s="226" t="s">
        <v>44</v>
      </c>
      <c r="B1797" s="146" t="s">
        <v>162</v>
      </c>
      <c r="C1797" s="64"/>
      <c r="D1797" s="148">
        <f>D1798+D1802+D1816+D1821+D1826</f>
        <v>32491</v>
      </c>
      <c r="E1797" s="148">
        <f t="shared" ref="E1797" si="531">E1798+E1802+E1816+E1821+E1826</f>
        <v>32220.567759999998</v>
      </c>
      <c r="F1797" s="279">
        <f t="shared" si="521"/>
        <v>99.167670308700863</v>
      </c>
      <c r="G1797" s="304">
        <f>32491-D1797</f>
        <v>0</v>
      </c>
      <c r="H1797" s="304">
        <f>32220.56776-E1797</f>
        <v>0</v>
      </c>
      <c r="I1797" s="142"/>
      <c r="J1797" s="142"/>
      <c r="K1797" s="142"/>
      <c r="L1797" s="142"/>
      <c r="M1797" s="142"/>
      <c r="N1797" s="142"/>
      <c r="O1797" s="142"/>
      <c r="P1797" s="142"/>
      <c r="Q1797" s="142"/>
      <c r="R1797" s="142"/>
      <c r="S1797" s="142"/>
      <c r="T1797" s="142"/>
      <c r="U1797" s="142"/>
      <c r="V1797" s="142"/>
      <c r="W1797" s="142"/>
      <c r="X1797" s="142"/>
      <c r="Y1797" s="142"/>
      <c r="Z1797" s="142"/>
      <c r="AA1797" s="142"/>
      <c r="AB1797" s="142"/>
      <c r="AC1797" s="142"/>
      <c r="AD1797" s="142"/>
      <c r="AE1797" s="142"/>
      <c r="AF1797" s="142"/>
      <c r="AG1797" s="142"/>
      <c r="AH1797" s="142"/>
      <c r="AI1797" s="142"/>
      <c r="AJ1797" s="142"/>
      <c r="AK1797" s="142"/>
      <c r="AL1797" s="142"/>
      <c r="AM1797" s="142"/>
      <c r="AN1797" s="142"/>
      <c r="AO1797" s="142"/>
      <c r="AP1797" s="142"/>
      <c r="AQ1797" s="142"/>
      <c r="AR1797" s="142"/>
      <c r="AS1797" s="142"/>
      <c r="AT1797" s="142"/>
      <c r="AU1797" s="142"/>
      <c r="AV1797" s="142"/>
      <c r="AW1797" s="142"/>
      <c r="AX1797" s="142"/>
      <c r="AY1797" s="142"/>
      <c r="AZ1797" s="142"/>
      <c r="BA1797" s="142"/>
      <c r="BB1797" s="142"/>
      <c r="BC1797" s="142"/>
      <c r="BD1797" s="142"/>
      <c r="BE1797" s="142"/>
      <c r="BF1797" s="142"/>
      <c r="BG1797" s="142"/>
      <c r="BH1797" s="142"/>
      <c r="BI1797" s="142"/>
      <c r="BJ1797" s="142"/>
      <c r="BK1797" s="142"/>
      <c r="BL1797" s="142"/>
      <c r="BM1797" s="142"/>
      <c r="BN1797" s="142"/>
      <c r="BO1797" s="142"/>
      <c r="BP1797" s="142"/>
      <c r="BQ1797" s="142"/>
      <c r="BR1797" s="142"/>
      <c r="BS1797" s="142"/>
      <c r="BT1797" s="142"/>
      <c r="BU1797" s="142"/>
      <c r="BV1797" s="142"/>
      <c r="BW1797" s="142"/>
      <c r="BX1797" s="142"/>
      <c r="BY1797" s="142"/>
      <c r="BZ1797" s="142"/>
      <c r="CA1797" s="142"/>
      <c r="CB1797" s="142"/>
      <c r="CC1797" s="142"/>
      <c r="CD1797" s="142"/>
      <c r="CE1797" s="142"/>
      <c r="CF1797" s="142"/>
      <c r="CG1797" s="142"/>
      <c r="CH1797" s="142"/>
      <c r="CI1797" s="142"/>
      <c r="CJ1797" s="142"/>
      <c r="CK1797" s="142"/>
      <c r="CL1797" s="142"/>
      <c r="CM1797" s="142"/>
      <c r="CN1797" s="142"/>
      <c r="CO1797" s="142"/>
      <c r="CP1797" s="142"/>
      <c r="CQ1797" s="142"/>
      <c r="CR1797" s="142"/>
      <c r="CS1797" s="142"/>
      <c r="CT1797" s="142"/>
      <c r="CU1797" s="142"/>
      <c r="CV1797" s="142"/>
      <c r="CW1797" s="142"/>
      <c r="CX1797" s="142"/>
      <c r="CY1797" s="142"/>
      <c r="CZ1797" s="142"/>
      <c r="DA1797" s="142"/>
      <c r="DB1797" s="142"/>
      <c r="DC1797" s="142"/>
      <c r="DD1797" s="142"/>
      <c r="DE1797" s="142"/>
      <c r="DF1797" s="142"/>
      <c r="DG1797" s="142"/>
      <c r="DH1797" s="142"/>
      <c r="DI1797" s="142"/>
      <c r="DJ1797" s="142"/>
      <c r="DK1797" s="142"/>
      <c r="DL1797" s="142"/>
      <c r="DM1797" s="142"/>
      <c r="DN1797" s="142"/>
      <c r="DO1797" s="142"/>
      <c r="DP1797" s="142"/>
      <c r="DQ1797" s="142"/>
      <c r="DR1797" s="142"/>
      <c r="DS1797" s="142"/>
      <c r="DT1797" s="142"/>
      <c r="DU1797" s="142"/>
      <c r="DV1797" s="142"/>
      <c r="DW1797" s="142"/>
      <c r="DX1797" s="142"/>
      <c r="DY1797" s="142"/>
      <c r="DZ1797" s="142"/>
      <c r="EA1797" s="142"/>
      <c r="EB1797" s="142"/>
      <c r="EC1797" s="142"/>
      <c r="ED1797" s="142"/>
      <c r="EE1797" s="142"/>
      <c r="EF1797" s="142"/>
      <c r="EG1797" s="142"/>
      <c r="EH1797" s="142"/>
      <c r="EI1797" s="142"/>
      <c r="EJ1797" s="142"/>
      <c r="EK1797" s="142"/>
      <c r="EL1797" s="142"/>
      <c r="EM1797" s="142"/>
      <c r="EN1797" s="142"/>
      <c r="EO1797" s="142"/>
      <c r="EP1797" s="142"/>
      <c r="EQ1797" s="142"/>
      <c r="ER1797" s="142"/>
      <c r="ES1797" s="142"/>
      <c r="ET1797" s="142"/>
      <c r="EU1797" s="142"/>
      <c r="EV1797" s="142"/>
      <c r="EW1797" s="142"/>
      <c r="EX1797" s="142"/>
      <c r="EY1797" s="142"/>
      <c r="EZ1797" s="142"/>
      <c r="FA1797" s="142"/>
      <c r="FB1797" s="142"/>
      <c r="FC1797" s="142"/>
      <c r="FD1797" s="142"/>
      <c r="FE1797" s="142"/>
      <c r="FF1797" s="142"/>
      <c r="FG1797" s="142"/>
      <c r="FH1797" s="142"/>
      <c r="FI1797" s="142"/>
      <c r="FJ1797" s="142"/>
      <c r="FK1797" s="142"/>
      <c r="FL1797" s="142"/>
      <c r="FM1797" s="142"/>
      <c r="FN1797" s="142"/>
      <c r="FO1797" s="142"/>
      <c r="FP1797" s="142"/>
      <c r="FQ1797" s="142"/>
      <c r="FR1797" s="142"/>
      <c r="FS1797" s="142"/>
      <c r="FT1797" s="142"/>
      <c r="FU1797" s="142"/>
      <c r="FV1797" s="142"/>
      <c r="FW1797" s="142"/>
      <c r="FX1797" s="142"/>
      <c r="FY1797" s="142"/>
      <c r="FZ1797" s="142"/>
      <c r="GA1797" s="142"/>
      <c r="GB1797" s="142"/>
      <c r="GC1797" s="142"/>
      <c r="GD1797" s="142"/>
      <c r="GE1797" s="142"/>
      <c r="GF1797" s="142"/>
      <c r="GG1797" s="142"/>
      <c r="GH1797" s="142"/>
      <c r="GI1797" s="142"/>
      <c r="GJ1797" s="142"/>
      <c r="GK1797" s="142"/>
      <c r="GL1797" s="142"/>
      <c r="GM1797" s="142"/>
      <c r="GN1797" s="142"/>
      <c r="GO1797" s="142"/>
      <c r="GP1797" s="142"/>
      <c r="GQ1797" s="142"/>
      <c r="GR1797" s="142"/>
      <c r="GS1797" s="142"/>
      <c r="GT1797" s="142"/>
      <c r="GU1797" s="142"/>
      <c r="GV1797" s="142"/>
      <c r="GW1797" s="142"/>
      <c r="GX1797" s="142"/>
      <c r="GY1797" s="142"/>
      <c r="GZ1797" s="142"/>
      <c r="HA1797" s="142"/>
      <c r="HB1797" s="142"/>
      <c r="HC1797" s="142"/>
      <c r="HD1797" s="142"/>
      <c r="HE1797" s="142"/>
      <c r="HF1797" s="142"/>
      <c r="HG1797" s="142"/>
      <c r="HH1797" s="142"/>
      <c r="HI1797" s="142"/>
      <c r="HJ1797" s="142"/>
      <c r="HK1797" s="142"/>
      <c r="HL1797" s="142"/>
      <c r="HM1797" s="142"/>
      <c r="HN1797" s="142"/>
      <c r="HO1797" s="142"/>
      <c r="HP1797" s="142"/>
      <c r="HQ1797" s="142"/>
      <c r="HR1797" s="142"/>
      <c r="HS1797" s="142"/>
      <c r="HT1797" s="142"/>
      <c r="HU1797" s="142"/>
      <c r="HV1797" s="142"/>
      <c r="HW1797" s="142"/>
      <c r="HX1797" s="142"/>
      <c r="HY1797" s="142"/>
      <c r="HZ1797" s="142"/>
      <c r="IA1797" s="142"/>
      <c r="IB1797" s="142"/>
      <c r="IC1797" s="142"/>
      <c r="ID1797" s="142"/>
      <c r="IE1797" s="142"/>
      <c r="IF1797" s="142"/>
      <c r="IG1797" s="142"/>
      <c r="IH1797" s="142"/>
      <c r="II1797" s="142"/>
      <c r="IJ1797" s="142"/>
      <c r="IK1797" s="142"/>
      <c r="IL1797" s="142"/>
      <c r="IM1797" s="142"/>
      <c r="IN1797" s="142"/>
      <c r="IO1797" s="142"/>
      <c r="IP1797" s="142"/>
      <c r="IQ1797" s="142"/>
      <c r="IR1797" s="142"/>
      <c r="IS1797" s="142"/>
      <c r="IT1797" s="142"/>
      <c r="IU1797" s="142"/>
      <c r="IV1797" s="142"/>
      <c r="IW1797" s="142"/>
      <c r="IX1797" s="142"/>
      <c r="IY1797" s="142"/>
      <c r="IZ1797" s="142"/>
      <c r="JA1797" s="142"/>
      <c r="JB1797" s="142"/>
      <c r="JC1797" s="142"/>
      <c r="JD1797" s="142"/>
      <c r="JE1797" s="142"/>
      <c r="JF1797" s="142"/>
      <c r="JG1797" s="142"/>
      <c r="JH1797" s="142"/>
      <c r="JI1797" s="142"/>
      <c r="JJ1797" s="142"/>
      <c r="JK1797" s="142"/>
      <c r="JL1797" s="142"/>
      <c r="JM1797" s="142"/>
      <c r="JN1797" s="142"/>
      <c r="JO1797" s="142"/>
      <c r="JP1797" s="142"/>
      <c r="JQ1797" s="142"/>
      <c r="JR1797" s="142"/>
      <c r="JS1797" s="142"/>
      <c r="JT1797" s="142"/>
      <c r="JU1797" s="142"/>
      <c r="JV1797" s="142"/>
      <c r="JW1797" s="142"/>
      <c r="JX1797" s="142"/>
      <c r="JY1797" s="142"/>
      <c r="JZ1797" s="142"/>
      <c r="KA1797" s="142"/>
      <c r="KB1797" s="142"/>
      <c r="KC1797" s="142"/>
      <c r="KD1797" s="142"/>
      <c r="KE1797" s="142"/>
      <c r="KF1797" s="142"/>
      <c r="KG1797" s="142"/>
      <c r="KH1797" s="142"/>
      <c r="KI1797" s="142"/>
      <c r="KJ1797" s="142"/>
      <c r="KK1797" s="142"/>
      <c r="KL1797" s="142"/>
      <c r="KM1797" s="142"/>
      <c r="KN1797" s="142"/>
      <c r="KO1797" s="142"/>
      <c r="KP1797" s="142"/>
      <c r="KQ1797" s="142"/>
      <c r="KR1797" s="142"/>
      <c r="KS1797" s="142"/>
      <c r="KT1797" s="142"/>
      <c r="KU1797" s="142"/>
      <c r="KV1797" s="142"/>
      <c r="KW1797" s="142"/>
      <c r="KX1797" s="142"/>
      <c r="KY1797" s="142"/>
      <c r="KZ1797" s="142"/>
      <c r="LA1797" s="142"/>
      <c r="LB1797" s="142"/>
      <c r="LC1797" s="142"/>
      <c r="LD1797" s="142"/>
      <c r="LE1797" s="142"/>
      <c r="LF1797" s="142"/>
      <c r="LG1797" s="142"/>
      <c r="LH1797" s="142"/>
      <c r="LI1797" s="142"/>
      <c r="LJ1797" s="142"/>
      <c r="LK1797" s="142"/>
      <c r="LL1797" s="142"/>
      <c r="LM1797" s="142"/>
      <c r="LN1797" s="142"/>
      <c r="LO1797" s="142"/>
      <c r="LP1797" s="142"/>
      <c r="LQ1797" s="142"/>
      <c r="LR1797" s="142"/>
      <c r="LS1797" s="142"/>
      <c r="LT1797" s="142"/>
      <c r="LU1797" s="142"/>
      <c r="LV1797" s="142"/>
      <c r="LW1797" s="142"/>
      <c r="LX1797" s="142"/>
      <c r="LY1797" s="142"/>
      <c r="LZ1797" s="142"/>
      <c r="MA1797" s="142"/>
      <c r="MB1797" s="142"/>
      <c r="MC1797" s="142"/>
      <c r="MD1797" s="142"/>
      <c r="ME1797" s="142"/>
      <c r="MF1797" s="142"/>
      <c r="MG1797" s="142"/>
      <c r="MH1797" s="142"/>
      <c r="MI1797" s="142"/>
      <c r="MJ1797" s="142"/>
      <c r="MK1797" s="142"/>
      <c r="ML1797" s="142"/>
      <c r="MM1797" s="142"/>
      <c r="MN1797" s="142"/>
      <c r="MO1797" s="142"/>
      <c r="MP1797" s="142"/>
      <c r="MQ1797" s="142"/>
      <c r="MR1797" s="142"/>
      <c r="MS1797" s="142"/>
      <c r="MT1797" s="142"/>
      <c r="MU1797" s="142"/>
      <c r="MV1797" s="142"/>
      <c r="MW1797" s="142"/>
      <c r="MX1797" s="142"/>
      <c r="MY1797" s="142"/>
      <c r="MZ1797" s="142"/>
      <c r="NA1797" s="142"/>
      <c r="NB1797" s="142"/>
      <c r="NC1797" s="142"/>
      <c r="ND1797" s="142"/>
      <c r="NE1797" s="142"/>
      <c r="NF1797" s="142"/>
      <c r="NG1797" s="142"/>
      <c r="NH1797" s="142"/>
      <c r="NI1797" s="142"/>
      <c r="NJ1797" s="142"/>
      <c r="NK1797" s="142"/>
      <c r="NL1797" s="142"/>
      <c r="NM1797" s="142"/>
      <c r="NN1797" s="142"/>
      <c r="NO1797" s="142"/>
      <c r="NP1797" s="142"/>
      <c r="NQ1797" s="142"/>
      <c r="NR1797" s="142"/>
      <c r="NS1797" s="142"/>
      <c r="NT1797" s="142"/>
      <c r="NU1797" s="142"/>
      <c r="NV1797" s="142"/>
      <c r="NW1797" s="142"/>
      <c r="NX1797" s="142"/>
      <c r="NY1797" s="142"/>
      <c r="NZ1797" s="142"/>
      <c r="OA1797" s="142"/>
      <c r="OB1797" s="142"/>
      <c r="OC1797" s="142"/>
      <c r="OD1797" s="142"/>
      <c r="OE1797" s="142"/>
      <c r="OF1797" s="142"/>
      <c r="OG1797" s="142"/>
      <c r="OH1797" s="142"/>
      <c r="OI1797" s="142"/>
      <c r="OJ1797" s="142"/>
      <c r="OK1797" s="142"/>
      <c r="OL1797" s="142"/>
      <c r="OM1797" s="142"/>
      <c r="ON1797" s="142"/>
      <c r="OO1797" s="142"/>
      <c r="OP1797" s="142"/>
      <c r="OQ1797" s="142"/>
      <c r="OR1797" s="142"/>
      <c r="OS1797" s="142"/>
      <c r="OT1797" s="142"/>
      <c r="OU1797" s="142"/>
      <c r="OV1797" s="142"/>
      <c r="OW1797" s="142"/>
      <c r="OX1797" s="142"/>
      <c r="OY1797" s="142"/>
      <c r="OZ1797" s="142"/>
      <c r="PA1797" s="142"/>
      <c r="PB1797" s="142"/>
      <c r="PC1797" s="142"/>
      <c r="PD1797" s="142"/>
      <c r="PE1797" s="142"/>
      <c r="PF1797" s="142"/>
      <c r="PG1797" s="142"/>
      <c r="PH1797" s="142"/>
      <c r="PI1797" s="142"/>
      <c r="PJ1797" s="142"/>
      <c r="PK1797" s="142"/>
      <c r="PL1797" s="142"/>
      <c r="PM1797" s="142"/>
      <c r="PN1797" s="142"/>
      <c r="PO1797" s="142"/>
      <c r="PP1797" s="142"/>
      <c r="PQ1797" s="142"/>
      <c r="PR1797" s="142"/>
      <c r="PS1797" s="142"/>
      <c r="PT1797" s="142"/>
      <c r="PU1797" s="142"/>
      <c r="PV1797" s="142"/>
      <c r="PW1797" s="142"/>
      <c r="PX1797" s="142"/>
      <c r="PY1797" s="142"/>
      <c r="PZ1797" s="142"/>
      <c r="QA1797" s="142"/>
      <c r="QB1797" s="142"/>
      <c r="QC1797" s="142"/>
      <c r="QD1797" s="142"/>
      <c r="QE1797" s="142"/>
      <c r="QF1797" s="142"/>
      <c r="QG1797" s="142"/>
      <c r="QH1797" s="142"/>
      <c r="QI1797" s="142"/>
      <c r="QJ1797" s="142"/>
      <c r="QK1797" s="142"/>
      <c r="QL1797" s="142"/>
      <c r="QM1797" s="142"/>
      <c r="QN1797" s="142"/>
      <c r="QO1797" s="142"/>
      <c r="QP1797" s="142"/>
      <c r="QQ1797" s="142"/>
      <c r="QR1797" s="142"/>
      <c r="QS1797" s="142"/>
      <c r="QT1797" s="142"/>
      <c r="QU1797" s="142"/>
      <c r="QV1797" s="142"/>
      <c r="QW1797" s="142"/>
      <c r="QX1797" s="142"/>
      <c r="QY1797" s="142"/>
      <c r="QZ1797" s="142"/>
      <c r="RA1797" s="142"/>
      <c r="RB1797" s="142"/>
      <c r="RC1797" s="142"/>
      <c r="RD1797" s="142"/>
      <c r="RE1797" s="142"/>
      <c r="RF1797" s="142"/>
      <c r="RG1797" s="142"/>
      <c r="RH1797" s="142"/>
      <c r="RI1797" s="142"/>
      <c r="RJ1797" s="142"/>
      <c r="RK1797" s="142"/>
      <c r="RL1797" s="142"/>
      <c r="RM1797" s="142"/>
      <c r="RN1797" s="142"/>
      <c r="RO1797" s="142"/>
      <c r="RP1797" s="142"/>
      <c r="RQ1797" s="142"/>
      <c r="RR1797" s="142"/>
      <c r="RS1797" s="142"/>
      <c r="RT1797" s="142"/>
      <c r="RU1797" s="142"/>
      <c r="RV1797" s="142"/>
      <c r="RW1797" s="142"/>
      <c r="RX1797" s="142"/>
      <c r="RY1797" s="142"/>
      <c r="RZ1797" s="142"/>
      <c r="SA1797" s="142"/>
      <c r="SB1797" s="142"/>
      <c r="SC1797" s="142"/>
      <c r="SD1797" s="142"/>
      <c r="SE1797" s="142"/>
      <c r="SF1797" s="142"/>
      <c r="SG1797" s="142"/>
      <c r="SH1797" s="142"/>
      <c r="SI1797" s="142"/>
      <c r="SJ1797" s="142"/>
      <c r="SK1797" s="142"/>
      <c r="SL1797" s="142"/>
      <c r="SM1797" s="142"/>
      <c r="SN1797" s="142"/>
      <c r="SO1797" s="142"/>
      <c r="SP1797" s="142"/>
      <c r="SQ1797" s="142"/>
      <c r="SR1797" s="142"/>
      <c r="SS1797" s="142"/>
      <c r="ST1797" s="142"/>
      <c r="SU1797" s="142"/>
      <c r="SV1797" s="142"/>
      <c r="SW1797" s="142"/>
      <c r="SX1797" s="142"/>
      <c r="SY1797" s="142"/>
      <c r="SZ1797" s="142"/>
      <c r="TA1797" s="142"/>
      <c r="TB1797" s="142"/>
      <c r="TC1797" s="142"/>
      <c r="TD1797" s="142"/>
      <c r="TE1797" s="142"/>
      <c r="TF1797" s="142"/>
      <c r="TG1797" s="142"/>
      <c r="TH1797" s="142"/>
      <c r="TI1797" s="142"/>
      <c r="TJ1797" s="142"/>
      <c r="TK1797" s="142"/>
      <c r="TL1797" s="142"/>
      <c r="TM1797" s="142"/>
      <c r="TN1797" s="142"/>
      <c r="TO1797" s="142"/>
      <c r="TP1797" s="142"/>
      <c r="TQ1797" s="142"/>
      <c r="TR1797" s="142"/>
      <c r="TS1797" s="142"/>
      <c r="TT1797" s="142"/>
      <c r="TU1797" s="142"/>
      <c r="TV1797" s="142"/>
      <c r="TW1797" s="142"/>
      <c r="TX1797" s="142"/>
      <c r="TY1797" s="142"/>
      <c r="TZ1797" s="142"/>
      <c r="UA1797" s="142"/>
      <c r="UB1797" s="142"/>
      <c r="UC1797" s="142"/>
      <c r="UD1797" s="142"/>
      <c r="UE1797" s="142"/>
      <c r="UF1797" s="142"/>
      <c r="UG1797" s="142"/>
      <c r="UH1797" s="142"/>
      <c r="UI1797" s="142"/>
      <c r="UJ1797" s="142"/>
      <c r="UK1797" s="142"/>
      <c r="UL1797" s="142"/>
      <c r="UM1797" s="142"/>
      <c r="UN1797" s="142"/>
      <c r="UO1797" s="142"/>
      <c r="UP1797" s="142"/>
      <c r="UQ1797" s="142"/>
      <c r="UR1797" s="142"/>
      <c r="US1797" s="142"/>
      <c r="UT1797" s="142"/>
      <c r="UU1797" s="142"/>
      <c r="UV1797" s="142"/>
      <c r="UW1797" s="142"/>
      <c r="UX1797" s="142"/>
      <c r="UY1797" s="142"/>
      <c r="UZ1797" s="142"/>
      <c r="VA1797" s="142"/>
      <c r="VB1797" s="142"/>
      <c r="VC1797" s="142"/>
      <c r="VD1797" s="142"/>
      <c r="VE1797" s="142"/>
      <c r="VF1797" s="142"/>
      <c r="VG1797" s="142"/>
      <c r="VH1797" s="142"/>
      <c r="VI1797" s="142"/>
      <c r="VJ1797" s="142"/>
      <c r="VK1797" s="142"/>
      <c r="VL1797" s="142"/>
      <c r="VM1797" s="142"/>
      <c r="VN1797" s="142"/>
      <c r="VO1797" s="142"/>
      <c r="VP1797" s="142"/>
      <c r="VQ1797" s="142"/>
      <c r="VR1797" s="142"/>
      <c r="VS1797" s="142"/>
      <c r="VT1797" s="142"/>
      <c r="VU1797" s="142"/>
      <c r="VV1797" s="142"/>
      <c r="VW1797" s="142"/>
      <c r="VX1797" s="142"/>
      <c r="VY1797" s="142"/>
      <c r="VZ1797" s="142"/>
      <c r="WA1797" s="142"/>
      <c r="WB1797" s="142"/>
      <c r="WC1797" s="142"/>
      <c r="WD1797" s="142"/>
      <c r="WE1797" s="142"/>
      <c r="WF1797" s="142"/>
      <c r="WG1797" s="142"/>
      <c r="WH1797" s="142"/>
      <c r="WI1797" s="142"/>
      <c r="WJ1797" s="142"/>
      <c r="WK1797" s="142"/>
      <c r="WL1797" s="142"/>
      <c r="WM1797" s="142"/>
      <c r="WN1797" s="142"/>
      <c r="WO1797" s="142"/>
      <c r="WP1797" s="142"/>
      <c r="WQ1797" s="142"/>
      <c r="WR1797" s="142"/>
      <c r="WS1797" s="142"/>
      <c r="WT1797" s="142"/>
      <c r="WU1797" s="142"/>
      <c r="WV1797" s="142"/>
      <c r="WW1797" s="142"/>
      <c r="WX1797" s="142"/>
      <c r="WY1797" s="142"/>
      <c r="WZ1797" s="142"/>
      <c r="XA1797" s="142"/>
      <c r="XB1797" s="142"/>
      <c r="XC1797" s="142"/>
      <c r="XD1797" s="142"/>
      <c r="XE1797" s="142"/>
      <c r="XF1797" s="142"/>
      <c r="XG1797" s="142"/>
      <c r="XH1797" s="142"/>
      <c r="XI1797" s="142"/>
      <c r="XJ1797" s="142"/>
      <c r="XK1797" s="142"/>
      <c r="XL1797" s="142"/>
      <c r="XM1797" s="142"/>
      <c r="XN1797" s="142"/>
      <c r="XO1797" s="142"/>
      <c r="XP1797" s="142"/>
      <c r="XQ1797" s="142"/>
      <c r="XR1797" s="142"/>
      <c r="XS1797" s="142"/>
      <c r="XT1797" s="142"/>
      <c r="XU1797" s="142"/>
      <c r="XV1797" s="142"/>
      <c r="XW1797" s="142"/>
      <c r="XX1797" s="142"/>
      <c r="XY1797" s="142"/>
      <c r="XZ1797" s="142"/>
      <c r="YA1797" s="142"/>
      <c r="YB1797" s="142"/>
      <c r="YC1797" s="142"/>
      <c r="YD1797" s="142"/>
      <c r="YE1797" s="142"/>
      <c r="YF1797" s="142"/>
      <c r="YG1797" s="142"/>
      <c r="YH1797" s="142"/>
      <c r="YI1797" s="142"/>
      <c r="YJ1797" s="142"/>
      <c r="YK1797" s="142"/>
      <c r="YL1797" s="142"/>
      <c r="YM1797" s="142"/>
      <c r="YN1797" s="142"/>
      <c r="YO1797" s="142"/>
      <c r="YP1797" s="142"/>
      <c r="YQ1797" s="142"/>
      <c r="YR1797" s="142"/>
      <c r="YS1797" s="142"/>
      <c r="YT1797" s="142"/>
      <c r="YU1797" s="142"/>
      <c r="YV1797" s="142"/>
      <c r="YW1797" s="142"/>
      <c r="YX1797" s="142"/>
      <c r="YY1797" s="142"/>
      <c r="YZ1797" s="142"/>
      <c r="ZA1797" s="142"/>
      <c r="ZB1797" s="142"/>
      <c r="ZC1797" s="142"/>
      <c r="ZD1797" s="142"/>
      <c r="ZE1797" s="142"/>
      <c r="ZF1797" s="142"/>
      <c r="ZG1797" s="142"/>
      <c r="ZH1797" s="142"/>
      <c r="ZI1797" s="142"/>
      <c r="ZJ1797" s="142"/>
      <c r="ZK1797" s="142"/>
      <c r="ZL1797" s="142"/>
      <c r="ZM1797" s="142"/>
      <c r="ZN1797" s="142"/>
      <c r="ZO1797" s="142"/>
      <c r="ZP1797" s="142"/>
      <c r="ZQ1797" s="142"/>
      <c r="ZR1797" s="142"/>
      <c r="ZS1797" s="142"/>
      <c r="ZT1797" s="142"/>
      <c r="ZU1797" s="142"/>
      <c r="ZV1797" s="142"/>
      <c r="ZW1797" s="142"/>
      <c r="ZX1797" s="142"/>
      <c r="ZY1797" s="142"/>
      <c r="ZZ1797" s="142"/>
      <c r="AAA1797" s="142"/>
      <c r="AAB1797" s="142"/>
      <c r="AAC1797" s="142"/>
      <c r="AAD1797" s="142"/>
      <c r="AAE1797" s="142"/>
      <c r="AAF1797" s="142"/>
      <c r="AAG1797" s="142"/>
      <c r="AAH1797" s="142"/>
      <c r="AAI1797" s="142"/>
      <c r="AAJ1797" s="142"/>
      <c r="AAK1797" s="142"/>
      <c r="AAL1797" s="142"/>
      <c r="AAM1797" s="142"/>
      <c r="AAN1797" s="142"/>
      <c r="AAO1797" s="142"/>
      <c r="AAP1797" s="142"/>
      <c r="AAQ1797" s="142"/>
      <c r="AAR1797" s="142"/>
      <c r="AAS1797" s="142"/>
      <c r="AAT1797" s="142"/>
      <c r="AAU1797" s="142"/>
      <c r="AAV1797" s="142"/>
      <c r="AAW1797" s="142"/>
      <c r="AAX1797" s="142"/>
      <c r="AAY1797" s="142"/>
      <c r="AAZ1797" s="142"/>
      <c r="ABA1797" s="142"/>
      <c r="ABB1797" s="142"/>
      <c r="ABC1797" s="142"/>
      <c r="ABD1797" s="142"/>
      <c r="ABE1797" s="142"/>
      <c r="ABF1797" s="142"/>
      <c r="ABG1797" s="142"/>
      <c r="ABH1797" s="142"/>
      <c r="ABI1797" s="142"/>
      <c r="ABJ1797" s="142"/>
      <c r="ABK1797" s="142"/>
      <c r="ABL1797" s="142"/>
      <c r="ABM1797" s="142"/>
      <c r="ABN1797" s="142"/>
      <c r="ABO1797" s="142"/>
      <c r="ABP1797" s="142"/>
      <c r="ABQ1797" s="142"/>
      <c r="ABR1797" s="142"/>
      <c r="ABS1797" s="142"/>
      <c r="ABT1797" s="142"/>
      <c r="ABU1797" s="142"/>
      <c r="ABV1797" s="142"/>
      <c r="ABW1797" s="142"/>
      <c r="ABX1797" s="142"/>
      <c r="ABY1797" s="142"/>
      <c r="ABZ1797" s="142"/>
      <c r="ACA1797" s="142"/>
      <c r="ACB1797" s="142"/>
      <c r="ACC1797" s="142"/>
      <c r="ACD1797" s="142"/>
      <c r="ACE1797" s="142"/>
      <c r="ACF1797" s="142"/>
      <c r="ACG1797" s="142"/>
      <c r="ACH1797" s="142"/>
      <c r="ACI1797" s="142"/>
      <c r="ACJ1797" s="142"/>
      <c r="ACK1797" s="142"/>
      <c r="ACL1797" s="142"/>
      <c r="ACM1797" s="142"/>
      <c r="ACN1797" s="142"/>
      <c r="ACO1797" s="142"/>
      <c r="ACP1797" s="142"/>
      <c r="ACQ1797" s="142"/>
      <c r="ACR1797" s="142"/>
      <c r="ACS1797" s="142"/>
      <c r="ACT1797" s="142"/>
      <c r="ACU1797" s="142"/>
      <c r="ACV1797" s="142"/>
      <c r="ACW1797" s="142"/>
      <c r="ACX1797" s="142"/>
      <c r="ACY1797" s="142"/>
      <c r="ACZ1797" s="142"/>
      <c r="ADA1797" s="142"/>
      <c r="ADB1797" s="142"/>
      <c r="ADC1797" s="142"/>
      <c r="ADD1797" s="142"/>
      <c r="ADE1797" s="142"/>
      <c r="ADF1797" s="142"/>
      <c r="ADG1797" s="142"/>
      <c r="ADH1797" s="142"/>
      <c r="ADI1797" s="142"/>
      <c r="ADJ1797" s="142"/>
      <c r="ADK1797" s="142"/>
      <c r="ADL1797" s="142"/>
      <c r="ADM1797" s="142"/>
      <c r="ADN1797" s="142"/>
      <c r="ADO1797" s="142"/>
      <c r="ADP1797" s="142"/>
      <c r="ADQ1797" s="142"/>
      <c r="ADR1797" s="142"/>
      <c r="ADS1797" s="142"/>
      <c r="ADT1797" s="142"/>
      <c r="ADU1797" s="142"/>
      <c r="ADV1797" s="142"/>
      <c r="ADW1797" s="142"/>
      <c r="ADX1797" s="142"/>
      <c r="ADY1797" s="142"/>
      <c r="ADZ1797" s="142"/>
      <c r="AEA1797" s="142"/>
      <c r="AEB1797" s="142"/>
      <c r="AEC1797" s="142"/>
      <c r="AED1797" s="142"/>
      <c r="AEE1797" s="142"/>
      <c r="AEF1797" s="142"/>
      <c r="AEG1797" s="142"/>
      <c r="AEH1797" s="142"/>
      <c r="AEI1797" s="142"/>
      <c r="AEJ1797" s="142"/>
      <c r="AEK1797" s="142"/>
      <c r="AEL1797" s="142"/>
      <c r="AEM1797" s="142"/>
      <c r="AEN1797" s="142"/>
      <c r="AEO1797" s="142"/>
      <c r="AEP1797" s="142"/>
      <c r="AEQ1797" s="142"/>
      <c r="AER1797" s="142"/>
      <c r="AES1797" s="142"/>
      <c r="AET1797" s="142"/>
      <c r="AEU1797" s="142"/>
      <c r="AEV1797" s="142"/>
      <c r="AEW1797" s="142"/>
      <c r="AEX1797" s="142"/>
      <c r="AEY1797" s="142"/>
      <c r="AEZ1797" s="142"/>
      <c r="AFA1797" s="142"/>
      <c r="AFB1797" s="142"/>
      <c r="AFC1797" s="142"/>
      <c r="AFD1797" s="142"/>
      <c r="AFE1797" s="142"/>
      <c r="AFF1797" s="142"/>
      <c r="AFG1797" s="142"/>
      <c r="AFH1797" s="142"/>
      <c r="AFI1797" s="142"/>
      <c r="AFJ1797" s="142"/>
      <c r="AFK1797" s="142"/>
      <c r="AFL1797" s="142"/>
      <c r="AFM1797" s="142"/>
      <c r="AFN1797" s="142"/>
      <c r="AFO1797" s="142"/>
      <c r="AFP1797" s="142"/>
      <c r="AFQ1797" s="142"/>
      <c r="AFR1797" s="142"/>
      <c r="AFS1797" s="142"/>
      <c r="AFT1797" s="142"/>
      <c r="AFU1797" s="142"/>
      <c r="AFV1797" s="142"/>
      <c r="AFW1797" s="142"/>
      <c r="AFX1797" s="142"/>
      <c r="AFY1797" s="142"/>
      <c r="AFZ1797" s="142"/>
      <c r="AGA1797" s="142"/>
      <c r="AGB1797" s="142"/>
      <c r="AGC1797" s="142"/>
      <c r="AGD1797" s="142"/>
      <c r="AGE1797" s="142"/>
      <c r="AGF1797" s="142"/>
      <c r="AGG1797" s="142"/>
      <c r="AGH1797" s="142"/>
      <c r="AGI1797" s="142"/>
      <c r="AGJ1797" s="142"/>
      <c r="AGK1797" s="142"/>
      <c r="AGL1797" s="142"/>
      <c r="AGM1797" s="142"/>
      <c r="AGN1797" s="142"/>
      <c r="AGO1797" s="142"/>
      <c r="AGP1797" s="142"/>
      <c r="AGQ1797" s="142"/>
      <c r="AGR1797" s="142"/>
      <c r="AGS1797" s="142"/>
      <c r="AGT1797" s="142"/>
      <c r="AGU1797" s="142"/>
      <c r="AGV1797" s="142"/>
      <c r="AGW1797" s="142"/>
      <c r="AGX1797" s="142"/>
      <c r="AGY1797" s="142"/>
      <c r="AGZ1797" s="142"/>
      <c r="AHA1797" s="142"/>
      <c r="AHB1797" s="142"/>
      <c r="AHC1797" s="142"/>
      <c r="AHD1797" s="142"/>
      <c r="AHE1797" s="142"/>
      <c r="AHF1797" s="142"/>
      <c r="AHG1797" s="142"/>
      <c r="AHH1797" s="142"/>
      <c r="AHI1797" s="142"/>
      <c r="AHJ1797" s="142"/>
      <c r="AHK1797" s="142"/>
      <c r="AHL1797" s="142"/>
      <c r="AHM1797" s="142"/>
      <c r="AHN1797" s="142"/>
      <c r="AHO1797" s="142"/>
      <c r="AHP1797" s="142"/>
      <c r="AHQ1797" s="142"/>
      <c r="AHR1797" s="142"/>
      <c r="AHS1797" s="142"/>
      <c r="AHT1797" s="142"/>
      <c r="AHU1797" s="142"/>
      <c r="AHV1797" s="142"/>
      <c r="AHW1797" s="142"/>
      <c r="AHX1797" s="142"/>
      <c r="AHY1797" s="142"/>
      <c r="AHZ1797" s="142"/>
      <c r="AIA1797" s="142"/>
      <c r="AIB1797" s="142"/>
      <c r="AIC1797" s="142"/>
      <c r="AID1797" s="142"/>
      <c r="AIE1797" s="142"/>
      <c r="AIF1797" s="142"/>
      <c r="AIG1797" s="142"/>
      <c r="AIH1797" s="142"/>
      <c r="AII1797" s="142"/>
      <c r="AIJ1797" s="142"/>
      <c r="AIK1797" s="142"/>
      <c r="AIL1797" s="142"/>
      <c r="AIM1797" s="142"/>
      <c r="AIN1797" s="142"/>
      <c r="AIO1797" s="142"/>
      <c r="AIP1797" s="142"/>
      <c r="AIQ1797" s="142"/>
      <c r="AIR1797" s="142"/>
      <c r="AIS1797" s="142"/>
      <c r="AIT1797" s="142"/>
      <c r="AIU1797" s="142"/>
      <c r="AIV1797" s="142"/>
      <c r="AIW1797" s="142"/>
      <c r="AIX1797" s="142"/>
      <c r="AIY1797" s="142"/>
      <c r="AIZ1797" s="142"/>
      <c r="AJA1797" s="142"/>
      <c r="AJB1797" s="142"/>
      <c r="AJC1797" s="142"/>
      <c r="AJD1797" s="142"/>
      <c r="AJE1797" s="142"/>
      <c r="AJF1797" s="142"/>
      <c r="AJG1797" s="142"/>
      <c r="AJH1797" s="142"/>
      <c r="AJI1797" s="142"/>
      <c r="AJJ1797" s="142"/>
      <c r="AJK1797" s="142"/>
      <c r="AJL1797" s="142"/>
      <c r="AJM1797" s="142"/>
      <c r="AJN1797" s="142"/>
      <c r="AJO1797" s="142"/>
      <c r="AJP1797" s="142"/>
      <c r="AJQ1797" s="142"/>
      <c r="AJR1797" s="142"/>
      <c r="AJS1797" s="142"/>
      <c r="AJT1797" s="142"/>
      <c r="AJU1797" s="142"/>
      <c r="AJV1797" s="142"/>
      <c r="AJW1797" s="142"/>
      <c r="AJX1797" s="142"/>
      <c r="AJY1797" s="142"/>
      <c r="AJZ1797" s="142"/>
      <c r="AKA1797" s="142"/>
      <c r="AKB1797" s="142"/>
      <c r="AKC1797" s="142"/>
      <c r="AKD1797" s="142"/>
      <c r="AKE1797" s="142"/>
      <c r="AKF1797" s="142"/>
      <c r="AKG1797" s="142"/>
      <c r="AKH1797" s="142"/>
      <c r="AKI1797" s="142"/>
      <c r="AKJ1797" s="142"/>
      <c r="AKK1797" s="142"/>
      <c r="AKL1797" s="142"/>
      <c r="AKM1797" s="142"/>
      <c r="AKN1797" s="142"/>
      <c r="AKO1797" s="142"/>
      <c r="AKP1797" s="142"/>
      <c r="AKQ1797" s="142"/>
      <c r="AKR1797" s="142"/>
      <c r="AKS1797" s="142"/>
      <c r="AKT1797" s="142"/>
      <c r="AKU1797" s="142"/>
      <c r="AKV1797" s="142"/>
      <c r="AKW1797" s="142"/>
      <c r="AKX1797" s="142"/>
      <c r="AKY1797" s="142"/>
      <c r="AKZ1797" s="142"/>
      <c r="ALA1797" s="142"/>
      <c r="ALB1797" s="142"/>
      <c r="ALC1797" s="142"/>
      <c r="ALD1797" s="142"/>
      <c r="ALE1797" s="142"/>
      <c r="ALF1797" s="142"/>
      <c r="ALG1797" s="142"/>
      <c r="ALH1797" s="142"/>
      <c r="ALI1797" s="142"/>
      <c r="ALJ1797" s="142"/>
      <c r="ALK1797" s="142"/>
      <c r="ALL1797" s="142"/>
      <c r="ALM1797" s="142"/>
      <c r="ALN1797" s="142"/>
      <c r="ALO1797" s="142"/>
      <c r="ALP1797" s="142"/>
      <c r="ALQ1797" s="142"/>
      <c r="ALR1797" s="142"/>
      <c r="ALS1797" s="142"/>
      <c r="ALT1797" s="142"/>
      <c r="ALU1797" s="142"/>
      <c r="ALV1797" s="142"/>
      <c r="ALW1797" s="142"/>
      <c r="ALX1797" s="142"/>
      <c r="ALY1797" s="142"/>
      <c r="ALZ1797" s="142"/>
      <c r="AMA1797" s="142"/>
      <c r="AMB1797" s="142"/>
      <c r="AMC1797" s="142"/>
      <c r="AMD1797" s="142"/>
      <c r="AME1797" s="142"/>
      <c r="AMF1797" s="142"/>
      <c r="AMG1797" s="142"/>
      <c r="AMH1797" s="142"/>
      <c r="AMI1797" s="142"/>
      <c r="AMJ1797" s="142"/>
      <c r="AMK1797" s="142"/>
      <c r="AML1797" s="142"/>
      <c r="AMM1797" s="142"/>
      <c r="AMN1797" s="142"/>
      <c r="AMO1797" s="142"/>
      <c r="AMP1797" s="142"/>
      <c r="AMQ1797" s="142"/>
      <c r="AMR1797" s="142"/>
      <c r="AMS1797" s="142"/>
      <c r="AMT1797" s="142"/>
      <c r="AMU1797" s="142"/>
      <c r="AMV1797" s="142"/>
      <c r="AMW1797" s="142"/>
      <c r="AMX1797" s="142"/>
      <c r="AMY1797" s="142"/>
      <c r="AMZ1797" s="142"/>
      <c r="ANA1797" s="142"/>
      <c r="ANB1797" s="142"/>
      <c r="ANC1797" s="142"/>
      <c r="AND1797" s="142"/>
      <c r="ANE1797" s="142"/>
      <c r="ANF1797" s="142"/>
      <c r="ANG1797" s="142"/>
      <c r="ANH1797" s="142"/>
      <c r="ANI1797" s="142"/>
      <c r="ANJ1797" s="142"/>
      <c r="ANK1797" s="142"/>
      <c r="ANL1797" s="142"/>
      <c r="ANM1797" s="142"/>
      <c r="ANN1797" s="142"/>
      <c r="ANO1797" s="142"/>
      <c r="ANP1797" s="142"/>
      <c r="ANQ1797" s="142"/>
      <c r="ANR1797" s="142"/>
      <c r="ANS1797" s="142"/>
      <c r="ANT1797" s="142"/>
      <c r="ANU1797" s="142"/>
      <c r="ANV1797" s="142"/>
      <c r="ANW1797" s="142"/>
      <c r="ANX1797" s="142"/>
      <c r="ANY1797" s="142"/>
      <c r="ANZ1797" s="142"/>
      <c r="AOA1797" s="142"/>
      <c r="AOB1797" s="142"/>
      <c r="AOC1797" s="142"/>
      <c r="AOD1797" s="142"/>
      <c r="AOE1797" s="142"/>
      <c r="AOF1797" s="142"/>
      <c r="AOG1797" s="142"/>
      <c r="AOH1797" s="142"/>
      <c r="AOI1797" s="142"/>
      <c r="AOJ1797" s="142"/>
      <c r="AOK1797" s="142"/>
      <c r="AOL1797" s="142"/>
      <c r="AOM1797" s="142"/>
      <c r="AON1797" s="142"/>
      <c r="AOO1797" s="142"/>
      <c r="AOP1797" s="142"/>
      <c r="AOQ1797" s="142"/>
      <c r="AOR1797" s="142"/>
      <c r="AOS1797" s="142"/>
      <c r="AOT1797" s="142"/>
      <c r="AOU1797" s="142"/>
      <c r="AOV1797" s="142"/>
      <c r="AOW1797" s="142"/>
      <c r="AOX1797" s="142"/>
      <c r="AOY1797" s="142"/>
      <c r="AOZ1797" s="142"/>
      <c r="APA1797" s="142"/>
      <c r="APB1797" s="142"/>
      <c r="APC1797" s="142"/>
      <c r="APD1797" s="142"/>
      <c r="APE1797" s="142"/>
      <c r="APF1797" s="142"/>
      <c r="APG1797" s="142"/>
      <c r="APH1797" s="142"/>
      <c r="API1797" s="142"/>
      <c r="APJ1797" s="142"/>
      <c r="APK1797" s="142"/>
      <c r="APL1797" s="142"/>
      <c r="APM1797" s="142"/>
      <c r="APN1797" s="142"/>
      <c r="APO1797" s="142"/>
      <c r="APP1797" s="142"/>
      <c r="APQ1797" s="142"/>
      <c r="APR1797" s="142"/>
      <c r="APS1797" s="142"/>
      <c r="APT1797" s="142"/>
      <c r="APU1797" s="142"/>
      <c r="APV1797" s="142"/>
      <c r="APW1797" s="142"/>
      <c r="APX1797" s="142"/>
      <c r="APY1797" s="142"/>
      <c r="APZ1797" s="142"/>
      <c r="AQA1797" s="142"/>
      <c r="AQB1797" s="142"/>
      <c r="AQC1797" s="142"/>
      <c r="AQD1797" s="142"/>
      <c r="AQE1797" s="142"/>
      <c r="AQF1797" s="142"/>
      <c r="AQG1797" s="142"/>
      <c r="AQH1797" s="142"/>
      <c r="AQI1797" s="142"/>
      <c r="AQJ1797" s="142"/>
      <c r="AQK1797" s="142"/>
      <c r="AQL1797" s="142"/>
      <c r="AQM1797" s="142"/>
      <c r="AQN1797" s="142"/>
      <c r="AQO1797" s="142"/>
      <c r="AQP1797" s="142"/>
      <c r="AQQ1797" s="142"/>
      <c r="AQR1797" s="142"/>
      <c r="AQS1797" s="142"/>
      <c r="AQT1797" s="142"/>
      <c r="AQU1797" s="142"/>
      <c r="AQV1797" s="142"/>
      <c r="AQW1797" s="142"/>
      <c r="AQX1797" s="142"/>
      <c r="AQY1797" s="142"/>
      <c r="AQZ1797" s="142"/>
      <c r="ARA1797" s="142"/>
      <c r="ARB1797" s="142"/>
      <c r="ARC1797" s="142"/>
      <c r="ARD1797" s="142"/>
      <c r="ARE1797" s="142"/>
      <c r="ARF1797" s="142"/>
      <c r="ARG1797" s="142"/>
      <c r="ARH1797" s="142"/>
      <c r="ARI1797" s="142"/>
      <c r="ARJ1797" s="142"/>
      <c r="ARK1797" s="142"/>
      <c r="ARL1797" s="142"/>
      <c r="ARM1797" s="142"/>
      <c r="ARN1797" s="142"/>
      <c r="ARO1797" s="142"/>
      <c r="ARP1797" s="142"/>
      <c r="ARQ1797" s="142"/>
      <c r="ARR1797" s="142"/>
      <c r="ARS1797" s="142"/>
      <c r="ART1797" s="142"/>
      <c r="ARU1797" s="142"/>
      <c r="ARV1797" s="142"/>
      <c r="ARW1797" s="142"/>
      <c r="ARX1797" s="142"/>
      <c r="ARY1797" s="142"/>
      <c r="ARZ1797" s="142"/>
      <c r="ASA1797" s="142"/>
      <c r="ASB1797" s="142"/>
      <c r="ASC1797" s="142"/>
      <c r="ASD1797" s="142"/>
      <c r="ASE1797" s="142"/>
      <c r="ASF1797" s="142"/>
      <c r="ASG1797" s="142"/>
      <c r="ASH1797" s="142"/>
      <c r="ASI1797" s="142"/>
      <c r="ASJ1797" s="142"/>
      <c r="ASK1797" s="142"/>
      <c r="ASL1797" s="142"/>
      <c r="ASM1797" s="142"/>
      <c r="ASN1797" s="142"/>
      <c r="ASO1797" s="142"/>
      <c r="ASP1797" s="142"/>
      <c r="ASQ1797" s="142"/>
      <c r="ASR1797" s="142"/>
      <c r="ASS1797" s="142"/>
      <c r="AST1797" s="142"/>
      <c r="ASU1797" s="142"/>
      <c r="ASV1797" s="142"/>
      <c r="ASW1797" s="142"/>
      <c r="ASX1797" s="142"/>
      <c r="ASY1797" s="142"/>
      <c r="ASZ1797" s="142"/>
      <c r="ATA1797" s="142"/>
      <c r="ATB1797" s="142"/>
      <c r="ATC1797" s="142"/>
      <c r="ATD1797" s="142"/>
      <c r="ATE1797" s="142"/>
      <c r="ATF1797" s="142"/>
      <c r="ATG1797" s="142"/>
      <c r="ATH1797" s="142"/>
      <c r="ATI1797" s="142"/>
      <c r="ATJ1797" s="142"/>
      <c r="ATK1797" s="142"/>
      <c r="ATL1797" s="142"/>
      <c r="ATM1797" s="142"/>
      <c r="ATN1797" s="142"/>
      <c r="ATO1797" s="142"/>
      <c r="ATP1797" s="142"/>
      <c r="ATQ1797" s="142"/>
      <c r="ATR1797" s="142"/>
      <c r="ATS1797" s="142"/>
      <c r="ATT1797" s="142"/>
      <c r="ATU1797" s="142"/>
      <c r="ATV1797" s="142"/>
      <c r="ATW1797" s="142"/>
      <c r="ATX1797" s="142"/>
      <c r="ATY1797" s="142"/>
      <c r="ATZ1797" s="142"/>
      <c r="AUA1797" s="142"/>
      <c r="AUB1797" s="142"/>
      <c r="AUC1797" s="142"/>
      <c r="AUD1797" s="142"/>
      <c r="AUE1797" s="142"/>
      <c r="AUF1797" s="142"/>
      <c r="AUG1797" s="142"/>
      <c r="AUH1797" s="142"/>
      <c r="AUI1797" s="142"/>
      <c r="AUJ1797" s="142"/>
      <c r="AUK1797" s="142"/>
      <c r="AUL1797" s="142"/>
      <c r="AUM1797" s="142"/>
      <c r="AUN1797" s="142"/>
      <c r="AUO1797" s="142"/>
      <c r="AUP1797" s="142"/>
      <c r="AUQ1797" s="142"/>
      <c r="AUR1797" s="142"/>
      <c r="AUS1797" s="142"/>
      <c r="AUT1797" s="142"/>
      <c r="AUU1797" s="142"/>
      <c r="AUV1797" s="142"/>
      <c r="AUW1797" s="142"/>
      <c r="AUX1797" s="142"/>
      <c r="AUY1797" s="142"/>
      <c r="AUZ1797" s="142"/>
      <c r="AVA1797" s="142"/>
      <c r="AVB1797" s="142"/>
      <c r="AVC1797" s="142"/>
      <c r="AVD1797" s="142"/>
      <c r="AVE1797" s="142"/>
      <c r="AVF1797" s="142"/>
      <c r="AVG1797" s="142"/>
      <c r="AVH1797" s="142"/>
      <c r="AVI1797" s="142"/>
      <c r="AVJ1797" s="142"/>
      <c r="AVK1797" s="142"/>
      <c r="AVL1797" s="142"/>
      <c r="AVM1797" s="142"/>
      <c r="AVN1797" s="142"/>
      <c r="AVO1797" s="142"/>
      <c r="AVP1797" s="142"/>
      <c r="AVQ1797" s="142"/>
      <c r="AVR1797" s="142"/>
      <c r="AVS1797" s="142"/>
      <c r="AVT1797" s="142"/>
      <c r="AVU1797" s="142"/>
      <c r="AVV1797" s="142"/>
      <c r="AVW1797" s="142"/>
      <c r="AVX1797" s="142"/>
      <c r="AVY1797" s="142"/>
      <c r="AVZ1797" s="142"/>
      <c r="AWA1797" s="142"/>
      <c r="AWB1797" s="142"/>
      <c r="AWC1797" s="142"/>
      <c r="AWD1797" s="142"/>
      <c r="AWE1797" s="142"/>
      <c r="AWF1797" s="142"/>
      <c r="AWG1797" s="142"/>
      <c r="AWH1797" s="142"/>
      <c r="AWI1797" s="142"/>
      <c r="AWJ1797" s="142"/>
      <c r="AWK1797" s="142"/>
      <c r="AWL1797" s="142"/>
      <c r="AWM1797" s="142"/>
      <c r="AWN1797" s="142"/>
      <c r="AWO1797" s="142"/>
      <c r="AWP1797" s="142"/>
      <c r="AWQ1797" s="142"/>
      <c r="AWR1797" s="142"/>
      <c r="AWS1797" s="142"/>
      <c r="AWT1797" s="142"/>
      <c r="AWU1797" s="142"/>
      <c r="AWV1797" s="142"/>
      <c r="AWW1797" s="142"/>
      <c r="AWX1797" s="142"/>
      <c r="AWY1797" s="142"/>
      <c r="AWZ1797" s="142"/>
      <c r="AXA1797" s="142"/>
      <c r="AXB1797" s="142"/>
      <c r="AXC1797" s="142"/>
      <c r="AXD1797" s="142"/>
      <c r="AXE1797" s="142"/>
      <c r="AXF1797" s="142"/>
      <c r="AXG1797" s="142"/>
      <c r="AXH1797" s="142"/>
      <c r="AXI1797" s="142"/>
      <c r="AXJ1797" s="142"/>
      <c r="AXK1797" s="142"/>
      <c r="AXL1797" s="142"/>
      <c r="AXM1797" s="142"/>
      <c r="AXN1797" s="142"/>
      <c r="AXO1797" s="142"/>
      <c r="AXP1797" s="142"/>
      <c r="AXQ1797" s="142"/>
      <c r="AXR1797" s="142"/>
      <c r="AXS1797" s="142"/>
      <c r="AXT1797" s="142"/>
      <c r="AXU1797" s="142"/>
      <c r="AXV1797" s="142"/>
      <c r="AXW1797" s="142"/>
      <c r="AXX1797" s="142"/>
      <c r="AXY1797" s="142"/>
      <c r="AXZ1797" s="142"/>
      <c r="AYA1797" s="142"/>
      <c r="AYB1797" s="142"/>
      <c r="AYC1797" s="142"/>
      <c r="AYD1797" s="142"/>
      <c r="AYE1797" s="142"/>
      <c r="AYF1797" s="142"/>
      <c r="AYG1797" s="142"/>
      <c r="AYH1797" s="142"/>
      <c r="AYI1797" s="142"/>
      <c r="AYJ1797" s="142"/>
      <c r="AYK1797" s="142"/>
      <c r="AYL1797" s="142"/>
      <c r="AYM1797" s="142"/>
      <c r="AYN1797" s="142"/>
      <c r="AYO1797" s="142"/>
      <c r="AYP1797" s="142"/>
      <c r="AYQ1797" s="142"/>
      <c r="AYR1797" s="142"/>
      <c r="AYS1797" s="142"/>
      <c r="AYT1797" s="142"/>
      <c r="AYU1797" s="142"/>
      <c r="AYV1797" s="142"/>
      <c r="AYW1797" s="142"/>
      <c r="AYX1797" s="142"/>
      <c r="AYY1797" s="142"/>
      <c r="AYZ1797" s="142"/>
      <c r="AZA1797" s="142"/>
      <c r="AZB1797" s="142"/>
      <c r="AZC1797" s="142"/>
      <c r="AZD1797" s="142"/>
      <c r="AZE1797" s="142"/>
      <c r="AZF1797" s="142"/>
      <c r="AZG1797" s="142"/>
      <c r="AZH1797" s="142"/>
      <c r="AZI1797" s="142"/>
      <c r="AZJ1797" s="142"/>
      <c r="AZK1797" s="142"/>
      <c r="AZL1797" s="142"/>
      <c r="AZM1797" s="142"/>
      <c r="AZN1797" s="142"/>
      <c r="AZO1797" s="142"/>
      <c r="AZP1797" s="142"/>
      <c r="AZQ1797" s="142"/>
      <c r="AZR1797" s="142"/>
      <c r="AZS1797" s="142"/>
      <c r="AZT1797" s="142"/>
      <c r="AZU1797" s="142"/>
      <c r="AZV1797" s="142"/>
      <c r="AZW1797" s="142"/>
      <c r="AZX1797" s="142"/>
      <c r="AZY1797" s="142"/>
      <c r="AZZ1797" s="142"/>
      <c r="BAA1797" s="142"/>
      <c r="BAB1797" s="142"/>
      <c r="BAC1797" s="142"/>
      <c r="BAD1797" s="142"/>
      <c r="BAE1797" s="142"/>
      <c r="BAF1797" s="142"/>
      <c r="BAG1797" s="142"/>
      <c r="BAH1797" s="142"/>
      <c r="BAI1797" s="142"/>
      <c r="BAJ1797" s="142"/>
      <c r="BAK1797" s="142"/>
      <c r="BAL1797" s="142"/>
      <c r="BAM1797" s="142"/>
      <c r="BAN1797" s="142"/>
      <c r="BAO1797" s="142"/>
      <c r="BAP1797" s="142"/>
      <c r="BAQ1797" s="142"/>
      <c r="BAR1797" s="142"/>
      <c r="BAS1797" s="142"/>
      <c r="BAT1797" s="142"/>
      <c r="BAU1797" s="142"/>
      <c r="BAV1797" s="142"/>
      <c r="BAW1797" s="142"/>
      <c r="BAX1797" s="142"/>
      <c r="BAY1797" s="142"/>
      <c r="BAZ1797" s="142"/>
      <c r="BBA1797" s="142"/>
      <c r="BBB1797" s="142"/>
      <c r="BBC1797" s="142"/>
      <c r="BBD1797" s="142"/>
      <c r="BBE1797" s="142"/>
      <c r="BBF1797" s="142"/>
      <c r="BBG1797" s="142"/>
      <c r="BBH1797" s="142"/>
      <c r="BBI1797" s="142"/>
      <c r="BBJ1797" s="142"/>
      <c r="BBK1797" s="142"/>
      <c r="BBL1797" s="142"/>
      <c r="BBM1797" s="142"/>
      <c r="BBN1797" s="142"/>
      <c r="BBO1797" s="142"/>
      <c r="BBP1797" s="142"/>
      <c r="BBQ1797" s="142"/>
      <c r="BBR1797" s="142"/>
      <c r="BBS1797" s="142"/>
      <c r="BBT1797" s="142"/>
      <c r="BBU1797" s="142"/>
      <c r="BBV1797" s="142"/>
      <c r="BBW1797" s="142"/>
      <c r="BBX1797" s="142"/>
      <c r="BBY1797" s="142"/>
      <c r="BBZ1797" s="142"/>
      <c r="BCA1797" s="142"/>
      <c r="BCB1797" s="142"/>
      <c r="BCC1797" s="142"/>
      <c r="BCD1797" s="142"/>
      <c r="BCE1797" s="142"/>
      <c r="BCF1797" s="142"/>
      <c r="BCG1797" s="142"/>
      <c r="BCH1797" s="142"/>
      <c r="BCI1797" s="142"/>
      <c r="BCJ1797" s="142"/>
      <c r="BCK1797" s="142"/>
      <c r="BCL1797" s="142"/>
      <c r="BCM1797" s="142"/>
      <c r="BCN1797" s="142"/>
      <c r="BCO1797" s="142"/>
      <c r="BCP1797" s="142"/>
      <c r="BCQ1797" s="142"/>
      <c r="BCR1797" s="142"/>
      <c r="BCS1797" s="142"/>
      <c r="BCT1797" s="142"/>
      <c r="BCU1797" s="142"/>
      <c r="BCV1797" s="142"/>
      <c r="BCW1797" s="142"/>
      <c r="BCX1797" s="142"/>
      <c r="BCY1797" s="142"/>
      <c r="BCZ1797" s="142"/>
      <c r="BDA1797" s="142"/>
      <c r="BDB1797" s="142"/>
      <c r="BDC1797" s="142"/>
      <c r="BDD1797" s="142"/>
      <c r="BDE1797" s="142"/>
      <c r="BDF1797" s="142"/>
      <c r="BDG1797" s="142"/>
      <c r="BDH1797" s="142"/>
      <c r="BDI1797" s="142"/>
      <c r="BDJ1797" s="142"/>
      <c r="BDK1797" s="142"/>
      <c r="BDL1797" s="142"/>
      <c r="BDM1797" s="142"/>
      <c r="BDN1797" s="142"/>
      <c r="BDO1797" s="142"/>
      <c r="BDP1797" s="142"/>
      <c r="BDQ1797" s="142"/>
      <c r="BDR1797" s="142"/>
      <c r="BDS1797" s="142"/>
      <c r="BDT1797" s="142"/>
      <c r="BDU1797" s="142"/>
      <c r="BDV1797" s="142"/>
      <c r="BDW1797" s="142"/>
      <c r="BDX1797" s="142"/>
      <c r="BDY1797" s="142"/>
      <c r="BDZ1797" s="142"/>
      <c r="BEA1797" s="142"/>
      <c r="BEB1797" s="142"/>
      <c r="BEC1797" s="142"/>
      <c r="BED1797" s="142"/>
      <c r="BEE1797" s="142"/>
      <c r="BEF1797" s="142"/>
      <c r="BEG1797" s="142"/>
      <c r="BEH1797" s="142"/>
      <c r="BEI1797" s="142"/>
      <c r="BEJ1797" s="142"/>
      <c r="BEK1797" s="142"/>
      <c r="BEL1797" s="142"/>
      <c r="BEM1797" s="142"/>
      <c r="BEN1797" s="142"/>
      <c r="BEO1797" s="142"/>
      <c r="BEP1797" s="142"/>
      <c r="BEQ1797" s="142"/>
      <c r="BER1797" s="142"/>
      <c r="BES1797" s="142"/>
      <c r="BET1797" s="142"/>
      <c r="BEU1797" s="142"/>
      <c r="BEV1797" s="142"/>
      <c r="BEW1797" s="142"/>
      <c r="BEX1797" s="142"/>
      <c r="BEY1797" s="142"/>
      <c r="BEZ1797" s="142"/>
      <c r="BFA1797" s="142"/>
      <c r="BFB1797" s="142"/>
      <c r="BFC1797" s="142"/>
      <c r="BFD1797" s="142"/>
      <c r="BFE1797" s="142"/>
      <c r="BFF1797" s="142"/>
      <c r="BFG1797" s="142"/>
      <c r="BFH1797" s="142"/>
      <c r="BFI1797" s="142"/>
      <c r="BFJ1797" s="142"/>
      <c r="BFK1797" s="142"/>
      <c r="BFL1797" s="142"/>
      <c r="BFM1797" s="142"/>
      <c r="BFN1797" s="142"/>
      <c r="BFO1797" s="142"/>
      <c r="BFP1797" s="142"/>
      <c r="BFQ1797" s="142"/>
      <c r="BFR1797" s="142"/>
      <c r="BFS1797" s="142"/>
      <c r="BFT1797" s="142"/>
      <c r="BFU1797" s="142"/>
      <c r="BFV1797" s="142"/>
      <c r="BFW1797" s="142"/>
      <c r="BFX1797" s="142"/>
      <c r="BFY1797" s="142"/>
      <c r="BFZ1797" s="142"/>
      <c r="BGA1797" s="142"/>
      <c r="BGB1797" s="142"/>
      <c r="BGC1797" s="142"/>
      <c r="BGD1797" s="142"/>
      <c r="BGE1797" s="142"/>
      <c r="BGF1797" s="142"/>
      <c r="BGG1797" s="142"/>
      <c r="BGH1797" s="142"/>
      <c r="BGI1797" s="142"/>
      <c r="BGJ1797" s="142"/>
      <c r="BGK1797" s="142"/>
      <c r="BGL1797" s="142"/>
      <c r="BGM1797" s="142"/>
      <c r="BGN1797" s="142"/>
      <c r="BGO1797" s="142"/>
      <c r="BGP1797" s="142"/>
      <c r="BGQ1797" s="142"/>
      <c r="BGR1797" s="142"/>
      <c r="BGS1797" s="142"/>
      <c r="BGT1797" s="142"/>
      <c r="BGU1797" s="142"/>
      <c r="BGV1797" s="142"/>
      <c r="BGW1797" s="142"/>
      <c r="BGX1797" s="142"/>
      <c r="BGY1797" s="142"/>
      <c r="BGZ1797" s="142"/>
      <c r="BHA1797" s="142"/>
      <c r="BHB1797" s="142"/>
      <c r="BHC1797" s="142"/>
      <c r="BHD1797" s="142"/>
      <c r="BHE1797" s="142"/>
      <c r="BHF1797" s="142"/>
      <c r="BHG1797" s="142"/>
      <c r="BHH1797" s="142"/>
      <c r="BHI1797" s="142"/>
      <c r="BHJ1797" s="142"/>
      <c r="BHK1797" s="142"/>
      <c r="BHL1797" s="142"/>
      <c r="BHM1797" s="142"/>
      <c r="BHN1797" s="142"/>
      <c r="BHO1797" s="142"/>
      <c r="BHP1797" s="142"/>
      <c r="BHQ1797" s="142"/>
      <c r="BHR1797" s="142"/>
      <c r="BHS1797" s="142"/>
      <c r="BHT1797" s="142"/>
      <c r="BHU1797" s="142"/>
      <c r="BHV1797" s="142"/>
      <c r="BHW1797" s="142"/>
      <c r="BHX1797" s="142"/>
      <c r="BHY1797" s="142"/>
      <c r="BHZ1797" s="142"/>
      <c r="BIA1797" s="142"/>
      <c r="BIB1797" s="142"/>
      <c r="BIC1797" s="142"/>
      <c r="BID1797" s="142"/>
      <c r="BIE1797" s="142"/>
      <c r="BIF1797" s="142"/>
      <c r="BIG1797" s="142"/>
      <c r="BIH1797" s="142"/>
      <c r="BII1797" s="142"/>
      <c r="BIJ1797" s="142"/>
      <c r="BIK1797" s="142"/>
      <c r="BIL1797" s="142"/>
      <c r="BIM1797" s="142"/>
      <c r="BIN1797" s="142"/>
      <c r="BIO1797" s="142"/>
      <c r="BIP1797" s="142"/>
      <c r="BIQ1797" s="142"/>
      <c r="BIR1797" s="142"/>
      <c r="BIS1797" s="142"/>
      <c r="BIT1797" s="142"/>
      <c r="BIU1797" s="142"/>
      <c r="BIV1797" s="142"/>
      <c r="BIW1797" s="142"/>
      <c r="BIX1797" s="142"/>
      <c r="BIY1797" s="142"/>
      <c r="BIZ1797" s="142"/>
      <c r="BJA1797" s="142"/>
      <c r="BJB1797" s="142"/>
      <c r="BJC1797" s="142"/>
      <c r="BJD1797" s="142"/>
      <c r="BJE1797" s="142"/>
      <c r="BJF1797" s="142"/>
      <c r="BJG1797" s="142"/>
      <c r="BJH1797" s="142"/>
      <c r="BJI1797" s="142"/>
      <c r="BJJ1797" s="142"/>
      <c r="BJK1797" s="142"/>
      <c r="BJL1797" s="142"/>
      <c r="BJM1797" s="142"/>
      <c r="BJN1797" s="142"/>
      <c r="BJO1797" s="142"/>
      <c r="BJP1797" s="142"/>
      <c r="BJQ1797" s="142"/>
      <c r="BJR1797" s="142"/>
      <c r="BJS1797" s="142"/>
      <c r="BJT1797" s="142"/>
      <c r="BJU1797" s="142"/>
      <c r="BJV1797" s="142"/>
      <c r="BJW1797" s="142"/>
      <c r="BJX1797" s="142"/>
      <c r="BJY1797" s="142"/>
      <c r="BJZ1797" s="142"/>
      <c r="BKA1797" s="142"/>
      <c r="BKB1797" s="142"/>
      <c r="BKC1797" s="142"/>
      <c r="BKD1797" s="142"/>
      <c r="BKE1797" s="142"/>
      <c r="BKF1797" s="142"/>
      <c r="BKG1797" s="142"/>
      <c r="BKH1797" s="142"/>
      <c r="BKI1797" s="142"/>
      <c r="BKJ1797" s="142"/>
      <c r="BKK1797" s="142"/>
      <c r="BKL1797" s="142"/>
      <c r="BKM1797" s="142"/>
      <c r="BKN1797" s="142"/>
      <c r="BKO1797" s="142"/>
      <c r="BKP1797" s="142"/>
      <c r="BKQ1797" s="142"/>
      <c r="BKR1797" s="142"/>
      <c r="BKS1797" s="142"/>
      <c r="BKT1797" s="142"/>
      <c r="BKU1797" s="142"/>
      <c r="BKV1797" s="142"/>
      <c r="BKW1797" s="142"/>
      <c r="BKX1797" s="142"/>
      <c r="BKY1797" s="142"/>
      <c r="BKZ1797" s="142"/>
      <c r="BLA1797" s="142"/>
      <c r="BLB1797" s="142"/>
      <c r="BLC1797" s="142"/>
      <c r="BLD1797" s="142"/>
      <c r="BLE1797" s="142"/>
      <c r="BLF1797" s="142"/>
      <c r="BLG1797" s="142"/>
      <c r="BLH1797" s="142"/>
      <c r="BLI1797" s="142"/>
      <c r="BLJ1797" s="142"/>
      <c r="BLK1797" s="142"/>
      <c r="BLL1797" s="142"/>
      <c r="BLM1797" s="142"/>
      <c r="BLN1797" s="142"/>
      <c r="BLO1797" s="142"/>
      <c r="BLP1797" s="142"/>
      <c r="BLQ1797" s="142"/>
      <c r="BLR1797" s="142"/>
      <c r="BLS1797" s="142"/>
      <c r="BLT1797" s="142"/>
      <c r="BLU1797" s="142"/>
      <c r="BLV1797" s="142"/>
      <c r="BLW1797" s="142"/>
      <c r="BLX1797" s="142"/>
      <c r="BLY1797" s="142"/>
      <c r="BLZ1797" s="142"/>
      <c r="BMA1797" s="142"/>
      <c r="BMB1797" s="142"/>
      <c r="BMC1797" s="142"/>
      <c r="BMD1797" s="142"/>
      <c r="BME1797" s="142"/>
      <c r="BMF1797" s="142"/>
      <c r="BMG1797" s="142"/>
      <c r="BMH1797" s="142"/>
      <c r="BMI1797" s="142"/>
      <c r="BMJ1797" s="142"/>
      <c r="BMK1797" s="142"/>
      <c r="BML1797" s="142"/>
      <c r="BMM1797" s="142"/>
      <c r="BMN1797" s="142"/>
      <c r="BMO1797" s="142"/>
      <c r="BMP1797" s="142"/>
      <c r="BMQ1797" s="142"/>
      <c r="BMR1797" s="142"/>
      <c r="BMS1797" s="142"/>
      <c r="BMT1797" s="142"/>
      <c r="BMU1797" s="142"/>
      <c r="BMV1797" s="142"/>
      <c r="BMW1797" s="142"/>
      <c r="BMX1797" s="142"/>
      <c r="BMY1797" s="142"/>
      <c r="BMZ1797" s="142"/>
      <c r="BNA1797" s="142"/>
      <c r="BNB1797" s="142"/>
      <c r="BNC1797" s="142"/>
      <c r="BND1797" s="142"/>
      <c r="BNE1797" s="142"/>
      <c r="BNF1797" s="142"/>
      <c r="BNG1797" s="142"/>
      <c r="BNH1797" s="142"/>
      <c r="BNI1797" s="142"/>
      <c r="BNJ1797" s="142"/>
      <c r="BNK1797" s="142"/>
      <c r="BNL1797" s="142"/>
      <c r="BNM1797" s="142"/>
      <c r="BNN1797" s="142"/>
      <c r="BNO1797" s="142"/>
      <c r="BNP1797" s="142"/>
      <c r="BNQ1797" s="142"/>
      <c r="BNR1797" s="142"/>
      <c r="BNS1797" s="142"/>
      <c r="BNT1797" s="142"/>
      <c r="BNU1797" s="142"/>
      <c r="BNV1797" s="142"/>
      <c r="BNW1797" s="142"/>
      <c r="BNX1797" s="142"/>
      <c r="BNY1797" s="142"/>
      <c r="BNZ1797" s="142"/>
      <c r="BOA1797" s="142"/>
      <c r="BOB1797" s="142"/>
      <c r="BOC1797" s="142"/>
      <c r="BOD1797" s="142"/>
      <c r="BOE1797" s="142"/>
      <c r="BOF1797" s="142"/>
      <c r="BOG1797" s="142"/>
      <c r="BOH1797" s="142"/>
      <c r="BOI1797" s="142"/>
      <c r="BOJ1797" s="142"/>
      <c r="BOK1797" s="142"/>
      <c r="BOL1797" s="142"/>
      <c r="BOM1797" s="142"/>
      <c r="BON1797" s="142"/>
      <c r="BOO1797" s="142"/>
      <c r="BOP1797" s="142"/>
      <c r="BOQ1797" s="142"/>
      <c r="BOR1797" s="142"/>
      <c r="BOS1797" s="142"/>
      <c r="BOT1797" s="142"/>
      <c r="BOU1797" s="142"/>
      <c r="BOV1797" s="142"/>
      <c r="BOW1797" s="142"/>
      <c r="BOX1797" s="142"/>
      <c r="BOY1797" s="142"/>
      <c r="BOZ1797" s="142"/>
      <c r="BPA1797" s="142"/>
      <c r="BPB1797" s="142"/>
      <c r="BPC1797" s="142"/>
      <c r="BPD1797" s="142"/>
      <c r="BPE1797" s="142"/>
      <c r="BPF1797" s="142"/>
      <c r="BPG1797" s="142"/>
      <c r="BPH1797" s="142"/>
      <c r="BPI1797" s="142"/>
      <c r="BPJ1797" s="142"/>
      <c r="BPK1797" s="142"/>
      <c r="BPL1797" s="142"/>
      <c r="BPM1797" s="142"/>
      <c r="BPN1797" s="142"/>
      <c r="BPO1797" s="142"/>
      <c r="BPP1797" s="142"/>
      <c r="BPQ1797" s="142"/>
      <c r="BPR1797" s="142"/>
      <c r="BPS1797" s="142"/>
      <c r="BPT1797" s="142"/>
      <c r="BPU1797" s="142"/>
      <c r="BPV1797" s="142"/>
      <c r="BPW1797" s="142"/>
      <c r="BPX1797" s="142"/>
      <c r="BPY1797" s="142"/>
      <c r="BPZ1797" s="142"/>
      <c r="BQA1797" s="142"/>
      <c r="BQB1797" s="142"/>
      <c r="BQC1797" s="142"/>
      <c r="BQD1797" s="142"/>
      <c r="BQE1797" s="142"/>
      <c r="BQF1797" s="142"/>
      <c r="BQG1797" s="142"/>
      <c r="BQH1797" s="142"/>
      <c r="BQI1797" s="142"/>
      <c r="BQJ1797" s="142"/>
      <c r="BQK1797" s="142"/>
      <c r="BQL1797" s="142"/>
      <c r="BQM1797" s="142"/>
      <c r="BQN1797" s="142"/>
      <c r="BQO1797" s="142"/>
      <c r="BQP1797" s="142"/>
      <c r="BQQ1797" s="142"/>
      <c r="BQR1797" s="142"/>
      <c r="BQS1797" s="142"/>
      <c r="BQT1797" s="142"/>
      <c r="BQU1797" s="142"/>
      <c r="BQV1797" s="142"/>
      <c r="BQW1797" s="142"/>
      <c r="BQX1797" s="142"/>
      <c r="BQY1797" s="142"/>
      <c r="BQZ1797" s="142"/>
      <c r="BRA1797" s="142"/>
      <c r="BRB1797" s="142"/>
      <c r="BRC1797" s="142"/>
      <c r="BRD1797" s="142"/>
      <c r="BRE1797" s="142"/>
      <c r="BRF1797" s="142"/>
      <c r="BRG1797" s="142"/>
      <c r="BRH1797" s="142"/>
      <c r="BRI1797" s="142"/>
      <c r="BRJ1797" s="142"/>
      <c r="BRK1797" s="142"/>
      <c r="BRL1797" s="142"/>
      <c r="BRM1797" s="142"/>
      <c r="BRN1797" s="142"/>
      <c r="BRO1797" s="142"/>
      <c r="BRP1797" s="142"/>
      <c r="BRQ1797" s="142"/>
      <c r="BRR1797" s="142"/>
      <c r="BRS1797" s="142"/>
      <c r="BRT1797" s="142"/>
      <c r="BRU1797" s="142"/>
      <c r="BRV1797" s="142"/>
      <c r="BRW1797" s="142"/>
      <c r="BRX1797" s="142"/>
      <c r="BRY1797" s="142"/>
      <c r="BRZ1797" s="142"/>
      <c r="BSA1797" s="142"/>
      <c r="BSB1797" s="142"/>
      <c r="BSC1797" s="142"/>
      <c r="BSD1797" s="142"/>
      <c r="BSE1797" s="142"/>
      <c r="BSF1797" s="142"/>
      <c r="BSG1797" s="142"/>
      <c r="BSH1797" s="142"/>
      <c r="BSI1797" s="142"/>
      <c r="BSJ1797" s="142"/>
      <c r="BSK1797" s="142"/>
      <c r="BSL1797" s="142"/>
      <c r="BSM1797" s="142"/>
      <c r="BSN1797" s="142"/>
      <c r="BSO1797" s="142"/>
      <c r="BSP1797" s="142"/>
      <c r="BSQ1797" s="142"/>
      <c r="BSR1797" s="142"/>
      <c r="BSS1797" s="142"/>
      <c r="BST1797" s="142"/>
      <c r="BSU1797" s="142"/>
      <c r="BSV1797" s="142"/>
      <c r="BSW1797" s="142"/>
      <c r="BSX1797" s="142"/>
      <c r="BSY1797" s="142"/>
      <c r="BSZ1797" s="142"/>
      <c r="BTA1797" s="142"/>
      <c r="BTB1797" s="142"/>
      <c r="BTC1797" s="142"/>
      <c r="BTD1797" s="142"/>
      <c r="BTE1797" s="142"/>
      <c r="BTF1797" s="142"/>
      <c r="BTG1797" s="142"/>
      <c r="BTH1797" s="142"/>
      <c r="BTI1797" s="142"/>
      <c r="BTJ1797" s="142"/>
      <c r="BTK1797" s="142"/>
      <c r="BTL1797" s="142"/>
      <c r="BTM1797" s="142"/>
      <c r="BTN1797" s="142"/>
      <c r="BTO1797" s="142"/>
      <c r="BTP1797" s="142"/>
      <c r="BTQ1797" s="142"/>
      <c r="BTR1797" s="142"/>
      <c r="BTS1797" s="142"/>
      <c r="BTT1797" s="142"/>
      <c r="BTU1797" s="142"/>
      <c r="BTV1797" s="142"/>
      <c r="BTW1797" s="142"/>
      <c r="BTX1797" s="142"/>
      <c r="BTY1797" s="142"/>
      <c r="BTZ1797" s="142"/>
      <c r="BUA1797" s="142"/>
      <c r="BUB1797" s="142"/>
      <c r="BUC1797" s="142"/>
      <c r="BUD1797" s="142"/>
      <c r="BUE1797" s="142"/>
      <c r="BUF1797" s="142"/>
      <c r="BUG1797" s="142"/>
      <c r="BUH1797" s="142"/>
      <c r="BUI1797" s="142"/>
      <c r="BUJ1797" s="142"/>
      <c r="BUK1797" s="142"/>
      <c r="BUL1797" s="142"/>
      <c r="BUM1797" s="142"/>
      <c r="BUN1797" s="142"/>
      <c r="BUO1797" s="142"/>
      <c r="BUP1797" s="142"/>
      <c r="BUQ1797" s="142"/>
      <c r="BUR1797" s="142"/>
      <c r="BUS1797" s="142"/>
      <c r="BUT1797" s="142"/>
      <c r="BUU1797" s="142"/>
      <c r="BUV1797" s="142"/>
      <c r="BUW1797" s="142"/>
      <c r="BUX1797" s="142"/>
      <c r="BUY1797" s="142"/>
      <c r="BUZ1797" s="142"/>
      <c r="BVA1797" s="142"/>
      <c r="BVB1797" s="142"/>
      <c r="BVC1797" s="142"/>
      <c r="BVD1797" s="142"/>
      <c r="BVE1797" s="142"/>
      <c r="BVF1797" s="142"/>
      <c r="BVG1797" s="142"/>
      <c r="BVH1797" s="142"/>
      <c r="BVI1797" s="142"/>
      <c r="BVJ1797" s="142"/>
      <c r="BVK1797" s="142"/>
      <c r="BVL1797" s="142"/>
      <c r="BVM1797" s="142"/>
      <c r="BVN1797" s="142"/>
      <c r="BVO1797" s="142"/>
      <c r="BVP1797" s="142"/>
      <c r="BVQ1797" s="142"/>
      <c r="BVR1797" s="142"/>
      <c r="BVS1797" s="142"/>
      <c r="BVT1797" s="142"/>
      <c r="BVU1797" s="142"/>
      <c r="BVV1797" s="142"/>
      <c r="BVW1797" s="142"/>
      <c r="BVX1797" s="142"/>
      <c r="BVY1797" s="142"/>
      <c r="BVZ1797" s="142"/>
      <c r="BWA1797" s="142"/>
      <c r="BWB1797" s="142"/>
      <c r="BWC1797" s="142"/>
      <c r="BWD1797" s="142"/>
      <c r="BWE1797" s="142"/>
      <c r="BWF1797" s="142"/>
      <c r="BWG1797" s="142"/>
      <c r="BWH1797" s="142"/>
      <c r="BWI1797" s="142"/>
      <c r="BWJ1797" s="142"/>
      <c r="BWK1797" s="142"/>
      <c r="BWL1797" s="142"/>
      <c r="BWM1797" s="142"/>
      <c r="BWN1797" s="142"/>
      <c r="BWO1797" s="142"/>
      <c r="BWP1797" s="142"/>
      <c r="BWQ1797" s="142"/>
      <c r="BWR1797" s="142"/>
      <c r="BWS1797" s="142"/>
      <c r="BWT1797" s="142"/>
      <c r="BWU1797" s="142"/>
      <c r="BWV1797" s="142"/>
      <c r="BWW1797" s="142"/>
      <c r="BWX1797" s="142"/>
      <c r="BWY1797" s="142"/>
      <c r="BWZ1797" s="142"/>
      <c r="BXA1797" s="142"/>
      <c r="BXB1797" s="142"/>
      <c r="BXC1797" s="142"/>
      <c r="BXD1797" s="142"/>
      <c r="BXE1797" s="142"/>
      <c r="BXF1797" s="142"/>
      <c r="BXG1797" s="142"/>
      <c r="BXH1797" s="142"/>
      <c r="BXI1797" s="142"/>
      <c r="BXJ1797" s="142"/>
      <c r="BXK1797" s="142"/>
      <c r="BXL1797" s="142"/>
      <c r="BXM1797" s="142"/>
      <c r="BXN1797" s="142"/>
      <c r="BXO1797" s="142"/>
      <c r="BXP1797" s="142"/>
      <c r="BXQ1797" s="142"/>
      <c r="BXR1797" s="142"/>
      <c r="BXS1797" s="142"/>
      <c r="BXT1797" s="142"/>
      <c r="BXU1797" s="142"/>
      <c r="BXV1797" s="142"/>
      <c r="BXW1797" s="142"/>
      <c r="BXX1797" s="142"/>
      <c r="BXY1797" s="142"/>
      <c r="BXZ1797" s="142"/>
      <c r="BYA1797" s="142"/>
      <c r="BYB1797" s="142"/>
      <c r="BYC1797" s="142"/>
      <c r="BYD1797" s="142"/>
      <c r="BYE1797" s="142"/>
      <c r="BYF1797" s="142"/>
      <c r="BYG1797" s="142"/>
      <c r="BYH1797" s="142"/>
      <c r="BYI1797" s="142"/>
      <c r="BYJ1797" s="142"/>
      <c r="BYK1797" s="142"/>
      <c r="BYL1797" s="142"/>
      <c r="BYM1797" s="142"/>
      <c r="BYN1797" s="142"/>
      <c r="BYO1797" s="142"/>
      <c r="BYP1797" s="142"/>
      <c r="BYQ1797" s="142"/>
      <c r="BYR1797" s="142"/>
      <c r="BYS1797" s="142"/>
      <c r="BYT1797" s="142"/>
      <c r="BYU1797" s="142"/>
      <c r="BYV1797" s="142"/>
      <c r="BYW1797" s="142"/>
      <c r="BYX1797" s="142"/>
      <c r="BYY1797" s="142"/>
      <c r="BYZ1797" s="142"/>
      <c r="BZA1797" s="142"/>
      <c r="BZB1797" s="142"/>
      <c r="BZC1797" s="142"/>
      <c r="BZD1797" s="142"/>
      <c r="BZE1797" s="142"/>
      <c r="BZF1797" s="142"/>
      <c r="BZG1797" s="142"/>
      <c r="BZH1797" s="142"/>
      <c r="BZI1797" s="142"/>
      <c r="BZJ1797" s="142"/>
      <c r="BZK1797" s="142"/>
      <c r="BZL1797" s="142"/>
      <c r="BZM1797" s="142"/>
      <c r="BZN1797" s="142"/>
      <c r="BZO1797" s="142"/>
      <c r="BZP1797" s="142"/>
      <c r="BZQ1797" s="142"/>
      <c r="BZR1797" s="142"/>
      <c r="BZS1797" s="142"/>
      <c r="BZT1797" s="142"/>
      <c r="BZU1797" s="142"/>
      <c r="BZV1797" s="142"/>
      <c r="BZW1797" s="142"/>
      <c r="BZX1797" s="142"/>
      <c r="BZY1797" s="142"/>
      <c r="BZZ1797" s="142"/>
      <c r="CAA1797" s="142"/>
      <c r="CAB1797" s="142"/>
      <c r="CAC1797" s="142"/>
      <c r="CAD1797" s="142"/>
      <c r="CAE1797" s="142"/>
      <c r="CAF1797" s="142"/>
      <c r="CAG1797" s="142"/>
      <c r="CAH1797" s="142"/>
      <c r="CAI1797" s="142"/>
      <c r="CAJ1797" s="142"/>
      <c r="CAK1797" s="142"/>
      <c r="CAL1797" s="142"/>
      <c r="CAM1797" s="142"/>
      <c r="CAN1797" s="142"/>
      <c r="CAO1797" s="142"/>
      <c r="CAP1797" s="142"/>
      <c r="CAQ1797" s="142"/>
      <c r="CAR1797" s="142"/>
      <c r="CAS1797" s="142"/>
      <c r="CAT1797" s="142"/>
      <c r="CAU1797" s="142"/>
      <c r="CAV1797" s="142"/>
      <c r="CAW1797" s="142"/>
      <c r="CAX1797" s="142"/>
      <c r="CAY1797" s="142"/>
      <c r="CAZ1797" s="142"/>
      <c r="CBA1797" s="142"/>
      <c r="CBB1797" s="142"/>
      <c r="CBC1797" s="142"/>
      <c r="CBD1797" s="142"/>
      <c r="CBE1797" s="142"/>
      <c r="CBF1797" s="142"/>
      <c r="CBG1797" s="142"/>
      <c r="CBH1797" s="142"/>
      <c r="CBI1797" s="142"/>
      <c r="CBJ1797" s="142"/>
      <c r="CBK1797" s="142"/>
      <c r="CBL1797" s="142"/>
      <c r="CBM1797" s="142"/>
      <c r="CBN1797" s="142"/>
      <c r="CBO1797" s="142"/>
      <c r="CBP1797" s="142"/>
      <c r="CBQ1797" s="142"/>
      <c r="CBR1797" s="142"/>
      <c r="CBS1797" s="142"/>
      <c r="CBT1797" s="142"/>
      <c r="CBU1797" s="142"/>
      <c r="CBV1797" s="142"/>
      <c r="CBW1797" s="142"/>
      <c r="CBX1797" s="142"/>
      <c r="CBY1797" s="142"/>
      <c r="CBZ1797" s="142"/>
      <c r="CCA1797" s="142"/>
      <c r="CCB1797" s="142"/>
      <c r="CCC1797" s="142"/>
      <c r="CCD1797" s="142"/>
      <c r="CCE1797" s="142"/>
      <c r="CCF1797" s="142"/>
      <c r="CCG1797" s="142"/>
      <c r="CCH1797" s="142"/>
      <c r="CCI1797" s="142"/>
      <c r="CCJ1797" s="142"/>
      <c r="CCK1797" s="142"/>
      <c r="CCL1797" s="142"/>
      <c r="CCM1797" s="142"/>
      <c r="CCN1797" s="142"/>
      <c r="CCO1797" s="142"/>
      <c r="CCP1797" s="142"/>
      <c r="CCQ1797" s="142"/>
      <c r="CCR1797" s="142"/>
      <c r="CCS1797" s="142"/>
      <c r="CCT1797" s="142"/>
      <c r="CCU1797" s="142"/>
      <c r="CCV1797" s="142"/>
      <c r="CCW1797" s="142"/>
      <c r="CCX1797" s="142"/>
      <c r="CCY1797" s="142"/>
      <c r="CCZ1797" s="142"/>
      <c r="CDA1797" s="142"/>
      <c r="CDB1797" s="142"/>
      <c r="CDC1797" s="142"/>
      <c r="CDD1797" s="142"/>
      <c r="CDE1797" s="142"/>
      <c r="CDF1797" s="142"/>
      <c r="CDG1797" s="142"/>
      <c r="CDH1797" s="142"/>
      <c r="CDI1797" s="142"/>
      <c r="CDJ1797" s="142"/>
      <c r="CDK1797" s="142"/>
      <c r="CDL1797" s="142"/>
      <c r="CDM1797" s="142"/>
      <c r="CDN1797" s="142"/>
      <c r="CDO1797" s="142"/>
      <c r="CDP1797" s="142"/>
      <c r="CDQ1797" s="142"/>
      <c r="CDR1797" s="142"/>
      <c r="CDS1797" s="142"/>
      <c r="CDT1797" s="142"/>
      <c r="CDU1797" s="142"/>
      <c r="CDV1797" s="142"/>
      <c r="CDW1797" s="142"/>
      <c r="CDX1797" s="142"/>
      <c r="CDY1797" s="142"/>
      <c r="CDZ1797" s="142"/>
      <c r="CEA1797" s="142"/>
      <c r="CEB1797" s="142"/>
      <c r="CEC1797" s="142"/>
      <c r="CED1797" s="142"/>
      <c r="CEE1797" s="142"/>
      <c r="CEF1797" s="142"/>
      <c r="CEG1797" s="142"/>
      <c r="CEH1797" s="142"/>
      <c r="CEI1797" s="142"/>
      <c r="CEJ1797" s="142"/>
      <c r="CEK1797" s="142"/>
      <c r="CEL1797" s="142"/>
      <c r="CEM1797" s="142"/>
      <c r="CEN1797" s="142"/>
      <c r="CEO1797" s="142"/>
      <c r="CEP1797" s="142"/>
      <c r="CEQ1797" s="142"/>
      <c r="CER1797" s="142"/>
      <c r="CES1797" s="142"/>
      <c r="CET1797" s="142"/>
      <c r="CEU1797" s="142"/>
      <c r="CEV1797" s="142"/>
      <c r="CEW1797" s="142"/>
      <c r="CEX1797" s="142"/>
      <c r="CEY1797" s="142"/>
      <c r="CEZ1797" s="142"/>
      <c r="CFA1797" s="142"/>
      <c r="CFB1797" s="142"/>
      <c r="CFC1797" s="142"/>
      <c r="CFD1797" s="142"/>
      <c r="CFE1797" s="142"/>
      <c r="CFF1797" s="142"/>
      <c r="CFG1797" s="142"/>
      <c r="CFH1797" s="142"/>
      <c r="CFI1797" s="142"/>
      <c r="CFJ1797" s="142"/>
      <c r="CFK1797" s="142"/>
      <c r="CFL1797" s="142"/>
      <c r="CFM1797" s="142"/>
      <c r="CFN1797" s="142"/>
      <c r="CFO1797" s="142"/>
      <c r="CFP1797" s="142"/>
      <c r="CFQ1797" s="142"/>
      <c r="CFR1797" s="142"/>
      <c r="CFS1797" s="142"/>
      <c r="CFT1797" s="142"/>
      <c r="CFU1797" s="142"/>
      <c r="CFV1797" s="142"/>
      <c r="CFW1797" s="142"/>
      <c r="CFX1797" s="142"/>
      <c r="CFY1797" s="142"/>
      <c r="CFZ1797" s="142"/>
      <c r="CGA1797" s="142"/>
      <c r="CGB1797" s="142"/>
      <c r="CGC1797" s="142"/>
      <c r="CGD1797" s="142"/>
      <c r="CGE1797" s="142"/>
      <c r="CGF1797" s="142"/>
      <c r="CGG1797" s="142"/>
      <c r="CGH1797" s="142"/>
      <c r="CGI1797" s="142"/>
      <c r="CGJ1797" s="142"/>
      <c r="CGK1797" s="142"/>
      <c r="CGL1797" s="142"/>
      <c r="CGM1797" s="142"/>
      <c r="CGN1797" s="142"/>
      <c r="CGO1797" s="142"/>
      <c r="CGP1797" s="142"/>
      <c r="CGQ1797" s="142"/>
      <c r="CGR1797" s="142"/>
      <c r="CGS1797" s="142"/>
      <c r="CGT1797" s="142"/>
      <c r="CGU1797" s="142"/>
      <c r="CGV1797" s="142"/>
      <c r="CGW1797" s="142"/>
      <c r="CGX1797" s="142"/>
      <c r="CGY1797" s="142"/>
      <c r="CGZ1797" s="142"/>
      <c r="CHA1797" s="142"/>
      <c r="CHB1797" s="142"/>
      <c r="CHC1797" s="142"/>
      <c r="CHD1797" s="142"/>
      <c r="CHE1797" s="142"/>
      <c r="CHF1797" s="142"/>
      <c r="CHG1797" s="142"/>
      <c r="CHH1797" s="142"/>
      <c r="CHI1797" s="142"/>
      <c r="CHJ1797" s="142"/>
      <c r="CHK1797" s="142"/>
      <c r="CHL1797" s="142"/>
      <c r="CHM1797" s="142"/>
      <c r="CHN1797" s="142"/>
      <c r="CHO1797" s="142"/>
      <c r="CHP1797" s="142"/>
      <c r="CHQ1797" s="142"/>
      <c r="CHR1797" s="142"/>
      <c r="CHS1797" s="142"/>
      <c r="CHT1797" s="142"/>
      <c r="CHU1797" s="142"/>
      <c r="CHV1797" s="142"/>
      <c r="CHW1797" s="142"/>
      <c r="CHX1797" s="142"/>
      <c r="CHY1797" s="142"/>
      <c r="CHZ1797" s="142"/>
      <c r="CIA1797" s="142"/>
      <c r="CIB1797" s="142"/>
      <c r="CIC1797" s="142"/>
      <c r="CID1797" s="142"/>
      <c r="CIE1797" s="142"/>
      <c r="CIF1797" s="142"/>
      <c r="CIG1797" s="142"/>
      <c r="CIH1797" s="142"/>
      <c r="CII1797" s="142"/>
      <c r="CIJ1797" s="142"/>
      <c r="CIK1797" s="142"/>
      <c r="CIL1797" s="142"/>
      <c r="CIM1797" s="142"/>
      <c r="CIN1797" s="142"/>
      <c r="CIO1797" s="142"/>
      <c r="CIP1797" s="142"/>
      <c r="CIQ1797" s="142"/>
      <c r="CIR1797" s="142"/>
      <c r="CIS1797" s="142"/>
      <c r="CIT1797" s="142"/>
      <c r="CIU1797" s="142"/>
      <c r="CIV1797" s="142"/>
      <c r="CIW1797" s="142"/>
      <c r="CIX1797" s="142"/>
      <c r="CIY1797" s="142"/>
      <c r="CIZ1797" s="142"/>
      <c r="CJA1797" s="142"/>
      <c r="CJB1797" s="142"/>
      <c r="CJC1797" s="142"/>
      <c r="CJD1797" s="142"/>
      <c r="CJE1797" s="142"/>
      <c r="CJF1797" s="142"/>
      <c r="CJG1797" s="142"/>
      <c r="CJH1797" s="142"/>
      <c r="CJI1797" s="142"/>
      <c r="CJJ1797" s="142"/>
      <c r="CJK1797" s="142"/>
      <c r="CJL1797" s="142"/>
      <c r="CJM1797" s="142"/>
      <c r="CJN1797" s="142"/>
      <c r="CJO1797" s="142"/>
      <c r="CJP1797" s="142"/>
      <c r="CJQ1797" s="142"/>
      <c r="CJR1797" s="142"/>
      <c r="CJS1797" s="142"/>
      <c r="CJT1797" s="142"/>
      <c r="CJU1797" s="142"/>
      <c r="CJV1797" s="142"/>
      <c r="CJW1797" s="142"/>
      <c r="CJX1797" s="142"/>
      <c r="CJY1797" s="142"/>
      <c r="CJZ1797" s="142"/>
      <c r="CKA1797" s="142"/>
      <c r="CKB1797" s="142"/>
      <c r="CKC1797" s="142"/>
      <c r="CKD1797" s="142"/>
      <c r="CKE1797" s="142"/>
      <c r="CKF1797" s="142"/>
      <c r="CKG1797" s="142"/>
      <c r="CKH1797" s="142"/>
      <c r="CKI1797" s="142"/>
      <c r="CKJ1797" s="142"/>
      <c r="CKK1797" s="142"/>
      <c r="CKL1797" s="142"/>
      <c r="CKM1797" s="142"/>
      <c r="CKN1797" s="142"/>
      <c r="CKO1797" s="142"/>
      <c r="CKP1797" s="142"/>
      <c r="CKQ1797" s="142"/>
      <c r="CKR1797" s="142"/>
      <c r="CKS1797" s="142"/>
      <c r="CKT1797" s="142"/>
      <c r="CKU1797" s="142"/>
      <c r="CKV1797" s="142"/>
      <c r="CKW1797" s="142"/>
      <c r="CKX1797" s="142"/>
      <c r="CKY1797" s="142"/>
      <c r="CKZ1797" s="142"/>
      <c r="CLA1797" s="142"/>
      <c r="CLB1797" s="142"/>
      <c r="CLC1797" s="142"/>
      <c r="CLD1797" s="142"/>
      <c r="CLE1797" s="142"/>
      <c r="CLF1797" s="142"/>
      <c r="CLG1797" s="142"/>
      <c r="CLH1797" s="142"/>
      <c r="CLI1797" s="142"/>
      <c r="CLJ1797" s="142"/>
      <c r="CLK1797" s="142"/>
      <c r="CLL1797" s="142"/>
      <c r="CLM1797" s="142"/>
      <c r="CLN1797" s="142"/>
      <c r="CLO1797" s="142"/>
      <c r="CLP1797" s="142"/>
      <c r="CLQ1797" s="142"/>
      <c r="CLR1797" s="142"/>
      <c r="CLS1797" s="142"/>
      <c r="CLT1797" s="142"/>
      <c r="CLU1797" s="142"/>
      <c r="CLV1797" s="142"/>
      <c r="CLW1797" s="142"/>
      <c r="CLX1797" s="142"/>
      <c r="CLY1797" s="142"/>
      <c r="CLZ1797" s="142"/>
      <c r="CMA1797" s="142"/>
      <c r="CMB1797" s="142"/>
      <c r="CMC1797" s="142"/>
      <c r="CMD1797" s="142"/>
      <c r="CME1797" s="142"/>
      <c r="CMF1797" s="142"/>
      <c r="CMG1797" s="142"/>
      <c r="CMH1797" s="142"/>
      <c r="CMI1797" s="142"/>
      <c r="CMJ1797" s="142"/>
      <c r="CMK1797" s="142"/>
      <c r="CML1797" s="142"/>
      <c r="CMM1797" s="142"/>
      <c r="CMN1797" s="142"/>
      <c r="CMO1797" s="142"/>
      <c r="CMP1797" s="142"/>
      <c r="CMQ1797" s="142"/>
      <c r="CMR1797" s="142"/>
      <c r="CMS1797" s="142"/>
      <c r="CMT1797" s="142"/>
      <c r="CMU1797" s="142"/>
      <c r="CMV1797" s="142"/>
      <c r="CMW1797" s="142"/>
      <c r="CMX1797" s="142"/>
      <c r="CMY1797" s="142"/>
      <c r="CMZ1797" s="142"/>
      <c r="CNA1797" s="142"/>
      <c r="CNB1797" s="142"/>
      <c r="CNC1797" s="142"/>
      <c r="CND1797" s="142"/>
      <c r="CNE1797" s="142"/>
      <c r="CNF1797" s="142"/>
      <c r="CNG1797" s="142"/>
      <c r="CNH1797" s="142"/>
      <c r="CNI1797" s="142"/>
      <c r="CNJ1797" s="142"/>
      <c r="CNK1797" s="142"/>
      <c r="CNL1797" s="142"/>
      <c r="CNM1797" s="142"/>
      <c r="CNN1797" s="142"/>
      <c r="CNO1797" s="142"/>
      <c r="CNP1797" s="142"/>
      <c r="CNQ1797" s="142"/>
      <c r="CNR1797" s="142"/>
      <c r="CNS1797" s="142"/>
      <c r="CNT1797" s="142"/>
      <c r="CNU1797" s="142"/>
      <c r="CNV1797" s="142"/>
      <c r="CNW1797" s="142"/>
      <c r="CNX1797" s="142"/>
      <c r="CNY1797" s="142"/>
      <c r="CNZ1797" s="142"/>
      <c r="COA1797" s="142"/>
      <c r="COB1797" s="142"/>
      <c r="COC1797" s="142"/>
      <c r="COD1797" s="142"/>
      <c r="COE1797" s="142"/>
      <c r="COF1797" s="142"/>
      <c r="COG1797" s="142"/>
      <c r="COH1797" s="142"/>
      <c r="COI1797" s="142"/>
      <c r="COJ1797" s="142"/>
      <c r="COK1797" s="142"/>
      <c r="COL1797" s="142"/>
      <c r="COM1797" s="142"/>
      <c r="CON1797" s="142"/>
      <c r="COO1797" s="142"/>
      <c r="COP1797" s="142"/>
      <c r="COQ1797" s="142"/>
      <c r="COR1797" s="142"/>
      <c r="COS1797" s="142"/>
      <c r="COT1797" s="142"/>
      <c r="COU1797" s="142"/>
      <c r="COV1797" s="142"/>
      <c r="COW1797" s="142"/>
      <c r="COX1797" s="142"/>
      <c r="COY1797" s="142"/>
      <c r="COZ1797" s="142"/>
      <c r="CPA1797" s="142"/>
      <c r="CPB1797" s="142"/>
      <c r="CPC1797" s="142"/>
      <c r="CPD1797" s="142"/>
      <c r="CPE1797" s="142"/>
      <c r="CPF1797" s="142"/>
      <c r="CPG1797" s="142"/>
      <c r="CPH1797" s="142"/>
      <c r="CPI1797" s="142"/>
      <c r="CPJ1797" s="142"/>
      <c r="CPK1797" s="142"/>
      <c r="CPL1797" s="142"/>
      <c r="CPM1797" s="142"/>
      <c r="CPN1797" s="142"/>
      <c r="CPO1797" s="142"/>
      <c r="CPP1797" s="142"/>
      <c r="CPQ1797" s="142"/>
      <c r="CPR1797" s="142"/>
      <c r="CPS1797" s="142"/>
      <c r="CPT1797" s="142"/>
      <c r="CPU1797" s="142"/>
      <c r="CPV1797" s="142"/>
      <c r="CPW1797" s="142"/>
      <c r="CPX1797" s="142"/>
      <c r="CPY1797" s="142"/>
      <c r="CPZ1797" s="142"/>
      <c r="CQA1797" s="142"/>
      <c r="CQB1797" s="142"/>
      <c r="CQC1797" s="142"/>
      <c r="CQD1797" s="142"/>
      <c r="CQE1797" s="142"/>
      <c r="CQF1797" s="142"/>
      <c r="CQG1797" s="142"/>
      <c r="CQH1797" s="142"/>
      <c r="CQI1797" s="142"/>
      <c r="CQJ1797" s="142"/>
      <c r="CQK1797" s="142"/>
      <c r="CQL1797" s="142"/>
      <c r="CQM1797" s="142"/>
      <c r="CQN1797" s="142"/>
      <c r="CQO1797" s="142"/>
      <c r="CQP1797" s="142"/>
      <c r="CQQ1797" s="142"/>
      <c r="CQR1797" s="142"/>
      <c r="CQS1797" s="142"/>
      <c r="CQT1797" s="142"/>
      <c r="CQU1797" s="142"/>
      <c r="CQV1797" s="142"/>
      <c r="CQW1797" s="142"/>
      <c r="CQX1797" s="142"/>
      <c r="CQY1797" s="142"/>
      <c r="CQZ1797" s="142"/>
      <c r="CRA1797" s="142"/>
      <c r="CRB1797" s="142"/>
      <c r="CRC1797" s="142"/>
      <c r="CRD1797" s="142"/>
      <c r="CRE1797" s="142"/>
      <c r="CRF1797" s="142"/>
      <c r="CRG1797" s="142"/>
      <c r="CRH1797" s="142"/>
      <c r="CRI1797" s="142"/>
      <c r="CRJ1797" s="142"/>
      <c r="CRK1797" s="142"/>
      <c r="CRL1797" s="142"/>
      <c r="CRM1797" s="142"/>
      <c r="CRN1797" s="142"/>
      <c r="CRO1797" s="142"/>
      <c r="CRP1797" s="142"/>
      <c r="CRQ1797" s="142"/>
      <c r="CRR1797" s="142"/>
      <c r="CRS1797" s="142"/>
      <c r="CRT1797" s="142"/>
      <c r="CRU1797" s="142"/>
      <c r="CRV1797" s="142"/>
      <c r="CRW1797" s="142"/>
      <c r="CRX1797" s="142"/>
      <c r="CRY1797" s="142"/>
      <c r="CRZ1797" s="142"/>
      <c r="CSA1797" s="142"/>
      <c r="CSB1797" s="142"/>
      <c r="CSC1797" s="142"/>
      <c r="CSD1797" s="142"/>
      <c r="CSE1797" s="142"/>
      <c r="CSF1797" s="142"/>
      <c r="CSG1797" s="142"/>
      <c r="CSH1797" s="142"/>
      <c r="CSI1797" s="142"/>
      <c r="CSJ1797" s="142"/>
      <c r="CSK1797" s="142"/>
      <c r="CSL1797" s="142"/>
      <c r="CSM1797" s="142"/>
      <c r="CSN1797" s="142"/>
      <c r="CSO1797" s="142"/>
      <c r="CSP1797" s="142"/>
      <c r="CSQ1797" s="142"/>
      <c r="CSR1797" s="142"/>
      <c r="CSS1797" s="142"/>
      <c r="CST1797" s="142"/>
      <c r="CSU1797" s="142"/>
      <c r="CSV1797" s="142"/>
      <c r="CSW1797" s="142"/>
      <c r="CSX1797" s="142"/>
      <c r="CSY1797" s="142"/>
      <c r="CSZ1797" s="142"/>
      <c r="CTA1797" s="142"/>
      <c r="CTB1797" s="142"/>
      <c r="CTC1797" s="142"/>
      <c r="CTD1797" s="142"/>
      <c r="CTE1797" s="142"/>
      <c r="CTF1797" s="142"/>
      <c r="CTG1797" s="142"/>
      <c r="CTH1797" s="142"/>
      <c r="CTI1797" s="142"/>
      <c r="CTJ1797" s="142"/>
      <c r="CTK1797" s="142"/>
      <c r="CTL1797" s="142"/>
      <c r="CTM1797" s="142"/>
      <c r="CTN1797" s="142"/>
      <c r="CTO1797" s="142"/>
      <c r="CTP1797" s="142"/>
      <c r="CTQ1797" s="142"/>
      <c r="CTR1797" s="142"/>
      <c r="CTS1797" s="142"/>
      <c r="CTT1797" s="142"/>
      <c r="CTU1797" s="142"/>
      <c r="CTV1797" s="142"/>
      <c r="CTW1797" s="142"/>
      <c r="CTX1797" s="142"/>
      <c r="CTY1797" s="142"/>
      <c r="CTZ1797" s="142"/>
      <c r="CUA1797" s="142"/>
      <c r="CUB1797" s="142"/>
      <c r="CUC1797" s="142"/>
      <c r="CUD1797" s="142"/>
      <c r="CUE1797" s="142"/>
      <c r="CUF1797" s="142"/>
      <c r="CUG1797" s="142"/>
      <c r="CUH1797" s="142"/>
      <c r="CUI1797" s="142"/>
      <c r="CUJ1797" s="142"/>
      <c r="CUK1797" s="142"/>
      <c r="CUL1797" s="142"/>
      <c r="CUM1797" s="142"/>
      <c r="CUN1797" s="142"/>
      <c r="CUO1797" s="142"/>
      <c r="CUP1797" s="142"/>
      <c r="CUQ1797" s="142"/>
      <c r="CUR1797" s="142"/>
      <c r="CUS1797" s="142"/>
      <c r="CUT1797" s="142"/>
      <c r="CUU1797" s="142"/>
      <c r="CUV1797" s="142"/>
      <c r="CUW1797" s="142"/>
      <c r="CUX1797" s="142"/>
      <c r="CUY1797" s="142"/>
      <c r="CUZ1797" s="142"/>
      <c r="CVA1797" s="142"/>
      <c r="CVB1797" s="142"/>
      <c r="CVC1797" s="142"/>
      <c r="CVD1797" s="142"/>
      <c r="CVE1797" s="142"/>
      <c r="CVF1797" s="142"/>
      <c r="CVG1797" s="142"/>
      <c r="CVH1797" s="142"/>
      <c r="CVI1797" s="142"/>
      <c r="CVJ1797" s="142"/>
      <c r="CVK1797" s="142"/>
      <c r="CVL1797" s="142"/>
      <c r="CVM1797" s="142"/>
      <c r="CVN1797" s="142"/>
      <c r="CVO1797" s="142"/>
      <c r="CVP1797" s="142"/>
      <c r="CVQ1797" s="142"/>
      <c r="CVR1797" s="142"/>
      <c r="CVS1797" s="142"/>
      <c r="CVT1797" s="142"/>
      <c r="CVU1797" s="142"/>
      <c r="CVV1797" s="142"/>
      <c r="CVW1797" s="142"/>
      <c r="CVX1797" s="142"/>
      <c r="CVY1797" s="142"/>
      <c r="CVZ1797" s="142"/>
      <c r="CWA1797" s="142"/>
      <c r="CWB1797" s="142"/>
      <c r="CWC1797" s="142"/>
      <c r="CWD1797" s="142"/>
      <c r="CWE1797" s="142"/>
      <c r="CWF1797" s="142"/>
      <c r="CWG1797" s="142"/>
      <c r="CWH1797" s="142"/>
      <c r="CWI1797" s="142"/>
      <c r="CWJ1797" s="142"/>
      <c r="CWK1797" s="142"/>
      <c r="CWL1797" s="142"/>
      <c r="CWM1797" s="142"/>
      <c r="CWN1797" s="142"/>
      <c r="CWO1797" s="142"/>
      <c r="CWP1797" s="142"/>
      <c r="CWQ1797" s="142"/>
      <c r="CWR1797" s="142"/>
      <c r="CWS1797" s="142"/>
      <c r="CWT1797" s="142"/>
      <c r="CWU1797" s="142"/>
      <c r="CWV1797" s="142"/>
      <c r="CWW1797" s="142"/>
      <c r="CWX1797" s="142"/>
      <c r="CWY1797" s="142"/>
      <c r="CWZ1797" s="142"/>
      <c r="CXA1797" s="142"/>
      <c r="CXB1797" s="142"/>
      <c r="CXC1797" s="142"/>
      <c r="CXD1797" s="142"/>
      <c r="CXE1797" s="142"/>
      <c r="CXF1797" s="142"/>
      <c r="CXG1797" s="142"/>
      <c r="CXH1797" s="142"/>
      <c r="CXI1797" s="142"/>
      <c r="CXJ1797" s="142"/>
      <c r="CXK1797" s="142"/>
      <c r="CXL1797" s="142"/>
      <c r="CXM1797" s="142"/>
      <c r="CXN1797" s="142"/>
      <c r="CXO1797" s="142"/>
      <c r="CXP1797" s="142"/>
      <c r="CXQ1797" s="142"/>
      <c r="CXR1797" s="142"/>
      <c r="CXS1797" s="142"/>
      <c r="CXT1797" s="142"/>
      <c r="CXU1797" s="142"/>
      <c r="CXV1797" s="142"/>
      <c r="CXW1797" s="142"/>
      <c r="CXX1797" s="142"/>
      <c r="CXY1797" s="142"/>
      <c r="CXZ1797" s="142"/>
      <c r="CYA1797" s="142"/>
      <c r="CYB1797" s="142"/>
      <c r="CYC1797" s="142"/>
      <c r="CYD1797" s="142"/>
      <c r="CYE1797" s="142"/>
      <c r="CYF1797" s="142"/>
      <c r="CYG1797" s="142"/>
      <c r="CYH1797" s="142"/>
      <c r="CYI1797" s="142"/>
      <c r="CYJ1797" s="142"/>
      <c r="CYK1797" s="142"/>
      <c r="CYL1797" s="142"/>
      <c r="CYM1797" s="142"/>
      <c r="CYN1797" s="142"/>
      <c r="CYO1797" s="142"/>
      <c r="CYP1797" s="142"/>
      <c r="CYQ1797" s="142"/>
      <c r="CYR1797" s="142"/>
      <c r="CYS1797" s="142"/>
      <c r="CYT1797" s="142"/>
      <c r="CYU1797" s="142"/>
      <c r="CYV1797" s="142"/>
      <c r="CYW1797" s="142"/>
      <c r="CYX1797" s="142"/>
      <c r="CYY1797" s="142"/>
      <c r="CYZ1797" s="142"/>
      <c r="CZA1797" s="142"/>
      <c r="CZB1797" s="142"/>
      <c r="CZC1797" s="142"/>
      <c r="CZD1797" s="142"/>
      <c r="CZE1797" s="142"/>
      <c r="CZF1797" s="142"/>
      <c r="CZG1797" s="142"/>
      <c r="CZH1797" s="142"/>
      <c r="CZI1797" s="142"/>
      <c r="CZJ1797" s="142"/>
      <c r="CZK1797" s="142"/>
      <c r="CZL1797" s="142"/>
      <c r="CZM1797" s="142"/>
      <c r="CZN1797" s="142"/>
      <c r="CZO1797" s="142"/>
      <c r="CZP1797" s="142"/>
      <c r="CZQ1797" s="142"/>
      <c r="CZR1797" s="142"/>
      <c r="CZS1797" s="142"/>
      <c r="CZT1797" s="142"/>
      <c r="CZU1797" s="142"/>
      <c r="CZV1797" s="142"/>
      <c r="CZW1797" s="142"/>
      <c r="CZX1797" s="142"/>
      <c r="CZY1797" s="142"/>
      <c r="CZZ1797" s="142"/>
      <c r="DAA1797" s="142"/>
      <c r="DAB1797" s="142"/>
      <c r="DAC1797" s="142"/>
      <c r="DAD1797" s="142"/>
      <c r="DAE1797" s="142"/>
      <c r="DAF1797" s="142"/>
      <c r="DAG1797" s="142"/>
      <c r="DAH1797" s="142"/>
      <c r="DAI1797" s="142"/>
      <c r="DAJ1797" s="142"/>
      <c r="DAK1797" s="142"/>
      <c r="DAL1797" s="142"/>
      <c r="DAM1797" s="142"/>
      <c r="DAN1797" s="142"/>
      <c r="DAO1797" s="142"/>
      <c r="DAP1797" s="142"/>
      <c r="DAQ1797" s="142"/>
      <c r="DAR1797" s="142"/>
      <c r="DAS1797" s="142"/>
      <c r="DAT1797" s="142"/>
      <c r="DAU1797" s="142"/>
      <c r="DAV1797" s="142"/>
      <c r="DAW1797" s="142"/>
      <c r="DAX1797" s="142"/>
      <c r="DAY1797" s="142"/>
      <c r="DAZ1797" s="142"/>
      <c r="DBA1797" s="142"/>
      <c r="DBB1797" s="142"/>
      <c r="DBC1797" s="142"/>
      <c r="DBD1797" s="142"/>
      <c r="DBE1797" s="142"/>
      <c r="DBF1797" s="142"/>
      <c r="DBG1797" s="142"/>
      <c r="DBH1797" s="142"/>
      <c r="DBI1797" s="142"/>
      <c r="DBJ1797" s="142"/>
      <c r="DBK1797" s="142"/>
      <c r="DBL1797" s="142"/>
      <c r="DBM1797" s="142"/>
      <c r="DBN1797" s="142"/>
      <c r="DBO1797" s="142"/>
      <c r="DBP1797" s="142"/>
      <c r="DBQ1797" s="142"/>
      <c r="DBR1797" s="142"/>
      <c r="DBS1797" s="142"/>
      <c r="DBT1797" s="142"/>
      <c r="DBU1797" s="142"/>
      <c r="DBV1797" s="142"/>
      <c r="DBW1797" s="142"/>
      <c r="DBX1797" s="142"/>
      <c r="DBY1797" s="142"/>
      <c r="DBZ1797" s="142"/>
      <c r="DCA1797" s="142"/>
      <c r="DCB1797" s="142"/>
      <c r="DCC1797" s="142"/>
      <c r="DCD1797" s="142"/>
      <c r="DCE1797" s="142"/>
      <c r="DCF1797" s="142"/>
      <c r="DCG1797" s="142"/>
      <c r="DCH1797" s="142"/>
      <c r="DCI1797" s="142"/>
      <c r="DCJ1797" s="142"/>
      <c r="DCK1797" s="142"/>
      <c r="DCL1797" s="142"/>
      <c r="DCM1797" s="142"/>
      <c r="DCN1797" s="142"/>
      <c r="DCO1797" s="142"/>
      <c r="DCP1797" s="142"/>
      <c r="DCQ1797" s="142"/>
      <c r="DCR1797" s="142"/>
      <c r="DCS1797" s="142"/>
      <c r="DCT1797" s="142"/>
      <c r="DCU1797" s="142"/>
      <c r="DCV1797" s="142"/>
      <c r="DCW1797" s="142"/>
      <c r="DCX1797" s="142"/>
      <c r="DCY1797" s="142"/>
      <c r="DCZ1797" s="142"/>
      <c r="DDA1797" s="142"/>
      <c r="DDB1797" s="142"/>
      <c r="DDC1797" s="142"/>
      <c r="DDD1797" s="142"/>
      <c r="DDE1797" s="142"/>
      <c r="DDF1797" s="142"/>
      <c r="DDG1797" s="142"/>
      <c r="DDH1797" s="142"/>
      <c r="DDI1797" s="142"/>
      <c r="DDJ1797" s="142"/>
      <c r="DDK1797" s="142"/>
      <c r="DDL1797" s="142"/>
      <c r="DDM1797" s="142"/>
      <c r="DDN1797" s="142"/>
      <c r="DDO1797" s="142"/>
      <c r="DDP1797" s="142"/>
      <c r="DDQ1797" s="142"/>
      <c r="DDR1797" s="142"/>
      <c r="DDS1797" s="142"/>
      <c r="DDT1797" s="142"/>
      <c r="DDU1797" s="142"/>
      <c r="DDV1797" s="142"/>
      <c r="DDW1797" s="142"/>
      <c r="DDX1797" s="142"/>
      <c r="DDY1797" s="142"/>
      <c r="DDZ1797" s="142"/>
      <c r="DEA1797" s="142"/>
      <c r="DEB1797" s="142"/>
      <c r="DEC1797" s="142"/>
      <c r="DED1797" s="142"/>
      <c r="DEE1797" s="142"/>
      <c r="DEF1797" s="142"/>
      <c r="DEG1797" s="142"/>
      <c r="DEH1797" s="142"/>
      <c r="DEI1797" s="142"/>
      <c r="DEJ1797" s="142"/>
      <c r="DEK1797" s="142"/>
      <c r="DEL1797" s="142"/>
      <c r="DEM1797" s="142"/>
      <c r="DEN1797" s="142"/>
      <c r="DEO1797" s="142"/>
      <c r="DEP1797" s="142"/>
      <c r="DEQ1797" s="142"/>
      <c r="DER1797" s="142"/>
      <c r="DES1797" s="142"/>
      <c r="DET1797" s="142"/>
      <c r="DEU1797" s="142"/>
      <c r="DEV1797" s="142"/>
      <c r="DEW1797" s="142"/>
      <c r="DEX1797" s="142"/>
      <c r="DEY1797" s="142"/>
      <c r="DEZ1797" s="142"/>
      <c r="DFA1797" s="142"/>
      <c r="DFB1797" s="142"/>
      <c r="DFC1797" s="142"/>
      <c r="DFD1797" s="142"/>
      <c r="DFE1797" s="142"/>
      <c r="DFF1797" s="142"/>
      <c r="DFG1797" s="142"/>
      <c r="DFH1797" s="142"/>
      <c r="DFI1797" s="142"/>
      <c r="DFJ1797" s="142"/>
      <c r="DFK1797" s="142"/>
      <c r="DFL1797" s="142"/>
      <c r="DFM1797" s="142"/>
      <c r="DFN1797" s="142"/>
      <c r="DFO1797" s="142"/>
      <c r="DFP1797" s="142"/>
      <c r="DFQ1797" s="142"/>
      <c r="DFR1797" s="142"/>
      <c r="DFS1797" s="142"/>
      <c r="DFT1797" s="142"/>
      <c r="DFU1797" s="142"/>
      <c r="DFV1797" s="142"/>
      <c r="DFW1797" s="142"/>
      <c r="DFX1797" s="142"/>
      <c r="DFY1797" s="142"/>
      <c r="DFZ1797" s="142"/>
      <c r="DGA1797" s="142"/>
      <c r="DGB1797" s="142"/>
      <c r="DGC1797" s="142"/>
      <c r="DGD1797" s="142"/>
      <c r="DGE1797" s="142"/>
      <c r="DGF1797" s="142"/>
      <c r="DGG1797" s="142"/>
      <c r="DGH1797" s="142"/>
      <c r="DGI1797" s="142"/>
      <c r="DGJ1797" s="142"/>
      <c r="DGK1797" s="142"/>
      <c r="DGL1797" s="142"/>
      <c r="DGM1797" s="142"/>
      <c r="DGN1797" s="142"/>
      <c r="DGO1797" s="142"/>
      <c r="DGP1797" s="142"/>
      <c r="DGQ1797" s="142"/>
      <c r="DGR1797" s="142"/>
      <c r="DGS1797" s="142"/>
      <c r="DGT1797" s="142"/>
      <c r="DGU1797" s="142"/>
      <c r="DGV1797" s="142"/>
      <c r="DGW1797" s="142"/>
      <c r="DGX1797" s="142"/>
      <c r="DGY1797" s="142"/>
      <c r="DGZ1797" s="142"/>
      <c r="DHA1797" s="142"/>
      <c r="DHB1797" s="142"/>
      <c r="DHC1797" s="142"/>
      <c r="DHD1797" s="142"/>
      <c r="DHE1797" s="142"/>
      <c r="DHF1797" s="142"/>
      <c r="DHG1797" s="142"/>
      <c r="DHH1797" s="142"/>
      <c r="DHI1797" s="142"/>
      <c r="DHJ1797" s="142"/>
      <c r="DHK1797" s="142"/>
      <c r="DHL1797" s="142"/>
      <c r="DHM1797" s="142"/>
      <c r="DHN1797" s="142"/>
      <c r="DHO1797" s="142"/>
      <c r="DHP1797" s="142"/>
      <c r="DHQ1797" s="142"/>
      <c r="DHR1797" s="142"/>
      <c r="DHS1797" s="142"/>
      <c r="DHT1797" s="142"/>
      <c r="DHU1797" s="142"/>
      <c r="DHV1797" s="142"/>
      <c r="DHW1797" s="142"/>
      <c r="DHX1797" s="142"/>
      <c r="DHY1797" s="142"/>
      <c r="DHZ1797" s="142"/>
      <c r="DIA1797" s="142"/>
      <c r="DIB1797" s="142"/>
      <c r="DIC1797" s="142"/>
      <c r="DID1797" s="142"/>
      <c r="DIE1797" s="142"/>
      <c r="DIF1797" s="142"/>
      <c r="DIG1797" s="142"/>
      <c r="DIH1797" s="142"/>
      <c r="DII1797" s="142"/>
      <c r="DIJ1797" s="142"/>
      <c r="DIK1797" s="142"/>
      <c r="DIL1797" s="142"/>
      <c r="DIM1797" s="142"/>
      <c r="DIN1797" s="142"/>
      <c r="DIO1797" s="142"/>
      <c r="DIP1797" s="142"/>
      <c r="DIQ1797" s="142"/>
      <c r="DIR1797" s="142"/>
      <c r="DIS1797" s="142"/>
      <c r="DIT1797" s="142"/>
      <c r="DIU1797" s="142"/>
      <c r="DIV1797" s="142"/>
      <c r="DIW1797" s="142"/>
      <c r="DIX1797" s="142"/>
      <c r="DIY1797" s="142"/>
      <c r="DIZ1797" s="142"/>
      <c r="DJA1797" s="142"/>
      <c r="DJB1797" s="142"/>
      <c r="DJC1797" s="142"/>
      <c r="DJD1797" s="142"/>
      <c r="DJE1797" s="142"/>
      <c r="DJF1797" s="142"/>
      <c r="DJG1797" s="142"/>
      <c r="DJH1797" s="142"/>
      <c r="DJI1797" s="142"/>
      <c r="DJJ1797" s="142"/>
      <c r="DJK1797" s="142"/>
      <c r="DJL1797" s="142"/>
      <c r="DJM1797" s="142"/>
      <c r="DJN1797" s="142"/>
      <c r="DJO1797" s="142"/>
      <c r="DJP1797" s="142"/>
      <c r="DJQ1797" s="142"/>
      <c r="DJR1797" s="142"/>
      <c r="DJS1797" s="142"/>
      <c r="DJT1797" s="142"/>
      <c r="DJU1797" s="142"/>
      <c r="DJV1797" s="142"/>
      <c r="DJW1797" s="142"/>
      <c r="DJX1797" s="142"/>
      <c r="DJY1797" s="142"/>
      <c r="DJZ1797" s="142"/>
      <c r="DKA1797" s="142"/>
      <c r="DKB1797" s="142"/>
      <c r="DKC1797" s="142"/>
      <c r="DKD1797" s="142"/>
      <c r="DKE1797" s="142"/>
      <c r="DKF1797" s="142"/>
      <c r="DKG1797" s="142"/>
      <c r="DKH1797" s="142"/>
      <c r="DKI1797" s="142"/>
      <c r="DKJ1797" s="142"/>
      <c r="DKK1797" s="142"/>
      <c r="DKL1797" s="142"/>
      <c r="DKM1797" s="142"/>
      <c r="DKN1797" s="142"/>
      <c r="DKO1797" s="142"/>
      <c r="DKP1797" s="142"/>
      <c r="DKQ1797" s="142"/>
      <c r="DKR1797" s="142"/>
      <c r="DKS1797" s="142"/>
      <c r="DKT1797" s="142"/>
      <c r="DKU1797" s="142"/>
      <c r="DKV1797" s="142"/>
      <c r="DKW1797" s="142"/>
      <c r="DKX1797" s="142"/>
      <c r="DKY1797" s="142"/>
      <c r="DKZ1797" s="142"/>
      <c r="DLA1797" s="142"/>
      <c r="DLB1797" s="142"/>
      <c r="DLC1797" s="142"/>
      <c r="DLD1797" s="142"/>
      <c r="DLE1797" s="142"/>
      <c r="DLF1797" s="142"/>
      <c r="DLG1797" s="142"/>
      <c r="DLH1797" s="142"/>
      <c r="DLI1797" s="142"/>
      <c r="DLJ1797" s="142"/>
      <c r="DLK1797" s="142"/>
      <c r="DLL1797" s="142"/>
      <c r="DLM1797" s="142"/>
      <c r="DLN1797" s="142"/>
      <c r="DLO1797" s="142"/>
      <c r="DLP1797" s="142"/>
      <c r="DLQ1797" s="142"/>
      <c r="DLR1797" s="142"/>
      <c r="DLS1797" s="142"/>
      <c r="DLT1797" s="142"/>
      <c r="DLU1797" s="142"/>
      <c r="DLV1797" s="142"/>
      <c r="DLW1797" s="142"/>
      <c r="DLX1797" s="142"/>
      <c r="DLY1797" s="142"/>
      <c r="DLZ1797" s="142"/>
      <c r="DMA1797" s="142"/>
      <c r="DMB1797" s="142"/>
      <c r="DMC1797" s="142"/>
      <c r="DMD1797" s="142"/>
      <c r="DME1797" s="142"/>
      <c r="DMF1797" s="142"/>
      <c r="DMG1797" s="142"/>
      <c r="DMH1797" s="142"/>
      <c r="DMI1797" s="142"/>
      <c r="DMJ1797" s="142"/>
      <c r="DMK1797" s="142"/>
      <c r="DML1797" s="142"/>
      <c r="DMM1797" s="142"/>
      <c r="DMN1797" s="142"/>
      <c r="DMO1797" s="142"/>
      <c r="DMP1797" s="142"/>
      <c r="DMQ1797" s="142"/>
      <c r="DMR1797" s="142"/>
      <c r="DMS1797" s="142"/>
      <c r="DMT1797" s="142"/>
      <c r="DMU1797" s="142"/>
      <c r="DMV1797" s="142"/>
      <c r="DMW1797" s="142"/>
      <c r="DMX1797" s="142"/>
      <c r="DMY1797" s="142"/>
      <c r="DMZ1797" s="142"/>
      <c r="DNA1797" s="142"/>
      <c r="DNB1797" s="142"/>
      <c r="DNC1797" s="142"/>
      <c r="DND1797" s="142"/>
      <c r="DNE1797" s="142"/>
      <c r="DNF1797" s="142"/>
      <c r="DNG1797" s="142"/>
      <c r="DNH1797" s="142"/>
      <c r="DNI1797" s="142"/>
      <c r="DNJ1797" s="142"/>
      <c r="DNK1797" s="142"/>
      <c r="DNL1797" s="142"/>
      <c r="DNM1797" s="142"/>
      <c r="DNN1797" s="142"/>
      <c r="DNO1797" s="142"/>
      <c r="DNP1797" s="142"/>
      <c r="DNQ1797" s="142"/>
      <c r="DNR1797" s="142"/>
      <c r="DNS1797" s="142"/>
      <c r="DNT1797" s="142"/>
      <c r="DNU1797" s="142"/>
      <c r="DNV1797" s="142"/>
      <c r="DNW1797" s="142"/>
      <c r="DNX1797" s="142"/>
      <c r="DNY1797" s="142"/>
      <c r="DNZ1797" s="142"/>
      <c r="DOA1797" s="142"/>
      <c r="DOB1797" s="142"/>
      <c r="DOC1797" s="142"/>
      <c r="DOD1797" s="142"/>
      <c r="DOE1797" s="142"/>
      <c r="DOF1797" s="142"/>
      <c r="DOG1797" s="142"/>
      <c r="DOH1797" s="142"/>
      <c r="DOI1797" s="142"/>
      <c r="DOJ1797" s="142"/>
      <c r="DOK1797" s="142"/>
      <c r="DOL1797" s="142"/>
      <c r="DOM1797" s="142"/>
      <c r="DON1797" s="142"/>
      <c r="DOO1797" s="142"/>
      <c r="DOP1797" s="142"/>
      <c r="DOQ1797" s="142"/>
      <c r="DOR1797" s="142"/>
      <c r="DOS1797" s="142"/>
      <c r="DOT1797" s="142"/>
      <c r="DOU1797" s="142"/>
      <c r="DOV1797" s="142"/>
      <c r="DOW1797" s="142"/>
      <c r="DOX1797" s="142"/>
      <c r="DOY1797" s="142"/>
      <c r="DOZ1797" s="142"/>
      <c r="DPA1797" s="142"/>
      <c r="DPB1797" s="142"/>
      <c r="DPC1797" s="142"/>
      <c r="DPD1797" s="142"/>
      <c r="DPE1797" s="142"/>
      <c r="DPF1797" s="142"/>
      <c r="DPG1797" s="142"/>
      <c r="DPH1797" s="142"/>
      <c r="DPI1797" s="142"/>
      <c r="DPJ1797" s="142"/>
      <c r="DPK1797" s="142"/>
      <c r="DPL1797" s="142"/>
      <c r="DPM1797" s="142"/>
      <c r="DPN1797" s="142"/>
      <c r="DPO1797" s="142"/>
      <c r="DPP1797" s="142"/>
      <c r="DPQ1797" s="142"/>
      <c r="DPR1797" s="142"/>
      <c r="DPS1797" s="142"/>
      <c r="DPT1797" s="142"/>
      <c r="DPU1797" s="142"/>
      <c r="DPV1797" s="142"/>
      <c r="DPW1797" s="142"/>
      <c r="DPX1797" s="142"/>
      <c r="DPY1797" s="142"/>
      <c r="DPZ1797" s="142"/>
      <c r="DQA1797" s="142"/>
      <c r="DQB1797" s="142"/>
      <c r="DQC1797" s="142"/>
      <c r="DQD1797" s="142"/>
      <c r="DQE1797" s="142"/>
      <c r="DQF1797" s="142"/>
      <c r="DQG1797" s="142"/>
      <c r="DQH1797" s="142"/>
      <c r="DQI1797" s="142"/>
      <c r="DQJ1797" s="142"/>
      <c r="DQK1797" s="142"/>
      <c r="DQL1797" s="142"/>
      <c r="DQM1797" s="142"/>
      <c r="DQN1797" s="142"/>
      <c r="DQO1797" s="142"/>
      <c r="DQP1797" s="142"/>
      <c r="DQQ1797" s="142"/>
      <c r="DQR1797" s="142"/>
      <c r="DQS1797" s="142"/>
      <c r="DQT1797" s="142"/>
      <c r="DQU1797" s="142"/>
      <c r="DQV1797" s="142"/>
      <c r="DQW1797" s="142"/>
      <c r="DQX1797" s="142"/>
      <c r="DQY1797" s="142"/>
      <c r="DQZ1797" s="142"/>
      <c r="DRA1797" s="142"/>
      <c r="DRB1797" s="142"/>
      <c r="DRC1797" s="142"/>
      <c r="DRD1797" s="142"/>
      <c r="DRE1797" s="142"/>
      <c r="DRF1797" s="142"/>
      <c r="DRG1797" s="142"/>
      <c r="DRH1797" s="142"/>
      <c r="DRI1797" s="142"/>
      <c r="DRJ1797" s="142"/>
      <c r="DRK1797" s="142"/>
      <c r="DRL1797" s="142"/>
      <c r="DRM1797" s="142"/>
      <c r="DRN1797" s="142"/>
      <c r="DRO1797" s="142"/>
      <c r="DRP1797" s="142"/>
      <c r="DRQ1797" s="142"/>
      <c r="DRR1797" s="142"/>
      <c r="DRS1797" s="142"/>
      <c r="DRT1797" s="142"/>
      <c r="DRU1797" s="142"/>
      <c r="DRV1797" s="142"/>
      <c r="DRW1797" s="142"/>
      <c r="DRX1797" s="142"/>
      <c r="DRY1797" s="142"/>
      <c r="DRZ1797" s="142"/>
      <c r="DSA1797" s="142"/>
      <c r="DSB1797" s="142"/>
      <c r="DSC1797" s="142"/>
      <c r="DSD1797" s="142"/>
      <c r="DSE1797" s="142"/>
      <c r="DSF1797" s="142"/>
      <c r="DSG1797" s="142"/>
      <c r="DSH1797" s="142"/>
      <c r="DSI1797" s="142"/>
      <c r="DSJ1797" s="142"/>
      <c r="DSK1797" s="142"/>
      <c r="DSL1797" s="142"/>
      <c r="DSM1797" s="142"/>
      <c r="DSN1797" s="142"/>
      <c r="DSO1797" s="142"/>
      <c r="DSP1797" s="142"/>
      <c r="DSQ1797" s="142"/>
      <c r="DSR1797" s="142"/>
      <c r="DSS1797" s="142"/>
      <c r="DST1797" s="142"/>
      <c r="DSU1797" s="142"/>
      <c r="DSV1797" s="142"/>
      <c r="DSW1797" s="142"/>
      <c r="DSX1797" s="142"/>
      <c r="DSY1797" s="142"/>
      <c r="DSZ1797" s="142"/>
      <c r="DTA1797" s="142"/>
      <c r="DTB1797" s="142"/>
      <c r="DTC1797" s="142"/>
      <c r="DTD1797" s="142"/>
      <c r="DTE1797" s="142"/>
      <c r="DTF1797" s="142"/>
      <c r="DTG1797" s="142"/>
      <c r="DTH1797" s="142"/>
      <c r="DTI1797" s="142"/>
      <c r="DTJ1797" s="142"/>
      <c r="DTK1797" s="142"/>
      <c r="DTL1797" s="142"/>
      <c r="DTM1797" s="142"/>
      <c r="DTN1797" s="142"/>
      <c r="DTO1797" s="142"/>
      <c r="DTP1797" s="142"/>
      <c r="DTQ1797" s="142"/>
      <c r="DTR1797" s="142"/>
      <c r="DTS1797" s="142"/>
      <c r="DTT1797" s="142"/>
      <c r="DTU1797" s="142"/>
      <c r="DTV1797" s="142"/>
      <c r="DTW1797" s="142"/>
      <c r="DTX1797" s="142"/>
      <c r="DTY1797" s="142"/>
      <c r="DTZ1797" s="142"/>
      <c r="DUA1797" s="142"/>
      <c r="DUB1797" s="142"/>
      <c r="DUC1797" s="142"/>
      <c r="DUD1797" s="142"/>
      <c r="DUE1797" s="142"/>
      <c r="DUF1797" s="142"/>
      <c r="DUG1797" s="142"/>
      <c r="DUH1797" s="142"/>
      <c r="DUI1797" s="142"/>
      <c r="DUJ1797" s="142"/>
      <c r="DUK1797" s="142"/>
      <c r="DUL1797" s="142"/>
      <c r="DUM1797" s="142"/>
      <c r="DUN1797" s="142"/>
      <c r="DUO1797" s="142"/>
      <c r="DUP1797" s="142"/>
      <c r="DUQ1797" s="142"/>
      <c r="DUR1797" s="142"/>
      <c r="DUS1797" s="142"/>
      <c r="DUT1797" s="142"/>
      <c r="DUU1797" s="142"/>
      <c r="DUV1797" s="142"/>
      <c r="DUW1797" s="142"/>
      <c r="DUX1797" s="142"/>
      <c r="DUY1797" s="142"/>
      <c r="DUZ1797" s="142"/>
      <c r="DVA1797" s="142"/>
      <c r="DVB1797" s="142"/>
      <c r="DVC1797" s="142"/>
      <c r="DVD1797" s="142"/>
      <c r="DVE1797" s="142"/>
      <c r="DVF1797" s="142"/>
      <c r="DVG1797" s="142"/>
      <c r="DVH1797" s="142"/>
      <c r="DVI1797" s="142"/>
      <c r="DVJ1797" s="142"/>
      <c r="DVK1797" s="142"/>
      <c r="DVL1797" s="142"/>
      <c r="DVM1797" s="142"/>
      <c r="DVN1797" s="142"/>
      <c r="DVO1797" s="142"/>
      <c r="DVP1797" s="142"/>
      <c r="DVQ1797" s="142"/>
      <c r="DVR1797" s="142"/>
      <c r="DVS1797" s="142"/>
      <c r="DVT1797" s="142"/>
      <c r="DVU1797" s="142"/>
      <c r="DVV1797" s="142"/>
      <c r="DVW1797" s="142"/>
      <c r="DVX1797" s="142"/>
      <c r="DVY1797" s="142"/>
      <c r="DVZ1797" s="142"/>
      <c r="DWA1797" s="142"/>
      <c r="DWB1797" s="142"/>
      <c r="DWC1797" s="142"/>
      <c r="DWD1797" s="142"/>
      <c r="DWE1797" s="142"/>
      <c r="DWF1797" s="142"/>
      <c r="DWG1797" s="142"/>
      <c r="DWH1797" s="142"/>
      <c r="DWI1797" s="142"/>
      <c r="DWJ1797" s="142"/>
      <c r="DWK1797" s="142"/>
      <c r="DWL1797" s="142"/>
      <c r="DWM1797" s="142"/>
      <c r="DWN1797" s="142"/>
      <c r="DWO1797" s="142"/>
      <c r="DWP1797" s="142"/>
      <c r="DWQ1797" s="142"/>
      <c r="DWR1797" s="142"/>
      <c r="DWS1797" s="142"/>
      <c r="DWT1797" s="142"/>
      <c r="DWU1797" s="142"/>
      <c r="DWV1797" s="142"/>
      <c r="DWW1797" s="142"/>
      <c r="DWX1797" s="142"/>
      <c r="DWY1797" s="142"/>
      <c r="DWZ1797" s="142"/>
      <c r="DXA1797" s="142"/>
      <c r="DXB1797" s="142"/>
      <c r="DXC1797" s="142"/>
      <c r="DXD1797" s="142"/>
      <c r="DXE1797" s="142"/>
      <c r="DXF1797" s="142"/>
      <c r="DXG1797" s="142"/>
      <c r="DXH1797" s="142"/>
      <c r="DXI1797" s="142"/>
      <c r="DXJ1797" s="142"/>
      <c r="DXK1797" s="142"/>
      <c r="DXL1797" s="142"/>
      <c r="DXM1797" s="142"/>
      <c r="DXN1797" s="142"/>
      <c r="DXO1797" s="142"/>
      <c r="DXP1797" s="142"/>
      <c r="DXQ1797" s="142"/>
      <c r="DXR1797" s="142"/>
      <c r="DXS1797" s="142"/>
      <c r="DXT1797" s="142"/>
      <c r="DXU1797" s="142"/>
      <c r="DXV1797" s="142"/>
      <c r="DXW1797" s="142"/>
      <c r="DXX1797" s="142"/>
      <c r="DXY1797" s="142"/>
      <c r="DXZ1797" s="142"/>
      <c r="DYA1797" s="142"/>
      <c r="DYB1797" s="142"/>
      <c r="DYC1797" s="142"/>
      <c r="DYD1797" s="142"/>
      <c r="DYE1797" s="142"/>
      <c r="DYF1797" s="142"/>
      <c r="DYG1797" s="142"/>
      <c r="DYH1797" s="142"/>
      <c r="DYI1797" s="142"/>
      <c r="DYJ1797" s="142"/>
      <c r="DYK1797" s="142"/>
      <c r="DYL1797" s="142"/>
      <c r="DYM1797" s="142"/>
      <c r="DYN1797" s="142"/>
      <c r="DYO1797" s="142"/>
      <c r="DYP1797" s="142"/>
      <c r="DYQ1797" s="142"/>
      <c r="DYR1797" s="142"/>
      <c r="DYS1797" s="142"/>
      <c r="DYT1797" s="142"/>
      <c r="DYU1797" s="142"/>
      <c r="DYV1797" s="142"/>
      <c r="DYW1797" s="142"/>
      <c r="DYX1797" s="142"/>
      <c r="DYY1797" s="142"/>
      <c r="DYZ1797" s="142"/>
      <c r="DZA1797" s="142"/>
      <c r="DZB1797" s="142"/>
      <c r="DZC1797" s="142"/>
      <c r="DZD1797" s="142"/>
      <c r="DZE1797" s="142"/>
      <c r="DZF1797" s="142"/>
      <c r="DZG1797" s="142"/>
      <c r="DZH1797" s="142"/>
      <c r="DZI1797" s="142"/>
      <c r="DZJ1797" s="142"/>
      <c r="DZK1797" s="142"/>
      <c r="DZL1797" s="142"/>
      <c r="DZM1797" s="142"/>
      <c r="DZN1797" s="142"/>
      <c r="DZO1797" s="142"/>
      <c r="DZP1797" s="142"/>
      <c r="DZQ1797" s="142"/>
      <c r="DZR1797" s="142"/>
      <c r="DZS1797" s="142"/>
      <c r="DZT1797" s="142"/>
      <c r="DZU1797" s="142"/>
      <c r="DZV1797" s="142"/>
      <c r="DZW1797" s="142"/>
      <c r="DZX1797" s="142"/>
      <c r="DZY1797" s="142"/>
      <c r="DZZ1797" s="142"/>
      <c r="EAA1797" s="142"/>
      <c r="EAB1797" s="142"/>
      <c r="EAC1797" s="142"/>
      <c r="EAD1797" s="142"/>
      <c r="EAE1797" s="142"/>
      <c r="EAF1797" s="142"/>
      <c r="EAG1797" s="142"/>
      <c r="EAH1797" s="142"/>
      <c r="EAI1797" s="142"/>
      <c r="EAJ1797" s="142"/>
      <c r="EAK1797" s="142"/>
      <c r="EAL1797" s="142"/>
      <c r="EAM1797" s="142"/>
      <c r="EAN1797" s="142"/>
      <c r="EAO1797" s="142"/>
      <c r="EAP1797" s="142"/>
      <c r="EAQ1797" s="142"/>
      <c r="EAR1797" s="142"/>
      <c r="EAS1797" s="142"/>
      <c r="EAT1797" s="142"/>
      <c r="EAU1797" s="142"/>
      <c r="EAV1797" s="142"/>
      <c r="EAW1797" s="142"/>
      <c r="EAX1797" s="142"/>
      <c r="EAY1797" s="142"/>
      <c r="EAZ1797" s="142"/>
      <c r="EBA1797" s="142"/>
      <c r="EBB1797" s="142"/>
      <c r="EBC1797" s="142"/>
      <c r="EBD1797" s="142"/>
      <c r="EBE1797" s="142"/>
      <c r="EBF1797" s="142"/>
      <c r="EBG1797" s="142"/>
      <c r="EBH1797" s="142"/>
      <c r="EBI1797" s="142"/>
      <c r="EBJ1797" s="142"/>
      <c r="EBK1797" s="142"/>
      <c r="EBL1797" s="142"/>
      <c r="EBM1797" s="142"/>
      <c r="EBN1797" s="142"/>
      <c r="EBO1797" s="142"/>
      <c r="EBP1797" s="142"/>
      <c r="EBQ1797" s="142"/>
      <c r="EBR1797" s="142"/>
      <c r="EBS1797" s="142"/>
      <c r="EBT1797" s="142"/>
      <c r="EBU1797" s="142"/>
      <c r="EBV1797" s="142"/>
      <c r="EBW1797" s="142"/>
      <c r="EBX1797" s="142"/>
      <c r="EBY1797" s="142"/>
      <c r="EBZ1797" s="142"/>
      <c r="ECA1797" s="142"/>
      <c r="ECB1797" s="142"/>
      <c r="ECC1797" s="142"/>
      <c r="ECD1797" s="142"/>
      <c r="ECE1797" s="142"/>
      <c r="ECF1797" s="142"/>
      <c r="ECG1797" s="142"/>
      <c r="ECH1797" s="142"/>
      <c r="ECI1797" s="142"/>
      <c r="ECJ1797" s="142"/>
      <c r="ECK1797" s="142"/>
      <c r="ECL1797" s="142"/>
      <c r="ECM1797" s="142"/>
      <c r="ECN1797" s="142"/>
      <c r="ECO1797" s="142"/>
      <c r="ECP1797" s="142"/>
      <c r="ECQ1797" s="142"/>
      <c r="ECR1797" s="142"/>
      <c r="ECS1797" s="142"/>
      <c r="ECT1797" s="142"/>
      <c r="ECU1797" s="142"/>
      <c r="ECV1797" s="142"/>
      <c r="ECW1797" s="142"/>
      <c r="ECX1797" s="142"/>
      <c r="ECY1797" s="142"/>
      <c r="ECZ1797" s="142"/>
      <c r="EDA1797" s="142"/>
      <c r="EDB1797" s="142"/>
      <c r="EDC1797" s="142"/>
      <c r="EDD1797" s="142"/>
      <c r="EDE1797" s="142"/>
      <c r="EDF1797" s="142"/>
      <c r="EDG1797" s="142"/>
      <c r="EDH1797" s="142"/>
      <c r="EDI1797" s="142"/>
      <c r="EDJ1797" s="142"/>
      <c r="EDK1797" s="142"/>
      <c r="EDL1797" s="142"/>
      <c r="EDM1797" s="142"/>
      <c r="EDN1797" s="142"/>
      <c r="EDO1797" s="142"/>
      <c r="EDP1797" s="142"/>
      <c r="EDQ1797" s="142"/>
      <c r="EDR1797" s="142"/>
      <c r="EDS1797" s="142"/>
      <c r="EDT1797" s="142"/>
      <c r="EDU1797" s="142"/>
      <c r="EDV1797" s="142"/>
      <c r="EDW1797" s="142"/>
      <c r="EDX1797" s="142"/>
      <c r="EDY1797" s="142"/>
      <c r="EDZ1797" s="142"/>
      <c r="EEA1797" s="142"/>
      <c r="EEB1797" s="142"/>
      <c r="EEC1797" s="142"/>
      <c r="EED1797" s="142"/>
      <c r="EEE1797" s="142"/>
      <c r="EEF1797" s="142"/>
      <c r="EEG1797" s="142"/>
      <c r="EEH1797" s="142"/>
      <c r="EEI1797" s="142"/>
      <c r="EEJ1797" s="142"/>
      <c r="EEK1797" s="142"/>
      <c r="EEL1797" s="142"/>
      <c r="EEM1797" s="142"/>
      <c r="EEN1797" s="142"/>
      <c r="EEO1797" s="142"/>
      <c r="EEP1797" s="142"/>
      <c r="EEQ1797" s="142"/>
      <c r="EER1797" s="142"/>
      <c r="EES1797" s="142"/>
      <c r="EET1797" s="142"/>
      <c r="EEU1797" s="142"/>
      <c r="EEV1797" s="142"/>
      <c r="EEW1797" s="142"/>
      <c r="EEX1797" s="142"/>
      <c r="EEY1797" s="142"/>
      <c r="EEZ1797" s="142"/>
      <c r="EFA1797" s="142"/>
      <c r="EFB1797" s="142"/>
      <c r="EFC1797" s="142"/>
      <c r="EFD1797" s="142"/>
      <c r="EFE1797" s="142"/>
      <c r="EFF1797" s="142"/>
      <c r="EFG1797" s="142"/>
      <c r="EFH1797" s="142"/>
      <c r="EFI1797" s="142"/>
      <c r="EFJ1797" s="142"/>
      <c r="EFK1797" s="142"/>
      <c r="EFL1797" s="142"/>
      <c r="EFM1797" s="142"/>
      <c r="EFN1797" s="142"/>
      <c r="EFO1797" s="142"/>
      <c r="EFP1797" s="142"/>
      <c r="EFQ1797" s="142"/>
      <c r="EFR1797" s="142"/>
      <c r="EFS1797" s="142"/>
      <c r="EFT1797" s="142"/>
      <c r="EFU1797" s="142"/>
      <c r="EFV1797" s="142"/>
      <c r="EFW1797" s="142"/>
      <c r="EFX1797" s="142"/>
      <c r="EFY1797" s="142"/>
      <c r="EFZ1797" s="142"/>
      <c r="EGA1797" s="142"/>
      <c r="EGB1797" s="142"/>
      <c r="EGC1797" s="142"/>
      <c r="EGD1797" s="142"/>
      <c r="EGE1797" s="142"/>
      <c r="EGF1797" s="142"/>
      <c r="EGG1797" s="142"/>
      <c r="EGH1797" s="142"/>
      <c r="EGI1797" s="142"/>
      <c r="EGJ1797" s="142"/>
      <c r="EGK1797" s="142"/>
      <c r="EGL1797" s="142"/>
      <c r="EGM1797" s="142"/>
      <c r="EGN1797" s="142"/>
      <c r="EGO1797" s="142"/>
      <c r="EGP1797" s="142"/>
      <c r="EGQ1797" s="142"/>
      <c r="EGR1797" s="142"/>
      <c r="EGS1797" s="142"/>
      <c r="EGT1797" s="142"/>
      <c r="EGU1797" s="142"/>
      <c r="EGV1797" s="142"/>
      <c r="EGW1797" s="142"/>
      <c r="EGX1797" s="142"/>
      <c r="EGY1797" s="142"/>
      <c r="EGZ1797" s="142"/>
      <c r="EHA1797" s="142"/>
      <c r="EHB1797" s="142"/>
      <c r="EHC1797" s="142"/>
      <c r="EHD1797" s="142"/>
      <c r="EHE1797" s="142"/>
      <c r="EHF1797" s="142"/>
      <c r="EHG1797" s="142"/>
      <c r="EHH1797" s="142"/>
      <c r="EHI1797" s="142"/>
      <c r="EHJ1797" s="142"/>
      <c r="EHK1797" s="142"/>
      <c r="EHL1797" s="142"/>
      <c r="EHM1797" s="142"/>
      <c r="EHN1797" s="142"/>
      <c r="EHO1797" s="142"/>
      <c r="EHP1797" s="142"/>
      <c r="EHQ1797" s="142"/>
      <c r="EHR1797" s="142"/>
      <c r="EHS1797" s="142"/>
      <c r="EHT1797" s="142"/>
      <c r="EHU1797" s="142"/>
      <c r="EHV1797" s="142"/>
      <c r="EHW1797" s="142"/>
      <c r="EHX1797" s="142"/>
      <c r="EHY1797" s="142"/>
      <c r="EHZ1797" s="142"/>
      <c r="EIA1797" s="142"/>
      <c r="EIB1797" s="142"/>
      <c r="EIC1797" s="142"/>
      <c r="EID1797" s="142"/>
      <c r="EIE1797" s="142"/>
      <c r="EIF1797" s="142"/>
      <c r="EIG1797" s="142"/>
      <c r="EIH1797" s="142"/>
      <c r="EII1797" s="142"/>
      <c r="EIJ1797" s="142"/>
      <c r="EIK1797" s="142"/>
      <c r="EIL1797" s="142"/>
      <c r="EIM1797" s="142"/>
      <c r="EIN1797" s="142"/>
      <c r="EIO1797" s="142"/>
      <c r="EIP1797" s="142"/>
      <c r="EIQ1797" s="142"/>
      <c r="EIR1797" s="142"/>
      <c r="EIS1797" s="142"/>
      <c r="EIT1797" s="142"/>
      <c r="EIU1797" s="142"/>
      <c r="EIV1797" s="142"/>
      <c r="EIW1797" s="142"/>
      <c r="EIX1797" s="142"/>
      <c r="EIY1797" s="142"/>
      <c r="EIZ1797" s="142"/>
      <c r="EJA1797" s="142"/>
      <c r="EJB1797" s="142"/>
      <c r="EJC1797" s="142"/>
      <c r="EJD1797" s="142"/>
      <c r="EJE1797" s="142"/>
      <c r="EJF1797" s="142"/>
      <c r="EJG1797" s="142"/>
      <c r="EJH1797" s="142"/>
      <c r="EJI1797" s="142"/>
      <c r="EJJ1797" s="142"/>
      <c r="EJK1797" s="142"/>
      <c r="EJL1797" s="142"/>
      <c r="EJM1797" s="142"/>
      <c r="EJN1797" s="142"/>
      <c r="EJO1797" s="142"/>
      <c r="EJP1797" s="142"/>
      <c r="EJQ1797" s="142"/>
      <c r="EJR1797" s="142"/>
      <c r="EJS1797" s="142"/>
      <c r="EJT1797" s="142"/>
      <c r="EJU1797" s="142"/>
      <c r="EJV1797" s="142"/>
      <c r="EJW1797" s="142"/>
      <c r="EJX1797" s="142"/>
      <c r="EJY1797" s="142"/>
      <c r="EJZ1797" s="142"/>
      <c r="EKA1797" s="142"/>
      <c r="EKB1797" s="142"/>
      <c r="EKC1797" s="142"/>
      <c r="EKD1797" s="142"/>
      <c r="EKE1797" s="142"/>
      <c r="EKF1797" s="142"/>
      <c r="EKG1797" s="142"/>
      <c r="EKH1797" s="142"/>
      <c r="EKI1797" s="142"/>
      <c r="EKJ1797" s="142"/>
      <c r="EKK1797" s="142"/>
      <c r="EKL1797" s="142"/>
      <c r="EKM1797" s="142"/>
      <c r="EKN1797" s="142"/>
      <c r="EKO1797" s="142"/>
      <c r="EKP1797" s="142"/>
      <c r="EKQ1797" s="142"/>
      <c r="EKR1797" s="142"/>
      <c r="EKS1797" s="142"/>
      <c r="EKT1797" s="142"/>
      <c r="EKU1797" s="142"/>
      <c r="EKV1797" s="142"/>
      <c r="EKW1797" s="142"/>
      <c r="EKX1797" s="142"/>
      <c r="EKY1797" s="142"/>
      <c r="EKZ1797" s="142"/>
      <c r="ELA1797" s="142"/>
      <c r="ELB1797" s="142"/>
      <c r="ELC1797" s="142"/>
      <c r="ELD1797" s="142"/>
      <c r="ELE1797" s="142"/>
      <c r="ELF1797" s="142"/>
      <c r="ELG1797" s="142"/>
      <c r="ELH1797" s="142"/>
      <c r="ELI1797" s="142"/>
      <c r="ELJ1797" s="142"/>
      <c r="ELK1797" s="142"/>
      <c r="ELL1797" s="142"/>
      <c r="ELM1797" s="142"/>
      <c r="ELN1797" s="142"/>
      <c r="ELO1797" s="142"/>
      <c r="ELP1797" s="142"/>
      <c r="ELQ1797" s="142"/>
      <c r="ELR1797" s="142"/>
      <c r="ELS1797" s="142"/>
      <c r="ELT1797" s="142"/>
      <c r="ELU1797" s="142"/>
      <c r="ELV1797" s="142"/>
      <c r="ELW1797" s="142"/>
      <c r="ELX1797" s="142"/>
      <c r="ELY1797" s="142"/>
      <c r="ELZ1797" s="142"/>
      <c r="EMA1797" s="142"/>
      <c r="EMB1797" s="142"/>
      <c r="EMC1797" s="142"/>
      <c r="EMD1797" s="142"/>
      <c r="EME1797" s="142"/>
      <c r="EMF1797" s="142"/>
      <c r="EMG1797" s="142"/>
      <c r="EMH1797" s="142"/>
      <c r="EMI1797" s="142"/>
      <c r="EMJ1797" s="142"/>
      <c r="EMK1797" s="142"/>
      <c r="EML1797" s="142"/>
      <c r="EMM1797" s="142"/>
      <c r="EMN1797" s="142"/>
      <c r="EMO1797" s="142"/>
      <c r="EMP1797" s="142"/>
      <c r="EMQ1797" s="142"/>
      <c r="EMR1797" s="142"/>
      <c r="EMS1797" s="142"/>
      <c r="EMT1797" s="142"/>
      <c r="EMU1797" s="142"/>
      <c r="EMV1797" s="142"/>
      <c r="EMW1797" s="142"/>
      <c r="EMX1797" s="142"/>
      <c r="EMY1797" s="142"/>
      <c r="EMZ1797" s="142"/>
      <c r="ENA1797" s="142"/>
      <c r="ENB1797" s="142"/>
      <c r="ENC1797" s="142"/>
      <c r="END1797" s="142"/>
      <c r="ENE1797" s="142"/>
      <c r="ENF1797" s="142"/>
      <c r="ENG1797" s="142"/>
      <c r="ENH1797" s="142"/>
      <c r="ENI1797" s="142"/>
      <c r="ENJ1797" s="142"/>
      <c r="ENK1797" s="142"/>
      <c r="ENL1797" s="142"/>
      <c r="ENM1797" s="142"/>
      <c r="ENN1797" s="142"/>
      <c r="ENO1797" s="142"/>
      <c r="ENP1797" s="142"/>
      <c r="ENQ1797" s="142"/>
      <c r="ENR1797" s="142"/>
      <c r="ENS1797" s="142"/>
      <c r="ENT1797" s="142"/>
      <c r="ENU1797" s="142"/>
      <c r="ENV1797" s="142"/>
      <c r="ENW1797" s="142"/>
      <c r="ENX1797" s="142"/>
      <c r="ENY1797" s="142"/>
      <c r="ENZ1797" s="142"/>
      <c r="EOA1797" s="142"/>
      <c r="EOB1797" s="142"/>
      <c r="EOC1797" s="142"/>
      <c r="EOD1797" s="142"/>
      <c r="EOE1797" s="142"/>
      <c r="EOF1797" s="142"/>
      <c r="EOG1797" s="142"/>
      <c r="EOH1797" s="142"/>
      <c r="EOI1797" s="142"/>
      <c r="EOJ1797" s="142"/>
      <c r="EOK1797" s="142"/>
      <c r="EOL1797" s="142"/>
      <c r="EOM1797" s="142"/>
      <c r="EON1797" s="142"/>
      <c r="EOO1797" s="142"/>
      <c r="EOP1797" s="142"/>
      <c r="EOQ1797" s="142"/>
      <c r="EOR1797" s="142"/>
      <c r="EOS1797" s="142"/>
      <c r="EOT1797" s="142"/>
      <c r="EOU1797" s="142"/>
      <c r="EOV1797" s="142"/>
      <c r="EOW1797" s="142"/>
      <c r="EOX1797" s="142"/>
      <c r="EOY1797" s="142"/>
      <c r="EOZ1797" s="142"/>
      <c r="EPA1797" s="142"/>
      <c r="EPB1797" s="142"/>
      <c r="EPC1797" s="142"/>
      <c r="EPD1797" s="142"/>
      <c r="EPE1797" s="142"/>
      <c r="EPF1797" s="142"/>
      <c r="EPG1797" s="142"/>
      <c r="EPH1797" s="142"/>
      <c r="EPI1797" s="142"/>
      <c r="EPJ1797" s="142"/>
      <c r="EPK1797" s="142"/>
      <c r="EPL1797" s="142"/>
      <c r="EPM1797" s="142"/>
      <c r="EPN1797" s="142"/>
      <c r="EPO1797" s="142"/>
      <c r="EPP1797" s="142"/>
      <c r="EPQ1797" s="142"/>
      <c r="EPR1797" s="142"/>
      <c r="EPS1797" s="142"/>
      <c r="EPT1797" s="142"/>
      <c r="EPU1797" s="142"/>
      <c r="EPV1797" s="142"/>
      <c r="EPW1797" s="142"/>
      <c r="EPX1797" s="142"/>
      <c r="EPY1797" s="142"/>
      <c r="EPZ1797" s="142"/>
      <c r="EQA1797" s="142"/>
      <c r="EQB1797" s="142"/>
      <c r="EQC1797" s="142"/>
      <c r="EQD1797" s="142"/>
      <c r="EQE1797" s="142"/>
      <c r="EQF1797" s="142"/>
      <c r="EQG1797" s="142"/>
      <c r="EQH1797" s="142"/>
      <c r="EQI1797" s="142"/>
      <c r="EQJ1797" s="142"/>
      <c r="EQK1797" s="142"/>
      <c r="EQL1797" s="142"/>
      <c r="EQM1797" s="142"/>
      <c r="EQN1797" s="142"/>
      <c r="EQO1797" s="142"/>
      <c r="EQP1797" s="142"/>
      <c r="EQQ1797" s="142"/>
      <c r="EQR1797" s="142"/>
      <c r="EQS1797" s="142"/>
      <c r="EQT1797" s="142"/>
      <c r="EQU1797" s="142"/>
      <c r="EQV1797" s="142"/>
      <c r="EQW1797" s="142"/>
      <c r="EQX1797" s="142"/>
      <c r="EQY1797" s="142"/>
      <c r="EQZ1797" s="142"/>
      <c r="ERA1797" s="142"/>
      <c r="ERB1797" s="142"/>
      <c r="ERC1797" s="142"/>
      <c r="ERD1797" s="142"/>
      <c r="ERE1797" s="142"/>
      <c r="ERF1797" s="142"/>
      <c r="ERG1797" s="142"/>
      <c r="ERH1797" s="142"/>
      <c r="ERI1797" s="142"/>
      <c r="ERJ1797" s="142"/>
      <c r="ERK1797" s="142"/>
      <c r="ERL1797" s="142"/>
      <c r="ERM1797" s="142"/>
      <c r="ERN1797" s="142"/>
      <c r="ERO1797" s="142"/>
      <c r="ERP1797" s="142"/>
      <c r="ERQ1797" s="142"/>
      <c r="ERR1797" s="142"/>
      <c r="ERS1797" s="142"/>
      <c r="ERT1797" s="142"/>
      <c r="ERU1797" s="142"/>
      <c r="ERV1797" s="142"/>
      <c r="ERW1797" s="142"/>
      <c r="ERX1797" s="142"/>
      <c r="ERY1797" s="142"/>
      <c r="ERZ1797" s="142"/>
      <c r="ESA1797" s="142"/>
      <c r="ESB1797" s="142"/>
      <c r="ESC1797" s="142"/>
      <c r="ESD1797" s="142"/>
      <c r="ESE1797" s="142"/>
      <c r="ESF1797" s="142"/>
      <c r="ESG1797" s="142"/>
      <c r="ESH1797" s="142"/>
      <c r="ESI1797" s="142"/>
      <c r="ESJ1797" s="142"/>
      <c r="ESK1797" s="142"/>
      <c r="ESL1797" s="142"/>
      <c r="ESM1797" s="142"/>
      <c r="ESN1797" s="142"/>
      <c r="ESO1797" s="142"/>
      <c r="ESP1797" s="142"/>
      <c r="ESQ1797" s="142"/>
      <c r="ESR1797" s="142"/>
      <c r="ESS1797" s="142"/>
      <c r="EST1797" s="142"/>
      <c r="ESU1797" s="142"/>
      <c r="ESV1797" s="142"/>
      <c r="ESW1797" s="142"/>
      <c r="ESX1797" s="142"/>
      <c r="ESY1797" s="142"/>
      <c r="ESZ1797" s="142"/>
      <c r="ETA1797" s="142"/>
      <c r="ETB1797" s="142"/>
      <c r="ETC1797" s="142"/>
      <c r="ETD1797" s="142"/>
      <c r="ETE1797" s="142"/>
      <c r="ETF1797" s="142"/>
      <c r="ETG1797" s="142"/>
      <c r="ETH1797" s="142"/>
      <c r="ETI1797" s="142"/>
      <c r="ETJ1797" s="142"/>
      <c r="ETK1797" s="142"/>
      <c r="ETL1797" s="142"/>
      <c r="ETM1797" s="142"/>
      <c r="ETN1797" s="142"/>
      <c r="ETO1797" s="142"/>
      <c r="ETP1797" s="142"/>
      <c r="ETQ1797" s="142"/>
      <c r="ETR1797" s="142"/>
      <c r="ETS1797" s="142"/>
      <c r="ETT1797" s="142"/>
      <c r="ETU1797" s="142"/>
      <c r="ETV1797" s="142"/>
      <c r="ETW1797" s="142"/>
      <c r="ETX1797" s="142"/>
      <c r="ETY1797" s="142"/>
      <c r="ETZ1797" s="142"/>
      <c r="EUA1797" s="142"/>
      <c r="EUB1797" s="142"/>
      <c r="EUC1797" s="142"/>
      <c r="EUD1797" s="142"/>
      <c r="EUE1797" s="142"/>
      <c r="EUF1797" s="142"/>
      <c r="EUG1797" s="142"/>
      <c r="EUH1797" s="142"/>
      <c r="EUI1797" s="142"/>
      <c r="EUJ1797" s="142"/>
      <c r="EUK1797" s="142"/>
      <c r="EUL1797" s="142"/>
      <c r="EUM1797" s="142"/>
      <c r="EUN1797" s="142"/>
      <c r="EUO1797" s="142"/>
      <c r="EUP1797" s="142"/>
      <c r="EUQ1797" s="142"/>
      <c r="EUR1797" s="142"/>
      <c r="EUS1797" s="142"/>
      <c r="EUT1797" s="142"/>
      <c r="EUU1797" s="142"/>
      <c r="EUV1797" s="142"/>
      <c r="EUW1797" s="142"/>
      <c r="EUX1797" s="142"/>
      <c r="EUY1797" s="142"/>
      <c r="EUZ1797" s="142"/>
      <c r="EVA1797" s="142"/>
      <c r="EVB1797" s="142"/>
      <c r="EVC1797" s="142"/>
      <c r="EVD1797" s="142"/>
      <c r="EVE1797" s="142"/>
      <c r="EVF1797" s="142"/>
      <c r="EVG1797" s="142"/>
      <c r="EVH1797" s="142"/>
      <c r="EVI1797" s="142"/>
      <c r="EVJ1797" s="142"/>
      <c r="EVK1797" s="142"/>
      <c r="EVL1797" s="142"/>
      <c r="EVM1797" s="142"/>
      <c r="EVN1797" s="142"/>
      <c r="EVO1797" s="142"/>
      <c r="EVP1797" s="142"/>
      <c r="EVQ1797" s="142"/>
      <c r="EVR1797" s="142"/>
      <c r="EVS1797" s="142"/>
      <c r="EVT1797" s="142"/>
      <c r="EVU1797" s="142"/>
      <c r="EVV1797" s="142"/>
      <c r="EVW1797" s="142"/>
      <c r="EVX1797" s="142"/>
      <c r="EVY1797" s="142"/>
      <c r="EVZ1797" s="142"/>
      <c r="EWA1797" s="142"/>
      <c r="EWB1797" s="142"/>
      <c r="EWC1797" s="142"/>
      <c r="EWD1797" s="142"/>
      <c r="EWE1797" s="142"/>
      <c r="EWF1797" s="142"/>
      <c r="EWG1797" s="142"/>
      <c r="EWH1797" s="142"/>
      <c r="EWI1797" s="142"/>
      <c r="EWJ1797" s="142"/>
      <c r="EWK1797" s="142"/>
      <c r="EWL1797" s="142"/>
      <c r="EWM1797" s="142"/>
      <c r="EWN1797" s="142"/>
      <c r="EWO1797" s="142"/>
      <c r="EWP1797" s="142"/>
      <c r="EWQ1797" s="142"/>
      <c r="EWR1797" s="142"/>
      <c r="EWS1797" s="142"/>
      <c r="EWT1797" s="142"/>
      <c r="EWU1797" s="142"/>
      <c r="EWV1797" s="142"/>
      <c r="EWW1797" s="142"/>
      <c r="EWX1797" s="142"/>
      <c r="EWY1797" s="142"/>
      <c r="EWZ1797" s="142"/>
      <c r="EXA1797" s="142"/>
      <c r="EXB1797" s="142"/>
      <c r="EXC1797" s="142"/>
      <c r="EXD1797" s="142"/>
      <c r="EXE1797" s="142"/>
      <c r="EXF1797" s="142"/>
      <c r="EXG1797" s="142"/>
      <c r="EXH1797" s="142"/>
      <c r="EXI1797" s="142"/>
      <c r="EXJ1797" s="142"/>
      <c r="EXK1797" s="142"/>
      <c r="EXL1797" s="142"/>
      <c r="EXM1797" s="142"/>
      <c r="EXN1797" s="142"/>
      <c r="EXO1797" s="142"/>
      <c r="EXP1797" s="142"/>
      <c r="EXQ1797" s="142"/>
      <c r="EXR1797" s="142"/>
      <c r="EXS1797" s="142"/>
      <c r="EXT1797" s="142"/>
      <c r="EXU1797" s="142"/>
      <c r="EXV1797" s="142"/>
      <c r="EXW1797" s="142"/>
      <c r="EXX1797" s="142"/>
      <c r="EXY1797" s="142"/>
      <c r="EXZ1797" s="142"/>
      <c r="EYA1797" s="142"/>
      <c r="EYB1797" s="142"/>
      <c r="EYC1797" s="142"/>
      <c r="EYD1797" s="142"/>
      <c r="EYE1797" s="142"/>
      <c r="EYF1797" s="142"/>
      <c r="EYG1797" s="142"/>
      <c r="EYH1797" s="142"/>
      <c r="EYI1797" s="142"/>
      <c r="EYJ1797" s="142"/>
      <c r="EYK1797" s="142"/>
      <c r="EYL1797" s="142"/>
      <c r="EYM1797" s="142"/>
      <c r="EYN1797" s="142"/>
      <c r="EYO1797" s="142"/>
      <c r="EYP1797" s="142"/>
      <c r="EYQ1797" s="142"/>
      <c r="EYR1797" s="142"/>
      <c r="EYS1797" s="142"/>
      <c r="EYT1797" s="142"/>
      <c r="EYU1797" s="142"/>
      <c r="EYV1797" s="142"/>
      <c r="EYW1797" s="142"/>
      <c r="EYX1797" s="142"/>
      <c r="EYY1797" s="142"/>
      <c r="EYZ1797" s="142"/>
      <c r="EZA1797" s="142"/>
      <c r="EZB1797" s="142"/>
      <c r="EZC1797" s="142"/>
      <c r="EZD1797" s="142"/>
      <c r="EZE1797" s="142"/>
      <c r="EZF1797" s="142"/>
      <c r="EZG1797" s="142"/>
      <c r="EZH1797" s="142"/>
      <c r="EZI1797" s="142"/>
      <c r="EZJ1797" s="142"/>
      <c r="EZK1797" s="142"/>
      <c r="EZL1797" s="142"/>
      <c r="EZM1797" s="142"/>
      <c r="EZN1797" s="142"/>
      <c r="EZO1797" s="142"/>
      <c r="EZP1797" s="142"/>
      <c r="EZQ1797" s="142"/>
      <c r="EZR1797" s="142"/>
      <c r="EZS1797" s="142"/>
      <c r="EZT1797" s="142"/>
      <c r="EZU1797" s="142"/>
      <c r="EZV1797" s="142"/>
      <c r="EZW1797" s="142"/>
      <c r="EZX1797" s="142"/>
      <c r="EZY1797" s="142"/>
      <c r="EZZ1797" s="142"/>
      <c r="FAA1797" s="142"/>
      <c r="FAB1797" s="142"/>
      <c r="FAC1797" s="142"/>
      <c r="FAD1797" s="142"/>
      <c r="FAE1797" s="142"/>
      <c r="FAF1797" s="142"/>
      <c r="FAG1797" s="142"/>
      <c r="FAH1797" s="142"/>
      <c r="FAI1797" s="142"/>
      <c r="FAJ1797" s="142"/>
      <c r="FAK1797" s="142"/>
      <c r="FAL1797" s="142"/>
      <c r="FAM1797" s="142"/>
      <c r="FAN1797" s="142"/>
      <c r="FAO1797" s="142"/>
      <c r="FAP1797" s="142"/>
      <c r="FAQ1797" s="142"/>
      <c r="FAR1797" s="142"/>
      <c r="FAS1797" s="142"/>
      <c r="FAT1797" s="142"/>
      <c r="FAU1797" s="142"/>
      <c r="FAV1797" s="142"/>
      <c r="FAW1797" s="142"/>
      <c r="FAX1797" s="142"/>
      <c r="FAY1797" s="142"/>
      <c r="FAZ1797" s="142"/>
      <c r="FBA1797" s="142"/>
      <c r="FBB1797" s="142"/>
      <c r="FBC1797" s="142"/>
      <c r="FBD1797" s="142"/>
      <c r="FBE1797" s="142"/>
      <c r="FBF1797" s="142"/>
      <c r="FBG1797" s="142"/>
      <c r="FBH1797" s="142"/>
      <c r="FBI1797" s="142"/>
      <c r="FBJ1797" s="142"/>
      <c r="FBK1797" s="142"/>
      <c r="FBL1797" s="142"/>
      <c r="FBM1797" s="142"/>
      <c r="FBN1797" s="142"/>
      <c r="FBO1797" s="142"/>
      <c r="FBP1797" s="142"/>
      <c r="FBQ1797" s="142"/>
      <c r="FBR1797" s="142"/>
      <c r="FBS1797" s="142"/>
      <c r="FBT1797" s="142"/>
      <c r="FBU1797" s="142"/>
      <c r="FBV1797" s="142"/>
      <c r="FBW1797" s="142"/>
      <c r="FBX1797" s="142"/>
      <c r="FBY1797" s="142"/>
      <c r="FBZ1797" s="142"/>
      <c r="FCA1797" s="142"/>
      <c r="FCB1797" s="142"/>
      <c r="FCC1797" s="142"/>
      <c r="FCD1797" s="142"/>
      <c r="FCE1797" s="142"/>
      <c r="FCF1797" s="142"/>
      <c r="FCG1797" s="142"/>
      <c r="FCH1797" s="142"/>
      <c r="FCI1797" s="142"/>
      <c r="FCJ1797" s="142"/>
      <c r="FCK1797" s="142"/>
      <c r="FCL1797" s="142"/>
      <c r="FCM1797" s="142"/>
      <c r="FCN1797" s="142"/>
      <c r="FCO1797" s="142"/>
      <c r="FCP1797" s="142"/>
      <c r="FCQ1797" s="142"/>
      <c r="FCR1797" s="142"/>
      <c r="FCS1797" s="142"/>
      <c r="FCT1797" s="142"/>
      <c r="FCU1797" s="142"/>
      <c r="FCV1797" s="142"/>
      <c r="FCW1797" s="142"/>
      <c r="FCX1797" s="142"/>
      <c r="FCY1797" s="142"/>
      <c r="FCZ1797" s="142"/>
      <c r="FDA1797" s="142"/>
      <c r="FDB1797" s="142"/>
      <c r="FDC1797" s="142"/>
      <c r="FDD1797" s="142"/>
      <c r="FDE1797" s="142"/>
      <c r="FDF1797" s="142"/>
      <c r="FDG1797" s="142"/>
      <c r="FDH1797" s="142"/>
      <c r="FDI1797" s="142"/>
      <c r="FDJ1797" s="142"/>
      <c r="FDK1797" s="142"/>
      <c r="FDL1797" s="142"/>
      <c r="FDM1797" s="142"/>
      <c r="FDN1797" s="142"/>
      <c r="FDO1797" s="142"/>
      <c r="FDP1797" s="142"/>
      <c r="FDQ1797" s="142"/>
      <c r="FDR1797" s="142"/>
      <c r="FDS1797" s="142"/>
      <c r="FDT1797" s="142"/>
      <c r="FDU1797" s="142"/>
      <c r="FDV1797" s="142"/>
      <c r="FDW1797" s="142"/>
      <c r="FDX1797" s="142"/>
      <c r="FDY1797" s="142"/>
      <c r="FDZ1797" s="142"/>
      <c r="FEA1797" s="142"/>
      <c r="FEB1797" s="142"/>
      <c r="FEC1797" s="142"/>
      <c r="FED1797" s="142"/>
      <c r="FEE1797" s="142"/>
      <c r="FEF1797" s="142"/>
      <c r="FEG1797" s="142"/>
      <c r="FEH1797" s="142"/>
      <c r="FEI1797" s="142"/>
      <c r="FEJ1797" s="142"/>
      <c r="FEK1797" s="142"/>
      <c r="FEL1797" s="142"/>
      <c r="FEM1797" s="142"/>
      <c r="FEN1797" s="142"/>
      <c r="FEO1797" s="142"/>
      <c r="FEP1797" s="142"/>
      <c r="FEQ1797" s="142"/>
      <c r="FER1797" s="142"/>
      <c r="FES1797" s="142"/>
      <c r="FET1797" s="142"/>
      <c r="FEU1797" s="142"/>
      <c r="FEV1797" s="142"/>
      <c r="FEW1797" s="142"/>
      <c r="FEX1797" s="142"/>
      <c r="FEY1797" s="142"/>
      <c r="FEZ1797" s="142"/>
      <c r="FFA1797" s="142"/>
      <c r="FFB1797" s="142"/>
      <c r="FFC1797" s="142"/>
      <c r="FFD1797" s="142"/>
      <c r="FFE1797" s="142"/>
      <c r="FFF1797" s="142"/>
      <c r="FFG1797" s="142"/>
      <c r="FFH1797" s="142"/>
      <c r="FFI1797" s="142"/>
      <c r="FFJ1797" s="142"/>
      <c r="FFK1797" s="142"/>
      <c r="FFL1797" s="142"/>
      <c r="FFM1797" s="142"/>
      <c r="FFN1797" s="142"/>
      <c r="FFO1797" s="142"/>
      <c r="FFP1797" s="142"/>
      <c r="FFQ1797" s="142"/>
      <c r="FFR1797" s="142"/>
      <c r="FFS1797" s="142"/>
      <c r="FFT1797" s="142"/>
      <c r="FFU1797" s="142"/>
      <c r="FFV1797" s="142"/>
      <c r="FFW1797" s="142"/>
      <c r="FFX1797" s="142"/>
      <c r="FFY1797" s="142"/>
      <c r="FFZ1797" s="142"/>
      <c r="FGA1797" s="142"/>
      <c r="FGB1797" s="142"/>
      <c r="FGC1797" s="142"/>
      <c r="FGD1797" s="142"/>
      <c r="FGE1797" s="142"/>
      <c r="FGF1797" s="142"/>
      <c r="FGG1797" s="142"/>
      <c r="FGH1797" s="142"/>
      <c r="FGI1797" s="142"/>
      <c r="FGJ1797" s="142"/>
      <c r="FGK1797" s="142"/>
      <c r="FGL1797" s="142"/>
      <c r="FGM1797" s="142"/>
      <c r="FGN1797" s="142"/>
      <c r="FGO1797" s="142"/>
      <c r="FGP1797" s="142"/>
      <c r="FGQ1797" s="142"/>
      <c r="FGR1797" s="142"/>
      <c r="FGS1797" s="142"/>
      <c r="FGT1797" s="142"/>
      <c r="FGU1797" s="142"/>
      <c r="FGV1797" s="142"/>
      <c r="FGW1797" s="142"/>
      <c r="FGX1797" s="142"/>
      <c r="FGY1797" s="142"/>
      <c r="FGZ1797" s="142"/>
      <c r="FHA1797" s="142"/>
      <c r="FHB1797" s="142"/>
      <c r="FHC1797" s="142"/>
      <c r="FHD1797" s="142"/>
      <c r="FHE1797" s="142"/>
      <c r="FHF1797" s="142"/>
      <c r="FHG1797" s="142"/>
      <c r="FHH1797" s="142"/>
      <c r="FHI1797" s="142"/>
      <c r="FHJ1797" s="142"/>
      <c r="FHK1797" s="142"/>
      <c r="FHL1797" s="142"/>
      <c r="FHM1797" s="142"/>
      <c r="FHN1797" s="142"/>
      <c r="FHO1797" s="142"/>
      <c r="FHP1797" s="142"/>
      <c r="FHQ1797" s="142"/>
      <c r="FHR1797" s="142"/>
      <c r="FHS1797" s="142"/>
      <c r="FHT1797" s="142"/>
      <c r="FHU1797" s="142"/>
      <c r="FHV1797" s="142"/>
      <c r="FHW1797" s="142"/>
      <c r="FHX1797" s="142"/>
      <c r="FHY1797" s="142"/>
      <c r="FHZ1797" s="142"/>
      <c r="FIA1797" s="142"/>
      <c r="FIB1797" s="142"/>
      <c r="FIC1797" s="142"/>
      <c r="FID1797" s="142"/>
      <c r="FIE1797" s="142"/>
      <c r="FIF1797" s="142"/>
      <c r="FIG1797" s="142"/>
      <c r="FIH1797" s="142"/>
      <c r="FII1797" s="142"/>
      <c r="FIJ1797" s="142"/>
      <c r="FIK1797" s="142"/>
      <c r="FIL1797" s="142"/>
      <c r="FIM1797" s="142"/>
      <c r="FIN1797" s="142"/>
      <c r="FIO1797" s="142"/>
      <c r="FIP1797" s="142"/>
      <c r="FIQ1797" s="142"/>
      <c r="FIR1797" s="142"/>
      <c r="FIS1797" s="142"/>
      <c r="FIT1797" s="142"/>
      <c r="FIU1797" s="142"/>
      <c r="FIV1797" s="142"/>
      <c r="FIW1797" s="142"/>
      <c r="FIX1797" s="142"/>
      <c r="FIY1797" s="142"/>
      <c r="FIZ1797" s="142"/>
      <c r="FJA1797" s="142"/>
      <c r="FJB1797" s="142"/>
      <c r="FJC1797" s="142"/>
      <c r="FJD1797" s="142"/>
      <c r="FJE1797" s="142"/>
      <c r="FJF1797" s="142"/>
      <c r="FJG1797" s="142"/>
      <c r="FJH1797" s="142"/>
      <c r="FJI1797" s="142"/>
      <c r="FJJ1797" s="142"/>
      <c r="FJK1797" s="142"/>
      <c r="FJL1797" s="142"/>
      <c r="FJM1797" s="142"/>
      <c r="FJN1797" s="142"/>
      <c r="FJO1797" s="142"/>
      <c r="FJP1797" s="142"/>
      <c r="FJQ1797" s="142"/>
      <c r="FJR1797" s="142"/>
      <c r="FJS1797" s="142"/>
      <c r="FJT1797" s="142"/>
      <c r="FJU1797" s="142"/>
      <c r="FJV1797" s="142"/>
      <c r="FJW1797" s="142"/>
      <c r="FJX1797" s="142"/>
      <c r="FJY1797" s="142"/>
      <c r="FJZ1797" s="142"/>
      <c r="FKA1797" s="142"/>
      <c r="FKB1797" s="142"/>
      <c r="FKC1797" s="142"/>
      <c r="FKD1797" s="142"/>
      <c r="FKE1797" s="142"/>
      <c r="FKF1797" s="142"/>
      <c r="FKG1797" s="142"/>
      <c r="FKH1797" s="142"/>
      <c r="FKI1797" s="142"/>
      <c r="FKJ1797" s="142"/>
      <c r="FKK1797" s="142"/>
      <c r="FKL1797" s="142"/>
      <c r="FKM1797" s="142"/>
      <c r="FKN1797" s="142"/>
      <c r="FKO1797" s="142"/>
      <c r="FKP1797" s="142"/>
      <c r="FKQ1797" s="142"/>
      <c r="FKR1797" s="142"/>
      <c r="FKS1797" s="142"/>
      <c r="FKT1797" s="142"/>
      <c r="FKU1797" s="142"/>
      <c r="FKV1797" s="142"/>
      <c r="FKW1797" s="142"/>
      <c r="FKX1797" s="142"/>
      <c r="FKY1797" s="142"/>
      <c r="FKZ1797" s="142"/>
      <c r="FLA1797" s="142"/>
      <c r="FLB1797" s="142"/>
      <c r="FLC1797" s="142"/>
      <c r="FLD1797" s="142"/>
      <c r="FLE1797" s="142"/>
      <c r="FLF1797" s="142"/>
      <c r="FLG1797" s="142"/>
      <c r="FLH1797" s="142"/>
      <c r="FLI1797" s="142"/>
      <c r="FLJ1797" s="142"/>
      <c r="FLK1797" s="142"/>
      <c r="FLL1797" s="142"/>
      <c r="FLM1797" s="142"/>
      <c r="FLN1797" s="142"/>
      <c r="FLO1797" s="142"/>
      <c r="FLP1797" s="142"/>
      <c r="FLQ1797" s="142"/>
      <c r="FLR1797" s="142"/>
      <c r="FLS1797" s="142"/>
      <c r="FLT1797" s="142"/>
      <c r="FLU1797" s="142"/>
      <c r="FLV1797" s="142"/>
      <c r="FLW1797" s="142"/>
      <c r="FLX1797" s="142"/>
      <c r="FLY1797" s="142"/>
      <c r="FLZ1797" s="142"/>
      <c r="FMA1797" s="142"/>
      <c r="FMB1797" s="142"/>
      <c r="FMC1797" s="142"/>
      <c r="FMD1797" s="142"/>
      <c r="FME1797" s="142"/>
      <c r="FMF1797" s="142"/>
      <c r="FMG1797" s="142"/>
      <c r="FMH1797" s="142"/>
      <c r="FMI1797" s="142"/>
      <c r="FMJ1797" s="142"/>
      <c r="FMK1797" s="142"/>
      <c r="FML1797" s="142"/>
      <c r="FMM1797" s="142"/>
      <c r="FMN1797" s="142"/>
      <c r="FMO1797" s="142"/>
      <c r="FMP1797" s="142"/>
      <c r="FMQ1797" s="142"/>
      <c r="FMR1797" s="142"/>
      <c r="FMS1797" s="142"/>
      <c r="FMT1797" s="142"/>
      <c r="FMU1797" s="142"/>
      <c r="FMV1797" s="142"/>
      <c r="FMW1797" s="142"/>
      <c r="FMX1797" s="142"/>
      <c r="FMY1797" s="142"/>
      <c r="FMZ1797" s="142"/>
      <c r="FNA1797" s="142"/>
      <c r="FNB1797" s="142"/>
      <c r="FNC1797" s="142"/>
      <c r="FND1797" s="142"/>
      <c r="FNE1797" s="142"/>
      <c r="FNF1797" s="142"/>
      <c r="FNG1797" s="142"/>
      <c r="FNH1797" s="142"/>
      <c r="FNI1797" s="142"/>
      <c r="FNJ1797" s="142"/>
      <c r="FNK1797" s="142"/>
      <c r="FNL1797" s="142"/>
      <c r="FNM1797" s="142"/>
      <c r="FNN1797" s="142"/>
      <c r="FNO1797" s="142"/>
      <c r="FNP1797" s="142"/>
      <c r="FNQ1797" s="142"/>
      <c r="FNR1797" s="142"/>
      <c r="FNS1797" s="142"/>
      <c r="FNT1797" s="142"/>
      <c r="FNU1797" s="142"/>
      <c r="FNV1797" s="142"/>
      <c r="FNW1797" s="142"/>
      <c r="FNX1797" s="142"/>
      <c r="FNY1797" s="142"/>
      <c r="FNZ1797" s="142"/>
      <c r="FOA1797" s="142"/>
      <c r="FOB1797" s="142"/>
      <c r="FOC1797" s="142"/>
      <c r="FOD1797" s="142"/>
      <c r="FOE1797" s="142"/>
      <c r="FOF1797" s="142"/>
      <c r="FOG1797" s="142"/>
      <c r="FOH1797" s="142"/>
      <c r="FOI1797" s="142"/>
      <c r="FOJ1797" s="142"/>
      <c r="FOK1797" s="142"/>
      <c r="FOL1797" s="142"/>
      <c r="FOM1797" s="142"/>
      <c r="FON1797" s="142"/>
      <c r="FOO1797" s="142"/>
      <c r="FOP1797" s="142"/>
      <c r="FOQ1797" s="142"/>
      <c r="FOR1797" s="142"/>
      <c r="FOS1797" s="142"/>
      <c r="FOT1797" s="142"/>
      <c r="FOU1797" s="142"/>
      <c r="FOV1797" s="142"/>
      <c r="FOW1797" s="142"/>
      <c r="FOX1797" s="142"/>
      <c r="FOY1797" s="142"/>
      <c r="FOZ1797" s="142"/>
      <c r="FPA1797" s="142"/>
      <c r="FPB1797" s="142"/>
      <c r="FPC1797" s="142"/>
      <c r="FPD1797" s="142"/>
      <c r="FPE1797" s="142"/>
      <c r="FPF1797" s="142"/>
      <c r="FPG1797" s="142"/>
      <c r="FPH1797" s="142"/>
      <c r="FPI1797" s="142"/>
      <c r="FPJ1797" s="142"/>
      <c r="FPK1797" s="142"/>
      <c r="FPL1797" s="142"/>
      <c r="FPM1797" s="142"/>
      <c r="FPN1797" s="142"/>
      <c r="FPO1797" s="142"/>
      <c r="FPP1797" s="142"/>
      <c r="FPQ1797" s="142"/>
      <c r="FPR1797" s="142"/>
      <c r="FPS1797" s="142"/>
      <c r="FPT1797" s="142"/>
      <c r="FPU1797" s="142"/>
      <c r="FPV1797" s="142"/>
      <c r="FPW1797" s="142"/>
      <c r="FPX1797" s="142"/>
      <c r="FPY1797" s="142"/>
      <c r="FPZ1797" s="142"/>
      <c r="FQA1797" s="142"/>
      <c r="FQB1797" s="142"/>
      <c r="FQC1797" s="142"/>
      <c r="FQD1797" s="142"/>
      <c r="FQE1797" s="142"/>
      <c r="FQF1797" s="142"/>
      <c r="FQG1797" s="142"/>
      <c r="FQH1797" s="142"/>
      <c r="FQI1797" s="142"/>
      <c r="FQJ1797" s="142"/>
      <c r="FQK1797" s="142"/>
      <c r="FQL1797" s="142"/>
      <c r="FQM1797" s="142"/>
      <c r="FQN1797" s="142"/>
      <c r="FQO1797" s="142"/>
      <c r="FQP1797" s="142"/>
      <c r="FQQ1797" s="142"/>
      <c r="FQR1797" s="142"/>
      <c r="FQS1797" s="142"/>
      <c r="FQT1797" s="142"/>
      <c r="FQU1797" s="142"/>
      <c r="FQV1797" s="142"/>
      <c r="FQW1797" s="142"/>
      <c r="FQX1797" s="142"/>
      <c r="FQY1797" s="142"/>
      <c r="FQZ1797" s="142"/>
      <c r="FRA1797" s="142"/>
      <c r="FRB1797" s="142"/>
      <c r="FRC1797" s="142"/>
      <c r="FRD1797" s="142"/>
      <c r="FRE1797" s="142"/>
      <c r="FRF1797" s="142"/>
      <c r="FRG1797" s="142"/>
      <c r="FRH1797" s="142"/>
      <c r="FRI1797" s="142"/>
      <c r="FRJ1797" s="142"/>
      <c r="FRK1797" s="142"/>
      <c r="FRL1797" s="142"/>
      <c r="FRM1797" s="142"/>
      <c r="FRN1797" s="142"/>
      <c r="FRO1797" s="142"/>
      <c r="FRP1797" s="142"/>
      <c r="FRQ1797" s="142"/>
      <c r="FRR1797" s="142"/>
      <c r="FRS1797" s="142"/>
      <c r="FRT1797" s="142"/>
      <c r="FRU1797" s="142"/>
      <c r="FRV1797" s="142"/>
      <c r="FRW1797" s="142"/>
      <c r="FRX1797" s="142"/>
      <c r="FRY1797" s="142"/>
      <c r="FRZ1797" s="142"/>
      <c r="FSA1797" s="142"/>
      <c r="FSB1797" s="142"/>
      <c r="FSC1797" s="142"/>
      <c r="FSD1797" s="142"/>
      <c r="FSE1797" s="142"/>
      <c r="FSF1797" s="142"/>
      <c r="FSG1797" s="142"/>
      <c r="FSH1797" s="142"/>
      <c r="FSI1797" s="142"/>
      <c r="FSJ1797" s="142"/>
      <c r="FSK1797" s="142"/>
      <c r="FSL1797" s="142"/>
      <c r="FSM1797" s="142"/>
      <c r="FSN1797" s="142"/>
      <c r="FSO1797" s="142"/>
      <c r="FSP1797" s="142"/>
      <c r="FSQ1797" s="142"/>
      <c r="FSR1797" s="142"/>
      <c r="FSS1797" s="142"/>
      <c r="FST1797" s="142"/>
      <c r="FSU1797" s="142"/>
      <c r="FSV1797" s="142"/>
      <c r="FSW1797" s="142"/>
      <c r="FSX1797" s="142"/>
      <c r="FSY1797" s="142"/>
      <c r="FSZ1797" s="142"/>
      <c r="FTA1797" s="142"/>
      <c r="FTB1797" s="142"/>
      <c r="FTC1797" s="142"/>
      <c r="FTD1797" s="142"/>
      <c r="FTE1797" s="142"/>
      <c r="FTF1797" s="142"/>
      <c r="FTG1797" s="142"/>
      <c r="FTH1797" s="142"/>
      <c r="FTI1797" s="142"/>
      <c r="FTJ1797" s="142"/>
      <c r="FTK1797" s="142"/>
      <c r="FTL1797" s="142"/>
      <c r="FTM1797" s="142"/>
      <c r="FTN1797" s="142"/>
      <c r="FTO1797" s="142"/>
      <c r="FTP1797" s="142"/>
      <c r="FTQ1797" s="142"/>
      <c r="FTR1797" s="142"/>
      <c r="FTS1797" s="142"/>
      <c r="FTT1797" s="142"/>
      <c r="FTU1797" s="142"/>
      <c r="FTV1797" s="142"/>
      <c r="FTW1797" s="142"/>
      <c r="FTX1797" s="142"/>
      <c r="FTY1797" s="142"/>
      <c r="FTZ1797" s="142"/>
      <c r="FUA1797" s="142"/>
      <c r="FUB1797" s="142"/>
      <c r="FUC1797" s="142"/>
      <c r="FUD1797" s="142"/>
      <c r="FUE1797" s="142"/>
      <c r="FUF1797" s="142"/>
      <c r="FUG1797" s="142"/>
      <c r="FUH1797" s="142"/>
      <c r="FUI1797" s="142"/>
      <c r="FUJ1797" s="142"/>
      <c r="FUK1797" s="142"/>
      <c r="FUL1797" s="142"/>
      <c r="FUM1797" s="142"/>
      <c r="FUN1797" s="142"/>
      <c r="FUO1797" s="142"/>
      <c r="FUP1797" s="142"/>
      <c r="FUQ1797" s="142"/>
      <c r="FUR1797" s="142"/>
      <c r="FUS1797" s="142"/>
      <c r="FUT1797" s="142"/>
      <c r="FUU1797" s="142"/>
      <c r="FUV1797" s="142"/>
      <c r="FUW1797" s="142"/>
      <c r="FUX1797" s="142"/>
      <c r="FUY1797" s="142"/>
      <c r="FUZ1797" s="142"/>
      <c r="FVA1797" s="142"/>
      <c r="FVB1797" s="142"/>
      <c r="FVC1797" s="142"/>
      <c r="FVD1797" s="142"/>
      <c r="FVE1797" s="142"/>
      <c r="FVF1797" s="142"/>
      <c r="FVG1797" s="142"/>
      <c r="FVH1797" s="142"/>
      <c r="FVI1797" s="142"/>
      <c r="FVJ1797" s="142"/>
      <c r="FVK1797" s="142"/>
      <c r="FVL1797" s="142"/>
      <c r="FVM1797" s="142"/>
      <c r="FVN1797" s="142"/>
      <c r="FVO1797" s="142"/>
      <c r="FVP1797" s="142"/>
      <c r="FVQ1797" s="142"/>
      <c r="FVR1797" s="142"/>
      <c r="FVS1797" s="142"/>
      <c r="FVT1797" s="142"/>
      <c r="FVU1797" s="142"/>
      <c r="FVV1797" s="142"/>
      <c r="FVW1797" s="142"/>
      <c r="FVX1797" s="142"/>
      <c r="FVY1797" s="142"/>
      <c r="FVZ1797" s="142"/>
      <c r="FWA1797" s="142"/>
      <c r="FWB1797" s="142"/>
      <c r="FWC1797" s="142"/>
      <c r="FWD1797" s="142"/>
      <c r="FWE1797" s="142"/>
      <c r="FWF1797" s="142"/>
      <c r="FWG1797" s="142"/>
      <c r="FWH1797" s="142"/>
      <c r="FWI1797" s="142"/>
      <c r="FWJ1797" s="142"/>
      <c r="FWK1797" s="142"/>
      <c r="FWL1797" s="142"/>
      <c r="FWM1797" s="142"/>
      <c r="FWN1797" s="142"/>
      <c r="FWO1797" s="142"/>
      <c r="FWP1797" s="142"/>
      <c r="FWQ1797" s="142"/>
      <c r="FWR1797" s="142"/>
      <c r="FWS1797" s="142"/>
      <c r="FWT1797" s="142"/>
      <c r="FWU1797" s="142"/>
      <c r="FWV1797" s="142"/>
      <c r="FWW1797" s="142"/>
      <c r="FWX1797" s="142"/>
      <c r="FWY1797" s="142"/>
      <c r="FWZ1797" s="142"/>
      <c r="FXA1797" s="142"/>
      <c r="FXB1797" s="142"/>
      <c r="FXC1797" s="142"/>
      <c r="FXD1797" s="142"/>
      <c r="FXE1797" s="142"/>
      <c r="FXF1797" s="142"/>
      <c r="FXG1797" s="142"/>
      <c r="FXH1797" s="142"/>
      <c r="FXI1797" s="142"/>
      <c r="FXJ1797" s="142"/>
      <c r="FXK1797" s="142"/>
      <c r="FXL1797" s="142"/>
      <c r="FXM1797" s="142"/>
      <c r="FXN1797" s="142"/>
      <c r="FXO1797" s="142"/>
      <c r="FXP1797" s="142"/>
      <c r="FXQ1797" s="142"/>
      <c r="FXR1797" s="142"/>
      <c r="FXS1797" s="142"/>
      <c r="FXT1797" s="142"/>
      <c r="FXU1797" s="142"/>
      <c r="FXV1797" s="142"/>
      <c r="FXW1797" s="142"/>
      <c r="FXX1797" s="142"/>
      <c r="FXY1797" s="142"/>
      <c r="FXZ1797" s="142"/>
      <c r="FYA1797" s="142"/>
      <c r="FYB1797" s="142"/>
      <c r="FYC1797" s="142"/>
      <c r="FYD1797" s="142"/>
      <c r="FYE1797" s="142"/>
      <c r="FYF1797" s="142"/>
      <c r="FYG1797" s="142"/>
      <c r="FYH1797" s="142"/>
      <c r="FYI1797" s="142"/>
      <c r="FYJ1797" s="142"/>
      <c r="FYK1797" s="142"/>
      <c r="FYL1797" s="142"/>
      <c r="FYM1797" s="142"/>
      <c r="FYN1797" s="142"/>
      <c r="FYO1797" s="142"/>
      <c r="FYP1797" s="142"/>
      <c r="FYQ1797" s="142"/>
      <c r="FYR1797" s="142"/>
      <c r="FYS1797" s="142"/>
      <c r="FYT1797" s="142"/>
      <c r="FYU1797" s="142"/>
      <c r="FYV1797" s="142"/>
      <c r="FYW1797" s="142"/>
      <c r="FYX1797" s="142"/>
      <c r="FYY1797" s="142"/>
      <c r="FYZ1797" s="142"/>
      <c r="FZA1797" s="142"/>
      <c r="FZB1797" s="142"/>
      <c r="FZC1797" s="142"/>
      <c r="FZD1797" s="142"/>
      <c r="FZE1797" s="142"/>
      <c r="FZF1797" s="142"/>
      <c r="FZG1797" s="142"/>
      <c r="FZH1797" s="142"/>
      <c r="FZI1797" s="142"/>
      <c r="FZJ1797" s="142"/>
      <c r="FZK1797" s="142"/>
      <c r="FZL1797" s="142"/>
      <c r="FZM1797" s="142"/>
      <c r="FZN1797" s="142"/>
      <c r="FZO1797" s="142"/>
      <c r="FZP1797" s="142"/>
      <c r="FZQ1797" s="142"/>
      <c r="FZR1797" s="142"/>
      <c r="FZS1797" s="142"/>
      <c r="FZT1797" s="142"/>
      <c r="FZU1797" s="142"/>
      <c r="FZV1797" s="142"/>
      <c r="FZW1797" s="142"/>
      <c r="FZX1797" s="142"/>
      <c r="FZY1797" s="142"/>
      <c r="FZZ1797" s="142"/>
      <c r="GAA1797" s="142"/>
      <c r="GAB1797" s="142"/>
      <c r="GAC1797" s="142"/>
      <c r="GAD1797" s="142"/>
      <c r="GAE1797" s="142"/>
      <c r="GAF1797" s="142"/>
      <c r="GAG1797" s="142"/>
      <c r="GAH1797" s="142"/>
      <c r="GAI1797" s="142"/>
      <c r="GAJ1797" s="142"/>
      <c r="GAK1797" s="142"/>
      <c r="GAL1797" s="142"/>
      <c r="GAM1797" s="142"/>
      <c r="GAN1797" s="142"/>
      <c r="GAO1797" s="142"/>
      <c r="GAP1797" s="142"/>
      <c r="GAQ1797" s="142"/>
      <c r="GAR1797" s="142"/>
      <c r="GAS1797" s="142"/>
      <c r="GAT1797" s="142"/>
      <c r="GAU1797" s="142"/>
      <c r="GAV1797" s="142"/>
      <c r="GAW1797" s="142"/>
      <c r="GAX1797" s="142"/>
      <c r="GAY1797" s="142"/>
      <c r="GAZ1797" s="142"/>
      <c r="GBA1797" s="142"/>
      <c r="GBB1797" s="142"/>
      <c r="GBC1797" s="142"/>
      <c r="GBD1797" s="142"/>
      <c r="GBE1797" s="142"/>
      <c r="GBF1797" s="142"/>
      <c r="GBG1797" s="142"/>
      <c r="GBH1797" s="142"/>
      <c r="GBI1797" s="142"/>
      <c r="GBJ1797" s="142"/>
      <c r="GBK1797" s="142"/>
      <c r="GBL1797" s="142"/>
      <c r="GBM1797" s="142"/>
      <c r="GBN1797" s="142"/>
      <c r="GBO1797" s="142"/>
      <c r="GBP1797" s="142"/>
      <c r="GBQ1797" s="142"/>
      <c r="GBR1797" s="142"/>
      <c r="GBS1797" s="142"/>
      <c r="GBT1797" s="142"/>
      <c r="GBU1797" s="142"/>
      <c r="GBV1797" s="142"/>
      <c r="GBW1797" s="142"/>
      <c r="GBX1797" s="142"/>
      <c r="GBY1797" s="142"/>
      <c r="GBZ1797" s="142"/>
      <c r="GCA1797" s="142"/>
      <c r="GCB1797" s="142"/>
      <c r="GCC1797" s="142"/>
      <c r="GCD1797" s="142"/>
      <c r="GCE1797" s="142"/>
      <c r="GCF1797" s="142"/>
      <c r="GCG1797" s="142"/>
      <c r="GCH1797" s="142"/>
      <c r="GCI1797" s="142"/>
      <c r="GCJ1797" s="142"/>
      <c r="GCK1797" s="142"/>
      <c r="GCL1797" s="142"/>
      <c r="GCM1797" s="142"/>
      <c r="GCN1797" s="142"/>
      <c r="GCO1797" s="142"/>
      <c r="GCP1797" s="142"/>
      <c r="GCQ1797" s="142"/>
      <c r="GCR1797" s="142"/>
      <c r="GCS1797" s="142"/>
      <c r="GCT1797" s="142"/>
      <c r="GCU1797" s="142"/>
      <c r="GCV1797" s="142"/>
      <c r="GCW1797" s="142"/>
      <c r="GCX1797" s="142"/>
      <c r="GCY1797" s="142"/>
      <c r="GCZ1797" s="142"/>
      <c r="GDA1797" s="142"/>
      <c r="GDB1797" s="142"/>
      <c r="GDC1797" s="142"/>
      <c r="GDD1797" s="142"/>
      <c r="GDE1797" s="142"/>
      <c r="GDF1797" s="142"/>
      <c r="GDG1797" s="142"/>
      <c r="GDH1797" s="142"/>
      <c r="GDI1797" s="142"/>
      <c r="GDJ1797" s="142"/>
      <c r="GDK1797" s="142"/>
      <c r="GDL1797" s="142"/>
      <c r="GDM1797" s="142"/>
      <c r="GDN1797" s="142"/>
      <c r="GDO1797" s="142"/>
      <c r="GDP1797" s="142"/>
      <c r="GDQ1797" s="142"/>
      <c r="GDR1797" s="142"/>
      <c r="GDS1797" s="142"/>
      <c r="GDT1797" s="142"/>
      <c r="GDU1797" s="142"/>
      <c r="GDV1797" s="142"/>
      <c r="GDW1797" s="142"/>
      <c r="GDX1797" s="142"/>
      <c r="GDY1797" s="142"/>
      <c r="GDZ1797" s="142"/>
      <c r="GEA1797" s="142"/>
      <c r="GEB1797" s="142"/>
      <c r="GEC1797" s="142"/>
      <c r="GED1797" s="142"/>
      <c r="GEE1797" s="142"/>
      <c r="GEF1797" s="142"/>
      <c r="GEG1797" s="142"/>
      <c r="GEH1797" s="142"/>
      <c r="GEI1797" s="142"/>
      <c r="GEJ1797" s="142"/>
      <c r="GEK1797" s="142"/>
      <c r="GEL1797" s="142"/>
      <c r="GEM1797" s="142"/>
      <c r="GEN1797" s="142"/>
      <c r="GEO1797" s="142"/>
      <c r="GEP1797" s="142"/>
      <c r="GEQ1797" s="142"/>
      <c r="GER1797" s="142"/>
      <c r="GES1797" s="142"/>
      <c r="GET1797" s="142"/>
      <c r="GEU1797" s="142"/>
      <c r="GEV1797" s="142"/>
      <c r="GEW1797" s="142"/>
      <c r="GEX1797" s="142"/>
      <c r="GEY1797" s="142"/>
      <c r="GEZ1797" s="142"/>
      <c r="GFA1797" s="142"/>
      <c r="GFB1797" s="142"/>
      <c r="GFC1797" s="142"/>
      <c r="GFD1797" s="142"/>
      <c r="GFE1797" s="142"/>
      <c r="GFF1797" s="142"/>
      <c r="GFG1797" s="142"/>
      <c r="GFH1797" s="142"/>
      <c r="GFI1797" s="142"/>
      <c r="GFJ1797" s="142"/>
      <c r="GFK1797" s="142"/>
      <c r="GFL1797" s="142"/>
      <c r="GFM1797" s="142"/>
      <c r="GFN1797" s="142"/>
      <c r="GFO1797" s="142"/>
      <c r="GFP1797" s="142"/>
      <c r="GFQ1797" s="142"/>
      <c r="GFR1797" s="142"/>
      <c r="GFS1797" s="142"/>
      <c r="GFT1797" s="142"/>
      <c r="GFU1797" s="142"/>
      <c r="GFV1797" s="142"/>
      <c r="GFW1797" s="142"/>
      <c r="GFX1797" s="142"/>
      <c r="GFY1797" s="142"/>
      <c r="GFZ1797" s="142"/>
      <c r="GGA1797" s="142"/>
      <c r="GGB1797" s="142"/>
      <c r="GGC1797" s="142"/>
      <c r="GGD1797" s="142"/>
      <c r="GGE1797" s="142"/>
      <c r="GGF1797" s="142"/>
      <c r="GGG1797" s="142"/>
      <c r="GGH1797" s="142"/>
      <c r="GGI1797" s="142"/>
      <c r="GGJ1797" s="142"/>
      <c r="GGK1797" s="142"/>
      <c r="GGL1797" s="142"/>
      <c r="GGM1797" s="142"/>
      <c r="GGN1797" s="142"/>
      <c r="GGO1797" s="142"/>
      <c r="GGP1797" s="142"/>
      <c r="GGQ1797" s="142"/>
      <c r="GGR1797" s="142"/>
      <c r="GGS1797" s="142"/>
      <c r="GGT1797" s="142"/>
      <c r="GGU1797" s="142"/>
      <c r="GGV1797" s="142"/>
      <c r="GGW1797" s="142"/>
      <c r="GGX1797" s="142"/>
      <c r="GGY1797" s="142"/>
      <c r="GGZ1797" s="142"/>
      <c r="GHA1797" s="142"/>
      <c r="GHB1797" s="142"/>
      <c r="GHC1797" s="142"/>
      <c r="GHD1797" s="142"/>
      <c r="GHE1797" s="142"/>
      <c r="GHF1797" s="142"/>
      <c r="GHG1797" s="142"/>
      <c r="GHH1797" s="142"/>
      <c r="GHI1797" s="142"/>
      <c r="GHJ1797" s="142"/>
      <c r="GHK1797" s="142"/>
      <c r="GHL1797" s="142"/>
      <c r="GHM1797" s="142"/>
      <c r="GHN1797" s="142"/>
      <c r="GHO1797" s="142"/>
      <c r="GHP1797" s="142"/>
      <c r="GHQ1797" s="142"/>
      <c r="GHR1797" s="142"/>
      <c r="GHS1797" s="142"/>
      <c r="GHT1797" s="142"/>
      <c r="GHU1797" s="142"/>
      <c r="GHV1797" s="142"/>
      <c r="GHW1797" s="142"/>
      <c r="GHX1797" s="142"/>
      <c r="GHY1797" s="142"/>
      <c r="GHZ1797" s="142"/>
      <c r="GIA1797" s="142"/>
      <c r="GIB1797" s="142"/>
      <c r="GIC1797" s="142"/>
      <c r="GID1797" s="142"/>
      <c r="GIE1797" s="142"/>
      <c r="GIF1797" s="142"/>
      <c r="GIG1797" s="142"/>
      <c r="GIH1797" s="142"/>
      <c r="GII1797" s="142"/>
      <c r="GIJ1797" s="142"/>
      <c r="GIK1797" s="142"/>
      <c r="GIL1797" s="142"/>
      <c r="GIM1797" s="142"/>
      <c r="GIN1797" s="142"/>
      <c r="GIO1797" s="142"/>
      <c r="GIP1797" s="142"/>
      <c r="GIQ1797" s="142"/>
      <c r="GIR1797" s="142"/>
      <c r="GIS1797" s="142"/>
      <c r="GIT1797" s="142"/>
      <c r="GIU1797" s="142"/>
      <c r="GIV1797" s="142"/>
      <c r="GIW1797" s="142"/>
      <c r="GIX1797" s="142"/>
      <c r="GIY1797" s="142"/>
      <c r="GIZ1797" s="142"/>
      <c r="GJA1797" s="142"/>
      <c r="GJB1797" s="142"/>
      <c r="GJC1797" s="142"/>
      <c r="GJD1797" s="142"/>
      <c r="GJE1797" s="142"/>
      <c r="GJF1797" s="142"/>
      <c r="GJG1797" s="142"/>
      <c r="GJH1797" s="142"/>
      <c r="GJI1797" s="142"/>
      <c r="GJJ1797" s="142"/>
      <c r="GJK1797" s="142"/>
      <c r="GJL1797" s="142"/>
      <c r="GJM1797" s="142"/>
      <c r="GJN1797" s="142"/>
      <c r="GJO1797" s="142"/>
      <c r="GJP1797" s="142"/>
      <c r="GJQ1797" s="142"/>
      <c r="GJR1797" s="142"/>
      <c r="GJS1797" s="142"/>
      <c r="GJT1797" s="142"/>
      <c r="GJU1797" s="142"/>
      <c r="GJV1797" s="142"/>
      <c r="GJW1797" s="142"/>
      <c r="GJX1797" s="142"/>
      <c r="GJY1797" s="142"/>
      <c r="GJZ1797" s="142"/>
      <c r="GKA1797" s="142"/>
      <c r="GKB1797" s="142"/>
      <c r="GKC1797" s="142"/>
      <c r="GKD1797" s="142"/>
      <c r="GKE1797" s="142"/>
      <c r="GKF1797" s="142"/>
      <c r="GKG1797" s="142"/>
      <c r="GKH1797" s="142"/>
      <c r="GKI1797" s="142"/>
      <c r="GKJ1797" s="142"/>
      <c r="GKK1797" s="142"/>
      <c r="GKL1797" s="142"/>
      <c r="GKM1797" s="142"/>
      <c r="GKN1797" s="142"/>
      <c r="GKO1797" s="142"/>
      <c r="GKP1797" s="142"/>
      <c r="GKQ1797" s="142"/>
      <c r="GKR1797" s="142"/>
      <c r="GKS1797" s="142"/>
      <c r="GKT1797" s="142"/>
      <c r="GKU1797" s="142"/>
      <c r="GKV1797" s="142"/>
      <c r="GKW1797" s="142"/>
      <c r="GKX1797" s="142"/>
      <c r="GKY1797" s="142"/>
      <c r="GKZ1797" s="142"/>
      <c r="GLA1797" s="142"/>
      <c r="GLB1797" s="142"/>
      <c r="GLC1797" s="142"/>
      <c r="GLD1797" s="142"/>
      <c r="GLE1797" s="142"/>
      <c r="GLF1797" s="142"/>
      <c r="GLG1797" s="142"/>
      <c r="GLH1797" s="142"/>
      <c r="GLI1797" s="142"/>
      <c r="GLJ1797" s="142"/>
      <c r="GLK1797" s="142"/>
      <c r="GLL1797" s="142"/>
      <c r="GLM1797" s="142"/>
      <c r="GLN1797" s="142"/>
      <c r="GLO1797" s="142"/>
      <c r="GLP1797" s="142"/>
      <c r="GLQ1797" s="142"/>
      <c r="GLR1797" s="142"/>
      <c r="GLS1797" s="142"/>
      <c r="GLT1797" s="142"/>
      <c r="GLU1797" s="142"/>
      <c r="GLV1797" s="142"/>
      <c r="GLW1797" s="142"/>
      <c r="GLX1797" s="142"/>
      <c r="GLY1797" s="142"/>
      <c r="GLZ1797" s="142"/>
      <c r="GMA1797" s="142"/>
      <c r="GMB1797" s="142"/>
      <c r="GMC1797" s="142"/>
      <c r="GMD1797" s="142"/>
      <c r="GME1797" s="142"/>
      <c r="GMF1797" s="142"/>
      <c r="GMG1797" s="142"/>
      <c r="GMH1797" s="142"/>
      <c r="GMI1797" s="142"/>
      <c r="GMJ1797" s="142"/>
      <c r="GMK1797" s="142"/>
      <c r="GML1797" s="142"/>
      <c r="GMM1797" s="142"/>
      <c r="GMN1797" s="142"/>
      <c r="GMO1797" s="142"/>
      <c r="GMP1797" s="142"/>
      <c r="GMQ1797" s="142"/>
      <c r="GMR1797" s="142"/>
      <c r="GMS1797" s="142"/>
      <c r="GMT1797" s="142"/>
      <c r="GMU1797" s="142"/>
      <c r="GMV1797" s="142"/>
      <c r="GMW1797" s="142"/>
      <c r="GMX1797" s="142"/>
      <c r="GMY1797" s="142"/>
      <c r="GMZ1797" s="142"/>
      <c r="GNA1797" s="142"/>
      <c r="GNB1797" s="142"/>
      <c r="GNC1797" s="142"/>
      <c r="GND1797" s="142"/>
      <c r="GNE1797" s="142"/>
      <c r="GNF1797" s="142"/>
      <c r="GNG1797" s="142"/>
      <c r="GNH1797" s="142"/>
      <c r="GNI1797" s="142"/>
      <c r="GNJ1797" s="142"/>
      <c r="GNK1797" s="142"/>
      <c r="GNL1797" s="142"/>
      <c r="GNM1797" s="142"/>
      <c r="GNN1797" s="142"/>
      <c r="GNO1797" s="142"/>
      <c r="GNP1797" s="142"/>
      <c r="GNQ1797" s="142"/>
      <c r="GNR1797" s="142"/>
      <c r="GNS1797" s="142"/>
      <c r="GNT1797" s="142"/>
      <c r="GNU1797" s="142"/>
      <c r="GNV1797" s="142"/>
      <c r="GNW1797" s="142"/>
      <c r="GNX1797" s="142"/>
      <c r="GNY1797" s="142"/>
      <c r="GNZ1797" s="142"/>
      <c r="GOA1797" s="142"/>
      <c r="GOB1797" s="142"/>
      <c r="GOC1797" s="142"/>
      <c r="GOD1797" s="142"/>
      <c r="GOE1797" s="142"/>
      <c r="GOF1797" s="142"/>
      <c r="GOG1797" s="142"/>
      <c r="GOH1797" s="142"/>
      <c r="GOI1797" s="142"/>
      <c r="GOJ1797" s="142"/>
      <c r="GOK1797" s="142"/>
      <c r="GOL1797" s="142"/>
      <c r="GOM1797" s="142"/>
      <c r="GON1797" s="142"/>
      <c r="GOO1797" s="142"/>
      <c r="GOP1797" s="142"/>
      <c r="GOQ1797" s="142"/>
      <c r="GOR1797" s="142"/>
      <c r="GOS1797" s="142"/>
      <c r="GOT1797" s="142"/>
      <c r="GOU1797" s="142"/>
      <c r="GOV1797" s="142"/>
      <c r="GOW1797" s="142"/>
      <c r="GOX1797" s="142"/>
      <c r="GOY1797" s="142"/>
      <c r="GOZ1797" s="142"/>
      <c r="GPA1797" s="142"/>
      <c r="GPB1797" s="142"/>
      <c r="GPC1797" s="142"/>
      <c r="GPD1797" s="142"/>
      <c r="GPE1797" s="142"/>
      <c r="GPF1797" s="142"/>
      <c r="GPG1797" s="142"/>
      <c r="GPH1797" s="142"/>
      <c r="GPI1797" s="142"/>
      <c r="GPJ1797" s="142"/>
      <c r="GPK1797" s="142"/>
      <c r="GPL1797" s="142"/>
      <c r="GPM1797" s="142"/>
      <c r="GPN1797" s="142"/>
      <c r="GPO1797" s="142"/>
      <c r="GPP1797" s="142"/>
      <c r="GPQ1797" s="142"/>
      <c r="GPR1797" s="142"/>
      <c r="GPS1797" s="142"/>
      <c r="GPT1797" s="142"/>
      <c r="GPU1797" s="142"/>
      <c r="GPV1797" s="142"/>
      <c r="GPW1797" s="142"/>
      <c r="GPX1797" s="142"/>
      <c r="GPY1797" s="142"/>
      <c r="GPZ1797" s="142"/>
      <c r="GQA1797" s="142"/>
      <c r="GQB1797" s="142"/>
      <c r="GQC1797" s="142"/>
      <c r="GQD1797" s="142"/>
      <c r="GQE1797" s="142"/>
      <c r="GQF1797" s="142"/>
      <c r="GQG1797" s="142"/>
      <c r="GQH1797" s="142"/>
      <c r="GQI1797" s="142"/>
      <c r="GQJ1797" s="142"/>
      <c r="GQK1797" s="142"/>
      <c r="GQL1797" s="142"/>
      <c r="GQM1797" s="142"/>
      <c r="GQN1797" s="142"/>
      <c r="GQO1797" s="142"/>
      <c r="GQP1797" s="142"/>
      <c r="GQQ1797" s="142"/>
      <c r="GQR1797" s="142"/>
      <c r="GQS1797" s="142"/>
      <c r="GQT1797" s="142"/>
      <c r="GQU1797" s="142"/>
      <c r="GQV1797" s="142"/>
      <c r="GQW1797" s="142"/>
      <c r="GQX1797" s="142"/>
      <c r="GQY1797" s="142"/>
      <c r="GQZ1797" s="142"/>
      <c r="GRA1797" s="142"/>
      <c r="GRB1797" s="142"/>
      <c r="GRC1797" s="142"/>
      <c r="GRD1797" s="142"/>
      <c r="GRE1797" s="142"/>
      <c r="GRF1797" s="142"/>
      <c r="GRG1797" s="142"/>
      <c r="GRH1797" s="142"/>
      <c r="GRI1797" s="142"/>
      <c r="GRJ1797" s="142"/>
      <c r="GRK1797" s="142"/>
      <c r="GRL1797" s="142"/>
      <c r="GRM1797" s="142"/>
      <c r="GRN1797" s="142"/>
      <c r="GRO1797" s="142"/>
      <c r="GRP1797" s="142"/>
      <c r="GRQ1797" s="142"/>
      <c r="GRR1797" s="142"/>
      <c r="GRS1797" s="142"/>
      <c r="GRT1797" s="142"/>
      <c r="GRU1797" s="142"/>
      <c r="GRV1797" s="142"/>
      <c r="GRW1797" s="142"/>
      <c r="GRX1797" s="142"/>
      <c r="GRY1797" s="142"/>
      <c r="GRZ1797" s="142"/>
      <c r="GSA1797" s="142"/>
      <c r="GSB1797" s="142"/>
      <c r="GSC1797" s="142"/>
      <c r="GSD1797" s="142"/>
      <c r="GSE1797" s="142"/>
      <c r="GSF1797" s="142"/>
      <c r="GSG1797" s="142"/>
      <c r="GSH1797" s="142"/>
      <c r="GSI1797" s="142"/>
      <c r="GSJ1797" s="142"/>
      <c r="GSK1797" s="142"/>
      <c r="GSL1797" s="142"/>
      <c r="GSM1797" s="142"/>
      <c r="GSN1797" s="142"/>
      <c r="GSO1797" s="142"/>
      <c r="GSP1797" s="142"/>
      <c r="GSQ1797" s="142"/>
      <c r="GSR1797" s="142"/>
      <c r="GSS1797" s="142"/>
      <c r="GST1797" s="142"/>
      <c r="GSU1797" s="142"/>
      <c r="GSV1797" s="142"/>
      <c r="GSW1797" s="142"/>
      <c r="GSX1797" s="142"/>
      <c r="GSY1797" s="142"/>
      <c r="GSZ1797" s="142"/>
      <c r="GTA1797" s="142"/>
      <c r="GTB1797" s="142"/>
      <c r="GTC1797" s="142"/>
      <c r="GTD1797" s="142"/>
      <c r="GTE1797" s="142"/>
      <c r="GTF1797" s="142"/>
      <c r="GTG1797" s="142"/>
      <c r="GTH1797" s="142"/>
      <c r="GTI1797" s="142"/>
      <c r="GTJ1797" s="142"/>
      <c r="GTK1797" s="142"/>
      <c r="GTL1797" s="142"/>
      <c r="GTM1797" s="142"/>
      <c r="GTN1797" s="142"/>
      <c r="GTO1797" s="142"/>
      <c r="GTP1797" s="142"/>
      <c r="GTQ1797" s="142"/>
      <c r="GTR1797" s="142"/>
      <c r="GTS1797" s="142"/>
      <c r="GTT1797" s="142"/>
      <c r="GTU1797" s="142"/>
      <c r="GTV1797" s="142"/>
      <c r="GTW1797" s="142"/>
      <c r="GTX1797" s="142"/>
      <c r="GTY1797" s="142"/>
      <c r="GTZ1797" s="142"/>
      <c r="GUA1797" s="142"/>
      <c r="GUB1797" s="142"/>
      <c r="GUC1797" s="142"/>
      <c r="GUD1797" s="142"/>
      <c r="GUE1797" s="142"/>
      <c r="GUF1797" s="142"/>
      <c r="GUG1797" s="142"/>
      <c r="GUH1797" s="142"/>
      <c r="GUI1797" s="142"/>
      <c r="GUJ1797" s="142"/>
      <c r="GUK1797" s="142"/>
      <c r="GUL1797" s="142"/>
      <c r="GUM1797" s="142"/>
      <c r="GUN1797" s="142"/>
      <c r="GUO1797" s="142"/>
      <c r="GUP1797" s="142"/>
      <c r="GUQ1797" s="142"/>
      <c r="GUR1797" s="142"/>
      <c r="GUS1797" s="142"/>
      <c r="GUT1797" s="142"/>
      <c r="GUU1797" s="142"/>
      <c r="GUV1797" s="142"/>
      <c r="GUW1797" s="142"/>
      <c r="GUX1797" s="142"/>
      <c r="GUY1797" s="142"/>
      <c r="GUZ1797" s="142"/>
      <c r="GVA1797" s="142"/>
      <c r="GVB1797" s="142"/>
      <c r="GVC1797" s="142"/>
      <c r="GVD1797" s="142"/>
      <c r="GVE1797" s="142"/>
      <c r="GVF1797" s="142"/>
      <c r="GVG1797" s="142"/>
      <c r="GVH1797" s="142"/>
      <c r="GVI1797" s="142"/>
      <c r="GVJ1797" s="142"/>
      <c r="GVK1797" s="142"/>
      <c r="GVL1797" s="142"/>
      <c r="GVM1797" s="142"/>
      <c r="GVN1797" s="142"/>
      <c r="GVO1797" s="142"/>
      <c r="GVP1797" s="142"/>
      <c r="GVQ1797" s="142"/>
      <c r="GVR1797" s="142"/>
      <c r="GVS1797" s="142"/>
      <c r="GVT1797" s="142"/>
      <c r="GVU1797" s="142"/>
      <c r="GVV1797" s="142"/>
      <c r="GVW1797" s="142"/>
      <c r="GVX1797" s="142"/>
      <c r="GVY1797" s="142"/>
      <c r="GVZ1797" s="142"/>
      <c r="GWA1797" s="142"/>
      <c r="GWB1797" s="142"/>
      <c r="GWC1797" s="142"/>
      <c r="GWD1797" s="142"/>
      <c r="GWE1797" s="142"/>
      <c r="GWF1797" s="142"/>
      <c r="GWG1797" s="142"/>
      <c r="GWH1797" s="142"/>
      <c r="GWI1797" s="142"/>
      <c r="GWJ1797" s="142"/>
      <c r="GWK1797" s="142"/>
      <c r="GWL1797" s="142"/>
      <c r="GWM1797" s="142"/>
      <c r="GWN1797" s="142"/>
      <c r="GWO1797" s="142"/>
      <c r="GWP1797" s="142"/>
      <c r="GWQ1797" s="142"/>
      <c r="GWR1797" s="142"/>
      <c r="GWS1797" s="142"/>
      <c r="GWT1797" s="142"/>
      <c r="GWU1797" s="142"/>
      <c r="GWV1797" s="142"/>
      <c r="GWW1797" s="142"/>
      <c r="GWX1797" s="142"/>
      <c r="GWY1797" s="142"/>
      <c r="GWZ1797" s="142"/>
      <c r="GXA1797" s="142"/>
      <c r="GXB1797" s="142"/>
      <c r="GXC1797" s="142"/>
      <c r="GXD1797" s="142"/>
      <c r="GXE1797" s="142"/>
      <c r="GXF1797" s="142"/>
      <c r="GXG1797" s="142"/>
      <c r="GXH1797" s="142"/>
      <c r="GXI1797" s="142"/>
      <c r="GXJ1797" s="142"/>
      <c r="GXK1797" s="142"/>
      <c r="GXL1797" s="142"/>
      <c r="GXM1797" s="142"/>
      <c r="GXN1797" s="142"/>
      <c r="GXO1797" s="142"/>
      <c r="GXP1797" s="142"/>
      <c r="GXQ1797" s="142"/>
      <c r="GXR1797" s="142"/>
      <c r="GXS1797" s="142"/>
      <c r="GXT1797" s="142"/>
      <c r="GXU1797" s="142"/>
      <c r="GXV1797" s="142"/>
      <c r="GXW1797" s="142"/>
      <c r="GXX1797" s="142"/>
      <c r="GXY1797" s="142"/>
      <c r="GXZ1797" s="142"/>
      <c r="GYA1797" s="142"/>
      <c r="GYB1797" s="142"/>
      <c r="GYC1797" s="142"/>
      <c r="GYD1797" s="142"/>
      <c r="GYE1797" s="142"/>
      <c r="GYF1797" s="142"/>
      <c r="GYG1797" s="142"/>
      <c r="GYH1797" s="142"/>
      <c r="GYI1797" s="142"/>
      <c r="GYJ1797" s="142"/>
      <c r="GYK1797" s="142"/>
      <c r="GYL1797" s="142"/>
      <c r="GYM1797" s="142"/>
      <c r="GYN1797" s="142"/>
      <c r="GYO1797" s="142"/>
      <c r="GYP1797" s="142"/>
      <c r="GYQ1797" s="142"/>
      <c r="GYR1797" s="142"/>
      <c r="GYS1797" s="142"/>
      <c r="GYT1797" s="142"/>
      <c r="GYU1797" s="142"/>
      <c r="GYV1797" s="142"/>
      <c r="GYW1797" s="142"/>
      <c r="GYX1797" s="142"/>
      <c r="GYY1797" s="142"/>
      <c r="GYZ1797" s="142"/>
      <c r="GZA1797" s="142"/>
      <c r="GZB1797" s="142"/>
      <c r="GZC1797" s="142"/>
      <c r="GZD1797" s="142"/>
      <c r="GZE1797" s="142"/>
      <c r="GZF1797" s="142"/>
      <c r="GZG1797" s="142"/>
      <c r="GZH1797" s="142"/>
      <c r="GZI1797" s="142"/>
      <c r="GZJ1797" s="142"/>
      <c r="GZK1797" s="142"/>
      <c r="GZL1797" s="142"/>
      <c r="GZM1797" s="142"/>
      <c r="GZN1797" s="142"/>
      <c r="GZO1797" s="142"/>
      <c r="GZP1797" s="142"/>
      <c r="GZQ1797" s="142"/>
      <c r="GZR1797" s="142"/>
      <c r="GZS1797" s="142"/>
      <c r="GZT1797" s="142"/>
      <c r="GZU1797" s="142"/>
      <c r="GZV1797" s="142"/>
      <c r="GZW1797" s="142"/>
      <c r="GZX1797" s="142"/>
      <c r="GZY1797" s="142"/>
      <c r="GZZ1797" s="142"/>
      <c r="HAA1797" s="142"/>
      <c r="HAB1797" s="142"/>
      <c r="HAC1797" s="142"/>
      <c r="HAD1797" s="142"/>
      <c r="HAE1797" s="142"/>
      <c r="HAF1797" s="142"/>
      <c r="HAG1797" s="142"/>
      <c r="HAH1797" s="142"/>
      <c r="HAI1797" s="142"/>
      <c r="HAJ1797" s="142"/>
      <c r="HAK1797" s="142"/>
      <c r="HAL1797" s="142"/>
      <c r="HAM1797" s="142"/>
      <c r="HAN1797" s="142"/>
      <c r="HAO1797" s="142"/>
      <c r="HAP1797" s="142"/>
      <c r="HAQ1797" s="142"/>
      <c r="HAR1797" s="142"/>
      <c r="HAS1797" s="142"/>
      <c r="HAT1797" s="142"/>
      <c r="HAU1797" s="142"/>
      <c r="HAV1797" s="142"/>
      <c r="HAW1797" s="142"/>
      <c r="HAX1797" s="142"/>
      <c r="HAY1797" s="142"/>
      <c r="HAZ1797" s="142"/>
      <c r="HBA1797" s="142"/>
      <c r="HBB1797" s="142"/>
      <c r="HBC1797" s="142"/>
      <c r="HBD1797" s="142"/>
      <c r="HBE1797" s="142"/>
      <c r="HBF1797" s="142"/>
      <c r="HBG1797" s="142"/>
      <c r="HBH1797" s="142"/>
      <c r="HBI1797" s="142"/>
      <c r="HBJ1797" s="142"/>
      <c r="HBK1797" s="142"/>
      <c r="HBL1797" s="142"/>
      <c r="HBM1797" s="142"/>
      <c r="HBN1797" s="142"/>
      <c r="HBO1797" s="142"/>
      <c r="HBP1797" s="142"/>
      <c r="HBQ1797" s="142"/>
      <c r="HBR1797" s="142"/>
      <c r="HBS1797" s="142"/>
      <c r="HBT1797" s="142"/>
      <c r="HBU1797" s="142"/>
      <c r="HBV1797" s="142"/>
      <c r="HBW1797" s="142"/>
      <c r="HBX1797" s="142"/>
      <c r="HBY1797" s="142"/>
      <c r="HBZ1797" s="142"/>
      <c r="HCA1797" s="142"/>
      <c r="HCB1797" s="142"/>
      <c r="HCC1797" s="142"/>
      <c r="HCD1797" s="142"/>
      <c r="HCE1797" s="142"/>
      <c r="HCF1797" s="142"/>
      <c r="HCG1797" s="142"/>
      <c r="HCH1797" s="142"/>
      <c r="HCI1797" s="142"/>
      <c r="HCJ1797" s="142"/>
      <c r="HCK1797" s="142"/>
      <c r="HCL1797" s="142"/>
      <c r="HCM1797" s="142"/>
      <c r="HCN1797" s="142"/>
      <c r="HCO1797" s="142"/>
      <c r="HCP1797" s="142"/>
      <c r="HCQ1797" s="142"/>
      <c r="HCR1797" s="142"/>
      <c r="HCS1797" s="142"/>
      <c r="HCT1797" s="142"/>
      <c r="HCU1797" s="142"/>
      <c r="HCV1797" s="142"/>
      <c r="HCW1797" s="142"/>
      <c r="HCX1797" s="142"/>
      <c r="HCY1797" s="142"/>
      <c r="HCZ1797" s="142"/>
      <c r="HDA1797" s="142"/>
      <c r="HDB1797" s="142"/>
      <c r="HDC1797" s="142"/>
      <c r="HDD1797" s="142"/>
      <c r="HDE1797" s="142"/>
      <c r="HDF1797" s="142"/>
      <c r="HDG1797" s="142"/>
      <c r="HDH1797" s="142"/>
      <c r="HDI1797" s="142"/>
      <c r="HDJ1797" s="142"/>
      <c r="HDK1797" s="142"/>
      <c r="HDL1797" s="142"/>
      <c r="HDM1797" s="142"/>
      <c r="HDN1797" s="142"/>
      <c r="HDO1797" s="142"/>
      <c r="HDP1797" s="142"/>
      <c r="HDQ1797" s="142"/>
      <c r="HDR1797" s="142"/>
      <c r="HDS1797" s="142"/>
      <c r="HDT1797" s="142"/>
      <c r="HDU1797" s="142"/>
      <c r="HDV1797" s="142"/>
      <c r="HDW1797" s="142"/>
      <c r="HDX1797" s="142"/>
      <c r="HDY1797" s="142"/>
      <c r="HDZ1797" s="142"/>
      <c r="HEA1797" s="142"/>
      <c r="HEB1797" s="142"/>
      <c r="HEC1797" s="142"/>
      <c r="HED1797" s="142"/>
      <c r="HEE1797" s="142"/>
      <c r="HEF1797" s="142"/>
      <c r="HEG1797" s="142"/>
      <c r="HEH1797" s="142"/>
      <c r="HEI1797" s="142"/>
      <c r="HEJ1797" s="142"/>
      <c r="HEK1797" s="142"/>
      <c r="HEL1797" s="142"/>
      <c r="HEM1797" s="142"/>
      <c r="HEN1797" s="142"/>
      <c r="HEO1797" s="142"/>
      <c r="HEP1797" s="142"/>
      <c r="HEQ1797" s="142"/>
      <c r="HER1797" s="142"/>
      <c r="HES1797" s="142"/>
      <c r="HET1797" s="142"/>
      <c r="HEU1797" s="142"/>
      <c r="HEV1797" s="142"/>
      <c r="HEW1797" s="142"/>
      <c r="HEX1797" s="142"/>
      <c r="HEY1797" s="142"/>
      <c r="HEZ1797" s="142"/>
      <c r="HFA1797" s="142"/>
      <c r="HFB1797" s="142"/>
      <c r="HFC1797" s="142"/>
      <c r="HFD1797" s="142"/>
      <c r="HFE1797" s="142"/>
      <c r="HFF1797" s="142"/>
      <c r="HFG1797" s="142"/>
      <c r="HFH1797" s="142"/>
      <c r="HFI1797" s="142"/>
      <c r="HFJ1797" s="142"/>
      <c r="HFK1797" s="142"/>
      <c r="HFL1797" s="142"/>
      <c r="HFM1797" s="142"/>
      <c r="HFN1797" s="142"/>
      <c r="HFO1797" s="142"/>
      <c r="HFP1797" s="142"/>
      <c r="HFQ1797" s="142"/>
      <c r="HFR1797" s="142"/>
      <c r="HFS1797" s="142"/>
      <c r="HFT1797" s="142"/>
      <c r="HFU1797" s="142"/>
      <c r="HFV1797" s="142"/>
      <c r="HFW1797" s="142"/>
      <c r="HFX1797" s="142"/>
      <c r="HFY1797" s="142"/>
      <c r="HFZ1797" s="142"/>
      <c r="HGA1797" s="142"/>
      <c r="HGB1797" s="142"/>
      <c r="HGC1797" s="142"/>
      <c r="HGD1797" s="142"/>
      <c r="HGE1797" s="142"/>
      <c r="HGF1797" s="142"/>
      <c r="HGG1797" s="142"/>
      <c r="HGH1797" s="142"/>
      <c r="HGI1797" s="142"/>
      <c r="HGJ1797" s="142"/>
      <c r="HGK1797" s="142"/>
      <c r="HGL1797" s="142"/>
      <c r="HGM1797" s="142"/>
      <c r="HGN1797" s="142"/>
      <c r="HGO1797" s="142"/>
      <c r="HGP1797" s="142"/>
      <c r="HGQ1797" s="142"/>
      <c r="HGR1797" s="142"/>
      <c r="HGS1797" s="142"/>
      <c r="HGT1797" s="142"/>
      <c r="HGU1797" s="142"/>
      <c r="HGV1797" s="142"/>
      <c r="HGW1797" s="142"/>
      <c r="HGX1797" s="142"/>
      <c r="HGY1797" s="142"/>
      <c r="HGZ1797" s="142"/>
      <c r="HHA1797" s="142"/>
      <c r="HHB1797" s="142"/>
      <c r="HHC1797" s="142"/>
      <c r="HHD1797" s="142"/>
      <c r="HHE1797" s="142"/>
      <c r="HHF1797" s="142"/>
      <c r="HHG1797" s="142"/>
      <c r="HHH1797" s="142"/>
      <c r="HHI1797" s="142"/>
      <c r="HHJ1797" s="142"/>
      <c r="HHK1797" s="142"/>
      <c r="HHL1797" s="142"/>
      <c r="HHM1797" s="142"/>
      <c r="HHN1797" s="142"/>
      <c r="HHO1797" s="142"/>
      <c r="HHP1797" s="142"/>
      <c r="HHQ1797" s="142"/>
      <c r="HHR1797" s="142"/>
      <c r="HHS1797" s="142"/>
      <c r="HHT1797" s="142"/>
      <c r="HHU1797" s="142"/>
      <c r="HHV1797" s="142"/>
      <c r="HHW1797" s="142"/>
      <c r="HHX1797" s="142"/>
      <c r="HHY1797" s="142"/>
      <c r="HHZ1797" s="142"/>
      <c r="HIA1797" s="142"/>
      <c r="HIB1797" s="142"/>
      <c r="HIC1797" s="142"/>
      <c r="HID1797" s="142"/>
      <c r="HIE1797" s="142"/>
      <c r="HIF1797" s="142"/>
      <c r="HIG1797" s="142"/>
      <c r="HIH1797" s="142"/>
      <c r="HII1797" s="142"/>
      <c r="HIJ1797" s="142"/>
      <c r="HIK1797" s="142"/>
      <c r="HIL1797" s="142"/>
      <c r="HIM1797" s="142"/>
      <c r="HIN1797" s="142"/>
      <c r="HIO1797" s="142"/>
      <c r="HIP1797" s="142"/>
      <c r="HIQ1797" s="142"/>
      <c r="HIR1797" s="142"/>
      <c r="HIS1797" s="142"/>
      <c r="HIT1797" s="142"/>
      <c r="HIU1797" s="142"/>
      <c r="HIV1797" s="142"/>
      <c r="HIW1797" s="142"/>
      <c r="HIX1797" s="142"/>
      <c r="HIY1797" s="142"/>
      <c r="HIZ1797" s="142"/>
      <c r="HJA1797" s="142"/>
      <c r="HJB1797" s="142"/>
      <c r="HJC1797" s="142"/>
      <c r="HJD1797" s="142"/>
      <c r="HJE1797" s="142"/>
      <c r="HJF1797" s="142"/>
      <c r="HJG1797" s="142"/>
      <c r="HJH1797" s="142"/>
      <c r="HJI1797" s="142"/>
      <c r="HJJ1797" s="142"/>
      <c r="HJK1797" s="142"/>
      <c r="HJL1797" s="142"/>
      <c r="HJM1797" s="142"/>
      <c r="HJN1797" s="142"/>
      <c r="HJO1797" s="142"/>
      <c r="HJP1797" s="142"/>
      <c r="HJQ1797" s="142"/>
      <c r="HJR1797" s="142"/>
      <c r="HJS1797" s="142"/>
      <c r="HJT1797" s="142"/>
      <c r="HJU1797" s="142"/>
      <c r="HJV1797" s="142"/>
      <c r="HJW1797" s="142"/>
      <c r="HJX1797" s="142"/>
      <c r="HJY1797" s="142"/>
      <c r="HJZ1797" s="142"/>
      <c r="HKA1797" s="142"/>
      <c r="HKB1797" s="142"/>
      <c r="HKC1797" s="142"/>
      <c r="HKD1797" s="142"/>
      <c r="HKE1797" s="142"/>
      <c r="HKF1797" s="142"/>
      <c r="HKG1797" s="142"/>
      <c r="HKH1797" s="142"/>
      <c r="HKI1797" s="142"/>
      <c r="HKJ1797" s="142"/>
      <c r="HKK1797" s="142"/>
      <c r="HKL1797" s="142"/>
      <c r="HKM1797" s="142"/>
      <c r="HKN1797" s="142"/>
      <c r="HKO1797" s="142"/>
      <c r="HKP1797" s="142"/>
      <c r="HKQ1797" s="142"/>
      <c r="HKR1797" s="142"/>
      <c r="HKS1797" s="142"/>
      <c r="HKT1797" s="142"/>
      <c r="HKU1797" s="142"/>
      <c r="HKV1797" s="142"/>
      <c r="HKW1797" s="142"/>
      <c r="HKX1797" s="142"/>
      <c r="HKY1797" s="142"/>
      <c r="HKZ1797" s="142"/>
      <c r="HLA1797" s="142"/>
      <c r="HLB1797" s="142"/>
      <c r="HLC1797" s="142"/>
      <c r="HLD1797" s="142"/>
      <c r="HLE1797" s="142"/>
      <c r="HLF1797" s="142"/>
      <c r="HLG1797" s="142"/>
      <c r="HLH1797" s="142"/>
      <c r="HLI1797" s="142"/>
      <c r="HLJ1797" s="142"/>
      <c r="HLK1797" s="142"/>
      <c r="HLL1797" s="142"/>
      <c r="HLM1797" s="142"/>
      <c r="HLN1797" s="142"/>
      <c r="HLO1797" s="142"/>
      <c r="HLP1797" s="142"/>
      <c r="HLQ1797" s="142"/>
      <c r="HLR1797" s="142"/>
      <c r="HLS1797" s="142"/>
      <c r="HLT1797" s="142"/>
      <c r="HLU1797" s="142"/>
      <c r="HLV1797" s="142"/>
      <c r="HLW1797" s="142"/>
      <c r="HLX1797" s="142"/>
      <c r="HLY1797" s="142"/>
      <c r="HLZ1797" s="142"/>
      <c r="HMA1797" s="142"/>
      <c r="HMB1797" s="142"/>
      <c r="HMC1797" s="142"/>
      <c r="HMD1797" s="142"/>
      <c r="HME1797" s="142"/>
      <c r="HMF1797" s="142"/>
      <c r="HMG1797" s="142"/>
      <c r="HMH1797" s="142"/>
      <c r="HMI1797" s="142"/>
      <c r="HMJ1797" s="142"/>
      <c r="HMK1797" s="142"/>
      <c r="HML1797" s="142"/>
      <c r="HMM1797" s="142"/>
      <c r="HMN1797" s="142"/>
      <c r="HMO1797" s="142"/>
      <c r="HMP1797" s="142"/>
      <c r="HMQ1797" s="142"/>
      <c r="HMR1797" s="142"/>
      <c r="HMS1797" s="142"/>
      <c r="HMT1797" s="142"/>
      <c r="HMU1797" s="142"/>
      <c r="HMV1797" s="142"/>
      <c r="HMW1797" s="142"/>
      <c r="HMX1797" s="142"/>
      <c r="HMY1797" s="142"/>
      <c r="HMZ1797" s="142"/>
      <c r="HNA1797" s="142"/>
      <c r="HNB1797" s="142"/>
      <c r="HNC1797" s="142"/>
      <c r="HND1797" s="142"/>
      <c r="HNE1797" s="142"/>
      <c r="HNF1797" s="142"/>
      <c r="HNG1797" s="142"/>
      <c r="HNH1797" s="142"/>
      <c r="HNI1797" s="142"/>
      <c r="HNJ1797" s="142"/>
      <c r="HNK1797" s="142"/>
      <c r="HNL1797" s="142"/>
      <c r="HNM1797" s="142"/>
      <c r="HNN1797" s="142"/>
      <c r="HNO1797" s="142"/>
      <c r="HNP1797" s="142"/>
      <c r="HNQ1797" s="142"/>
      <c r="HNR1797" s="142"/>
      <c r="HNS1797" s="142"/>
      <c r="HNT1797" s="142"/>
      <c r="HNU1797" s="142"/>
      <c r="HNV1797" s="142"/>
      <c r="HNW1797" s="142"/>
      <c r="HNX1797" s="142"/>
      <c r="HNY1797" s="142"/>
      <c r="HNZ1797" s="142"/>
      <c r="HOA1797" s="142"/>
      <c r="HOB1797" s="142"/>
      <c r="HOC1797" s="142"/>
      <c r="HOD1797" s="142"/>
      <c r="HOE1797" s="142"/>
      <c r="HOF1797" s="142"/>
      <c r="HOG1797" s="142"/>
      <c r="HOH1797" s="142"/>
      <c r="HOI1797" s="142"/>
      <c r="HOJ1797" s="142"/>
      <c r="HOK1797" s="142"/>
      <c r="HOL1797" s="142"/>
      <c r="HOM1797" s="142"/>
      <c r="HON1797" s="142"/>
      <c r="HOO1797" s="142"/>
      <c r="HOP1797" s="142"/>
      <c r="HOQ1797" s="142"/>
      <c r="HOR1797" s="142"/>
      <c r="HOS1797" s="142"/>
      <c r="HOT1797" s="142"/>
      <c r="HOU1797" s="142"/>
      <c r="HOV1797" s="142"/>
      <c r="HOW1797" s="142"/>
      <c r="HOX1797" s="142"/>
      <c r="HOY1797" s="142"/>
      <c r="HOZ1797" s="142"/>
      <c r="HPA1797" s="142"/>
      <c r="HPB1797" s="142"/>
      <c r="HPC1797" s="142"/>
      <c r="HPD1797" s="142"/>
      <c r="HPE1797" s="142"/>
      <c r="HPF1797" s="142"/>
      <c r="HPG1797" s="142"/>
      <c r="HPH1797" s="142"/>
      <c r="HPI1797" s="142"/>
      <c r="HPJ1797" s="142"/>
      <c r="HPK1797" s="142"/>
      <c r="HPL1797" s="142"/>
      <c r="HPM1797" s="142"/>
      <c r="HPN1797" s="142"/>
      <c r="HPO1797" s="142"/>
      <c r="HPP1797" s="142"/>
      <c r="HPQ1797" s="142"/>
      <c r="HPR1797" s="142"/>
      <c r="HPS1797" s="142"/>
      <c r="HPT1797" s="142"/>
      <c r="HPU1797" s="142"/>
      <c r="HPV1797" s="142"/>
      <c r="HPW1797" s="142"/>
      <c r="HPX1797" s="142"/>
      <c r="HPY1797" s="142"/>
      <c r="HPZ1797" s="142"/>
      <c r="HQA1797" s="142"/>
      <c r="HQB1797" s="142"/>
      <c r="HQC1797" s="142"/>
      <c r="HQD1797" s="142"/>
      <c r="HQE1797" s="142"/>
      <c r="HQF1797" s="142"/>
      <c r="HQG1797" s="142"/>
      <c r="HQH1797" s="142"/>
      <c r="HQI1797" s="142"/>
      <c r="HQJ1797" s="142"/>
      <c r="HQK1797" s="142"/>
      <c r="HQL1797" s="142"/>
      <c r="HQM1797" s="142"/>
      <c r="HQN1797" s="142"/>
      <c r="HQO1797" s="142"/>
      <c r="HQP1797" s="142"/>
      <c r="HQQ1797" s="142"/>
      <c r="HQR1797" s="142"/>
      <c r="HQS1797" s="142"/>
      <c r="HQT1797" s="142"/>
      <c r="HQU1797" s="142"/>
      <c r="HQV1797" s="142"/>
      <c r="HQW1797" s="142"/>
      <c r="HQX1797" s="142"/>
      <c r="HQY1797" s="142"/>
      <c r="HQZ1797" s="142"/>
      <c r="HRA1797" s="142"/>
      <c r="HRB1797" s="142"/>
      <c r="HRC1797" s="142"/>
      <c r="HRD1797" s="142"/>
      <c r="HRE1797" s="142"/>
      <c r="HRF1797" s="142"/>
      <c r="HRG1797" s="142"/>
      <c r="HRH1797" s="142"/>
      <c r="HRI1797" s="142"/>
      <c r="HRJ1797" s="142"/>
      <c r="HRK1797" s="142"/>
      <c r="HRL1797" s="142"/>
      <c r="HRM1797" s="142"/>
      <c r="HRN1797" s="142"/>
      <c r="HRO1797" s="142"/>
      <c r="HRP1797" s="142"/>
      <c r="HRQ1797" s="142"/>
      <c r="HRR1797" s="142"/>
      <c r="HRS1797" s="142"/>
      <c r="HRT1797" s="142"/>
      <c r="HRU1797" s="142"/>
      <c r="HRV1797" s="142"/>
      <c r="HRW1797" s="142"/>
      <c r="HRX1797" s="142"/>
      <c r="HRY1797" s="142"/>
      <c r="HRZ1797" s="142"/>
      <c r="HSA1797" s="142"/>
      <c r="HSB1797" s="142"/>
      <c r="HSC1797" s="142"/>
      <c r="HSD1797" s="142"/>
      <c r="HSE1797" s="142"/>
      <c r="HSF1797" s="142"/>
      <c r="HSG1797" s="142"/>
      <c r="HSH1797" s="142"/>
      <c r="HSI1797" s="142"/>
      <c r="HSJ1797" s="142"/>
      <c r="HSK1797" s="142"/>
      <c r="HSL1797" s="142"/>
      <c r="HSM1797" s="142"/>
      <c r="HSN1797" s="142"/>
      <c r="HSO1797" s="142"/>
      <c r="HSP1797" s="142"/>
      <c r="HSQ1797" s="142"/>
      <c r="HSR1797" s="142"/>
      <c r="HSS1797" s="142"/>
      <c r="HST1797" s="142"/>
      <c r="HSU1797" s="142"/>
      <c r="HSV1797" s="142"/>
      <c r="HSW1797" s="142"/>
      <c r="HSX1797" s="142"/>
      <c r="HSY1797" s="142"/>
      <c r="HSZ1797" s="142"/>
      <c r="HTA1797" s="142"/>
      <c r="HTB1797" s="142"/>
      <c r="HTC1797" s="142"/>
      <c r="HTD1797" s="142"/>
      <c r="HTE1797" s="142"/>
      <c r="HTF1797" s="142"/>
      <c r="HTG1797" s="142"/>
      <c r="HTH1797" s="142"/>
      <c r="HTI1797" s="142"/>
      <c r="HTJ1797" s="142"/>
      <c r="HTK1797" s="142"/>
      <c r="HTL1797" s="142"/>
      <c r="HTM1797" s="142"/>
      <c r="HTN1797" s="142"/>
      <c r="HTO1797" s="142"/>
      <c r="HTP1797" s="142"/>
      <c r="HTQ1797" s="142"/>
      <c r="HTR1797" s="142"/>
      <c r="HTS1797" s="142"/>
      <c r="HTT1797" s="142"/>
      <c r="HTU1797" s="142"/>
      <c r="HTV1797" s="142"/>
      <c r="HTW1797" s="142"/>
      <c r="HTX1797" s="142"/>
      <c r="HTY1797" s="142"/>
      <c r="HTZ1797" s="142"/>
      <c r="HUA1797" s="142"/>
      <c r="HUB1797" s="142"/>
      <c r="HUC1797" s="142"/>
      <c r="HUD1797" s="142"/>
      <c r="HUE1797" s="142"/>
      <c r="HUF1797" s="142"/>
      <c r="HUG1797" s="142"/>
      <c r="HUH1797" s="142"/>
      <c r="HUI1797" s="142"/>
      <c r="HUJ1797" s="142"/>
      <c r="HUK1797" s="142"/>
      <c r="HUL1797" s="142"/>
      <c r="HUM1797" s="142"/>
      <c r="HUN1797" s="142"/>
      <c r="HUO1797" s="142"/>
      <c r="HUP1797" s="142"/>
      <c r="HUQ1797" s="142"/>
      <c r="HUR1797" s="142"/>
      <c r="HUS1797" s="142"/>
      <c r="HUT1797" s="142"/>
      <c r="HUU1797" s="142"/>
      <c r="HUV1797" s="142"/>
      <c r="HUW1797" s="142"/>
      <c r="HUX1797" s="142"/>
      <c r="HUY1797" s="142"/>
      <c r="HUZ1797" s="142"/>
      <c r="HVA1797" s="142"/>
      <c r="HVB1797" s="142"/>
      <c r="HVC1797" s="142"/>
      <c r="HVD1797" s="142"/>
      <c r="HVE1797" s="142"/>
      <c r="HVF1797" s="142"/>
      <c r="HVG1797" s="142"/>
      <c r="HVH1797" s="142"/>
      <c r="HVI1797" s="142"/>
      <c r="HVJ1797" s="142"/>
      <c r="HVK1797" s="142"/>
      <c r="HVL1797" s="142"/>
      <c r="HVM1797" s="142"/>
      <c r="HVN1797" s="142"/>
      <c r="HVO1797" s="142"/>
      <c r="HVP1797" s="142"/>
      <c r="HVQ1797" s="142"/>
      <c r="HVR1797" s="142"/>
      <c r="HVS1797" s="142"/>
      <c r="HVT1797" s="142"/>
      <c r="HVU1797" s="142"/>
      <c r="HVV1797" s="142"/>
      <c r="HVW1797" s="142"/>
      <c r="HVX1797" s="142"/>
      <c r="HVY1797" s="142"/>
      <c r="HVZ1797" s="142"/>
      <c r="HWA1797" s="142"/>
      <c r="HWB1797" s="142"/>
      <c r="HWC1797" s="142"/>
      <c r="HWD1797" s="142"/>
      <c r="HWE1797" s="142"/>
      <c r="HWF1797" s="142"/>
      <c r="HWG1797" s="142"/>
      <c r="HWH1797" s="142"/>
      <c r="HWI1797" s="142"/>
      <c r="HWJ1797" s="142"/>
      <c r="HWK1797" s="142"/>
      <c r="HWL1797" s="142"/>
      <c r="HWM1797" s="142"/>
      <c r="HWN1797" s="142"/>
      <c r="HWO1797" s="142"/>
      <c r="HWP1797" s="142"/>
      <c r="HWQ1797" s="142"/>
      <c r="HWR1797" s="142"/>
      <c r="HWS1797" s="142"/>
      <c r="HWT1797" s="142"/>
      <c r="HWU1797" s="142"/>
      <c r="HWV1797" s="142"/>
      <c r="HWW1797" s="142"/>
      <c r="HWX1797" s="142"/>
      <c r="HWY1797" s="142"/>
      <c r="HWZ1797" s="142"/>
      <c r="HXA1797" s="142"/>
      <c r="HXB1797" s="142"/>
      <c r="HXC1797" s="142"/>
      <c r="HXD1797" s="142"/>
      <c r="HXE1797" s="142"/>
      <c r="HXF1797" s="142"/>
      <c r="HXG1797" s="142"/>
      <c r="HXH1797" s="142"/>
      <c r="HXI1797" s="142"/>
      <c r="HXJ1797" s="142"/>
      <c r="HXK1797" s="142"/>
      <c r="HXL1797" s="142"/>
      <c r="HXM1797" s="142"/>
      <c r="HXN1797" s="142"/>
      <c r="HXO1797" s="142"/>
      <c r="HXP1797" s="142"/>
      <c r="HXQ1797" s="142"/>
      <c r="HXR1797" s="142"/>
      <c r="HXS1797" s="142"/>
      <c r="HXT1797" s="142"/>
      <c r="HXU1797" s="142"/>
      <c r="HXV1797" s="142"/>
      <c r="HXW1797" s="142"/>
      <c r="HXX1797" s="142"/>
      <c r="HXY1797" s="142"/>
      <c r="HXZ1797" s="142"/>
      <c r="HYA1797" s="142"/>
      <c r="HYB1797" s="142"/>
      <c r="HYC1797" s="142"/>
      <c r="HYD1797" s="142"/>
      <c r="HYE1797" s="142"/>
      <c r="HYF1797" s="142"/>
      <c r="HYG1797" s="142"/>
      <c r="HYH1797" s="142"/>
      <c r="HYI1797" s="142"/>
      <c r="HYJ1797" s="142"/>
      <c r="HYK1797" s="142"/>
      <c r="HYL1797" s="142"/>
      <c r="HYM1797" s="142"/>
      <c r="HYN1797" s="142"/>
      <c r="HYO1797" s="142"/>
      <c r="HYP1797" s="142"/>
      <c r="HYQ1797" s="142"/>
      <c r="HYR1797" s="142"/>
      <c r="HYS1797" s="142"/>
      <c r="HYT1797" s="142"/>
      <c r="HYU1797" s="142"/>
      <c r="HYV1797" s="142"/>
      <c r="HYW1797" s="142"/>
      <c r="HYX1797" s="142"/>
      <c r="HYY1797" s="142"/>
      <c r="HYZ1797" s="142"/>
      <c r="HZA1797" s="142"/>
      <c r="HZB1797" s="142"/>
      <c r="HZC1797" s="142"/>
      <c r="HZD1797" s="142"/>
      <c r="HZE1797" s="142"/>
      <c r="HZF1797" s="142"/>
      <c r="HZG1797" s="142"/>
      <c r="HZH1797" s="142"/>
      <c r="HZI1797" s="142"/>
      <c r="HZJ1797" s="142"/>
      <c r="HZK1797" s="142"/>
      <c r="HZL1797" s="142"/>
      <c r="HZM1797" s="142"/>
      <c r="HZN1797" s="142"/>
      <c r="HZO1797" s="142"/>
      <c r="HZP1797" s="142"/>
      <c r="HZQ1797" s="142"/>
      <c r="HZR1797" s="142"/>
      <c r="HZS1797" s="142"/>
      <c r="HZT1797" s="142"/>
      <c r="HZU1797" s="142"/>
      <c r="HZV1797" s="142"/>
      <c r="HZW1797" s="142"/>
      <c r="HZX1797" s="142"/>
      <c r="HZY1797" s="142"/>
      <c r="HZZ1797" s="142"/>
      <c r="IAA1797" s="142"/>
      <c r="IAB1797" s="142"/>
      <c r="IAC1797" s="142"/>
      <c r="IAD1797" s="142"/>
      <c r="IAE1797" s="142"/>
      <c r="IAF1797" s="142"/>
      <c r="IAG1797" s="142"/>
      <c r="IAH1797" s="142"/>
      <c r="IAI1797" s="142"/>
      <c r="IAJ1797" s="142"/>
      <c r="IAK1797" s="142"/>
      <c r="IAL1797" s="142"/>
      <c r="IAM1797" s="142"/>
      <c r="IAN1797" s="142"/>
      <c r="IAO1797" s="142"/>
      <c r="IAP1797" s="142"/>
      <c r="IAQ1797" s="142"/>
      <c r="IAR1797" s="142"/>
      <c r="IAS1797" s="142"/>
      <c r="IAT1797" s="142"/>
      <c r="IAU1797" s="142"/>
      <c r="IAV1797" s="142"/>
      <c r="IAW1797" s="142"/>
      <c r="IAX1797" s="142"/>
      <c r="IAY1797" s="142"/>
      <c r="IAZ1797" s="142"/>
      <c r="IBA1797" s="142"/>
      <c r="IBB1797" s="142"/>
      <c r="IBC1797" s="142"/>
      <c r="IBD1797" s="142"/>
      <c r="IBE1797" s="142"/>
      <c r="IBF1797" s="142"/>
      <c r="IBG1797" s="142"/>
      <c r="IBH1797" s="142"/>
      <c r="IBI1797" s="142"/>
      <c r="IBJ1797" s="142"/>
      <c r="IBK1797" s="142"/>
      <c r="IBL1797" s="142"/>
      <c r="IBM1797" s="142"/>
      <c r="IBN1797" s="142"/>
      <c r="IBO1797" s="142"/>
      <c r="IBP1797" s="142"/>
      <c r="IBQ1797" s="142"/>
      <c r="IBR1797" s="142"/>
      <c r="IBS1797" s="142"/>
      <c r="IBT1797" s="142"/>
      <c r="IBU1797" s="142"/>
      <c r="IBV1797" s="142"/>
      <c r="IBW1797" s="142"/>
      <c r="IBX1797" s="142"/>
      <c r="IBY1797" s="142"/>
      <c r="IBZ1797" s="142"/>
      <c r="ICA1797" s="142"/>
      <c r="ICB1797" s="142"/>
      <c r="ICC1797" s="142"/>
      <c r="ICD1797" s="142"/>
      <c r="ICE1797" s="142"/>
      <c r="ICF1797" s="142"/>
      <c r="ICG1797" s="142"/>
      <c r="ICH1797" s="142"/>
      <c r="ICI1797" s="142"/>
      <c r="ICJ1797" s="142"/>
      <c r="ICK1797" s="142"/>
      <c r="ICL1797" s="142"/>
      <c r="ICM1797" s="142"/>
      <c r="ICN1797" s="142"/>
      <c r="ICO1797" s="142"/>
      <c r="ICP1797" s="142"/>
      <c r="ICQ1797" s="142"/>
      <c r="ICR1797" s="142"/>
      <c r="ICS1797" s="142"/>
      <c r="ICT1797" s="142"/>
      <c r="ICU1797" s="142"/>
      <c r="ICV1797" s="142"/>
      <c r="ICW1797" s="142"/>
      <c r="ICX1797" s="142"/>
      <c r="ICY1797" s="142"/>
      <c r="ICZ1797" s="142"/>
      <c r="IDA1797" s="142"/>
      <c r="IDB1797" s="142"/>
      <c r="IDC1797" s="142"/>
      <c r="IDD1797" s="142"/>
      <c r="IDE1797" s="142"/>
      <c r="IDF1797" s="142"/>
      <c r="IDG1797" s="142"/>
      <c r="IDH1797" s="142"/>
      <c r="IDI1797" s="142"/>
      <c r="IDJ1797" s="142"/>
      <c r="IDK1797" s="142"/>
      <c r="IDL1797" s="142"/>
      <c r="IDM1797" s="142"/>
      <c r="IDN1797" s="142"/>
      <c r="IDO1797" s="142"/>
      <c r="IDP1797" s="142"/>
      <c r="IDQ1797" s="142"/>
      <c r="IDR1797" s="142"/>
      <c r="IDS1797" s="142"/>
      <c r="IDT1797" s="142"/>
      <c r="IDU1797" s="142"/>
      <c r="IDV1797" s="142"/>
      <c r="IDW1797" s="142"/>
      <c r="IDX1797" s="142"/>
      <c r="IDY1797" s="142"/>
      <c r="IDZ1797" s="142"/>
      <c r="IEA1797" s="142"/>
      <c r="IEB1797" s="142"/>
      <c r="IEC1797" s="142"/>
      <c r="IED1797" s="142"/>
      <c r="IEE1797" s="142"/>
      <c r="IEF1797" s="142"/>
      <c r="IEG1797" s="142"/>
      <c r="IEH1797" s="142"/>
      <c r="IEI1797" s="142"/>
      <c r="IEJ1797" s="142"/>
      <c r="IEK1797" s="142"/>
      <c r="IEL1797" s="142"/>
      <c r="IEM1797" s="142"/>
      <c r="IEN1797" s="142"/>
      <c r="IEO1797" s="142"/>
      <c r="IEP1797" s="142"/>
      <c r="IEQ1797" s="142"/>
      <c r="IER1797" s="142"/>
      <c r="IES1797" s="142"/>
      <c r="IET1797" s="142"/>
      <c r="IEU1797" s="142"/>
      <c r="IEV1797" s="142"/>
      <c r="IEW1797" s="142"/>
      <c r="IEX1797" s="142"/>
      <c r="IEY1797" s="142"/>
      <c r="IEZ1797" s="142"/>
      <c r="IFA1797" s="142"/>
      <c r="IFB1797" s="142"/>
      <c r="IFC1797" s="142"/>
      <c r="IFD1797" s="142"/>
      <c r="IFE1797" s="142"/>
      <c r="IFF1797" s="142"/>
      <c r="IFG1797" s="142"/>
      <c r="IFH1797" s="142"/>
      <c r="IFI1797" s="142"/>
      <c r="IFJ1797" s="142"/>
      <c r="IFK1797" s="142"/>
      <c r="IFL1797" s="142"/>
      <c r="IFM1797" s="142"/>
      <c r="IFN1797" s="142"/>
      <c r="IFO1797" s="142"/>
      <c r="IFP1797" s="142"/>
      <c r="IFQ1797" s="142"/>
      <c r="IFR1797" s="142"/>
      <c r="IFS1797" s="142"/>
      <c r="IFT1797" s="142"/>
      <c r="IFU1797" s="142"/>
      <c r="IFV1797" s="142"/>
      <c r="IFW1797" s="142"/>
      <c r="IFX1797" s="142"/>
      <c r="IFY1797" s="142"/>
      <c r="IFZ1797" s="142"/>
      <c r="IGA1797" s="142"/>
      <c r="IGB1797" s="142"/>
      <c r="IGC1797" s="142"/>
      <c r="IGD1797" s="142"/>
      <c r="IGE1797" s="142"/>
      <c r="IGF1797" s="142"/>
      <c r="IGG1797" s="142"/>
      <c r="IGH1797" s="142"/>
      <c r="IGI1797" s="142"/>
      <c r="IGJ1797" s="142"/>
      <c r="IGK1797" s="142"/>
      <c r="IGL1797" s="142"/>
      <c r="IGM1797" s="142"/>
      <c r="IGN1797" s="142"/>
      <c r="IGO1797" s="142"/>
      <c r="IGP1797" s="142"/>
      <c r="IGQ1797" s="142"/>
      <c r="IGR1797" s="142"/>
      <c r="IGS1797" s="142"/>
      <c r="IGT1797" s="142"/>
      <c r="IGU1797" s="142"/>
      <c r="IGV1797" s="142"/>
      <c r="IGW1797" s="142"/>
      <c r="IGX1797" s="142"/>
      <c r="IGY1797" s="142"/>
      <c r="IGZ1797" s="142"/>
      <c r="IHA1797" s="142"/>
      <c r="IHB1797" s="142"/>
      <c r="IHC1797" s="142"/>
      <c r="IHD1797" s="142"/>
      <c r="IHE1797" s="142"/>
      <c r="IHF1797" s="142"/>
      <c r="IHG1797" s="142"/>
      <c r="IHH1797" s="142"/>
      <c r="IHI1797" s="142"/>
      <c r="IHJ1797" s="142"/>
      <c r="IHK1797" s="142"/>
      <c r="IHL1797" s="142"/>
      <c r="IHM1797" s="142"/>
      <c r="IHN1797" s="142"/>
      <c r="IHO1797" s="142"/>
      <c r="IHP1797" s="142"/>
      <c r="IHQ1797" s="142"/>
      <c r="IHR1797" s="142"/>
      <c r="IHS1797" s="142"/>
      <c r="IHT1797" s="142"/>
      <c r="IHU1797" s="142"/>
      <c r="IHV1797" s="142"/>
      <c r="IHW1797" s="142"/>
      <c r="IHX1797" s="142"/>
      <c r="IHY1797" s="142"/>
      <c r="IHZ1797" s="142"/>
      <c r="IIA1797" s="142"/>
      <c r="IIB1797" s="142"/>
      <c r="IIC1797" s="142"/>
      <c r="IID1797" s="142"/>
      <c r="IIE1797" s="142"/>
      <c r="IIF1797" s="142"/>
      <c r="IIG1797" s="142"/>
      <c r="IIH1797" s="142"/>
      <c r="III1797" s="142"/>
      <c r="IIJ1797" s="142"/>
      <c r="IIK1797" s="142"/>
      <c r="IIL1797" s="142"/>
      <c r="IIM1797" s="142"/>
      <c r="IIN1797" s="142"/>
      <c r="IIO1797" s="142"/>
      <c r="IIP1797" s="142"/>
      <c r="IIQ1797" s="142"/>
      <c r="IIR1797" s="142"/>
      <c r="IIS1797" s="142"/>
      <c r="IIT1797" s="142"/>
      <c r="IIU1797" s="142"/>
      <c r="IIV1797" s="142"/>
      <c r="IIW1797" s="142"/>
      <c r="IIX1797" s="142"/>
      <c r="IIY1797" s="142"/>
      <c r="IIZ1797" s="142"/>
      <c r="IJA1797" s="142"/>
      <c r="IJB1797" s="142"/>
      <c r="IJC1797" s="142"/>
      <c r="IJD1797" s="142"/>
      <c r="IJE1797" s="142"/>
      <c r="IJF1797" s="142"/>
      <c r="IJG1797" s="142"/>
      <c r="IJH1797" s="142"/>
      <c r="IJI1797" s="142"/>
      <c r="IJJ1797" s="142"/>
      <c r="IJK1797" s="142"/>
      <c r="IJL1797" s="142"/>
      <c r="IJM1797" s="142"/>
      <c r="IJN1797" s="142"/>
      <c r="IJO1797" s="142"/>
      <c r="IJP1797" s="142"/>
      <c r="IJQ1797" s="142"/>
      <c r="IJR1797" s="142"/>
      <c r="IJS1797" s="142"/>
      <c r="IJT1797" s="142"/>
      <c r="IJU1797" s="142"/>
      <c r="IJV1797" s="142"/>
      <c r="IJW1797" s="142"/>
      <c r="IJX1797" s="142"/>
      <c r="IJY1797" s="142"/>
      <c r="IJZ1797" s="142"/>
      <c r="IKA1797" s="142"/>
      <c r="IKB1797" s="142"/>
      <c r="IKC1797" s="142"/>
      <c r="IKD1797" s="142"/>
      <c r="IKE1797" s="142"/>
      <c r="IKF1797" s="142"/>
      <c r="IKG1797" s="142"/>
      <c r="IKH1797" s="142"/>
      <c r="IKI1797" s="142"/>
      <c r="IKJ1797" s="142"/>
      <c r="IKK1797" s="142"/>
      <c r="IKL1797" s="142"/>
      <c r="IKM1797" s="142"/>
      <c r="IKN1797" s="142"/>
      <c r="IKO1797" s="142"/>
      <c r="IKP1797" s="142"/>
      <c r="IKQ1797" s="142"/>
      <c r="IKR1797" s="142"/>
      <c r="IKS1797" s="142"/>
      <c r="IKT1797" s="142"/>
      <c r="IKU1797" s="142"/>
      <c r="IKV1797" s="142"/>
      <c r="IKW1797" s="142"/>
      <c r="IKX1797" s="142"/>
      <c r="IKY1797" s="142"/>
      <c r="IKZ1797" s="142"/>
      <c r="ILA1797" s="142"/>
      <c r="ILB1797" s="142"/>
      <c r="ILC1797" s="142"/>
      <c r="ILD1797" s="142"/>
      <c r="ILE1797" s="142"/>
      <c r="ILF1797" s="142"/>
      <c r="ILG1797" s="142"/>
      <c r="ILH1797" s="142"/>
      <c r="ILI1797" s="142"/>
      <c r="ILJ1797" s="142"/>
      <c r="ILK1797" s="142"/>
      <c r="ILL1797" s="142"/>
      <c r="ILM1797" s="142"/>
      <c r="ILN1797" s="142"/>
      <c r="ILO1797" s="142"/>
      <c r="ILP1797" s="142"/>
      <c r="ILQ1797" s="142"/>
      <c r="ILR1797" s="142"/>
      <c r="ILS1797" s="142"/>
      <c r="ILT1797" s="142"/>
      <c r="ILU1797" s="142"/>
      <c r="ILV1797" s="142"/>
      <c r="ILW1797" s="142"/>
      <c r="ILX1797" s="142"/>
      <c r="ILY1797" s="142"/>
      <c r="ILZ1797" s="142"/>
      <c r="IMA1797" s="142"/>
      <c r="IMB1797" s="142"/>
      <c r="IMC1797" s="142"/>
      <c r="IMD1797" s="142"/>
      <c r="IME1797" s="142"/>
      <c r="IMF1797" s="142"/>
      <c r="IMG1797" s="142"/>
      <c r="IMH1797" s="142"/>
      <c r="IMI1797" s="142"/>
      <c r="IMJ1797" s="142"/>
      <c r="IMK1797" s="142"/>
      <c r="IML1797" s="142"/>
      <c r="IMM1797" s="142"/>
      <c r="IMN1797" s="142"/>
      <c r="IMO1797" s="142"/>
      <c r="IMP1797" s="142"/>
      <c r="IMQ1797" s="142"/>
      <c r="IMR1797" s="142"/>
      <c r="IMS1797" s="142"/>
      <c r="IMT1797" s="142"/>
      <c r="IMU1797" s="142"/>
      <c r="IMV1797" s="142"/>
      <c r="IMW1797" s="142"/>
      <c r="IMX1797" s="142"/>
      <c r="IMY1797" s="142"/>
      <c r="IMZ1797" s="142"/>
      <c r="INA1797" s="142"/>
      <c r="INB1797" s="142"/>
      <c r="INC1797" s="142"/>
      <c r="IND1797" s="142"/>
      <c r="INE1797" s="142"/>
      <c r="INF1797" s="142"/>
      <c r="ING1797" s="142"/>
      <c r="INH1797" s="142"/>
      <c r="INI1797" s="142"/>
      <c r="INJ1797" s="142"/>
      <c r="INK1797" s="142"/>
      <c r="INL1797" s="142"/>
      <c r="INM1797" s="142"/>
      <c r="INN1797" s="142"/>
      <c r="INO1797" s="142"/>
      <c r="INP1797" s="142"/>
      <c r="INQ1797" s="142"/>
      <c r="INR1797" s="142"/>
      <c r="INS1797" s="142"/>
      <c r="INT1797" s="142"/>
      <c r="INU1797" s="142"/>
      <c r="INV1797" s="142"/>
      <c r="INW1797" s="142"/>
      <c r="INX1797" s="142"/>
      <c r="INY1797" s="142"/>
      <c r="INZ1797" s="142"/>
      <c r="IOA1797" s="142"/>
      <c r="IOB1797" s="142"/>
      <c r="IOC1797" s="142"/>
      <c r="IOD1797" s="142"/>
      <c r="IOE1797" s="142"/>
      <c r="IOF1797" s="142"/>
      <c r="IOG1797" s="142"/>
      <c r="IOH1797" s="142"/>
      <c r="IOI1797" s="142"/>
      <c r="IOJ1797" s="142"/>
      <c r="IOK1797" s="142"/>
      <c r="IOL1797" s="142"/>
      <c r="IOM1797" s="142"/>
      <c r="ION1797" s="142"/>
      <c r="IOO1797" s="142"/>
      <c r="IOP1797" s="142"/>
      <c r="IOQ1797" s="142"/>
      <c r="IOR1797" s="142"/>
      <c r="IOS1797" s="142"/>
      <c r="IOT1797" s="142"/>
      <c r="IOU1797" s="142"/>
      <c r="IOV1797" s="142"/>
      <c r="IOW1797" s="142"/>
      <c r="IOX1797" s="142"/>
      <c r="IOY1797" s="142"/>
      <c r="IOZ1797" s="142"/>
      <c r="IPA1797" s="142"/>
      <c r="IPB1797" s="142"/>
      <c r="IPC1797" s="142"/>
      <c r="IPD1797" s="142"/>
      <c r="IPE1797" s="142"/>
      <c r="IPF1797" s="142"/>
      <c r="IPG1797" s="142"/>
      <c r="IPH1797" s="142"/>
      <c r="IPI1797" s="142"/>
      <c r="IPJ1797" s="142"/>
      <c r="IPK1797" s="142"/>
      <c r="IPL1797" s="142"/>
      <c r="IPM1797" s="142"/>
      <c r="IPN1797" s="142"/>
      <c r="IPO1797" s="142"/>
      <c r="IPP1797" s="142"/>
      <c r="IPQ1797" s="142"/>
      <c r="IPR1797" s="142"/>
      <c r="IPS1797" s="142"/>
      <c r="IPT1797" s="142"/>
      <c r="IPU1797" s="142"/>
      <c r="IPV1797" s="142"/>
      <c r="IPW1797" s="142"/>
      <c r="IPX1797" s="142"/>
      <c r="IPY1797" s="142"/>
      <c r="IPZ1797" s="142"/>
      <c r="IQA1797" s="142"/>
      <c r="IQB1797" s="142"/>
      <c r="IQC1797" s="142"/>
      <c r="IQD1797" s="142"/>
      <c r="IQE1797" s="142"/>
      <c r="IQF1797" s="142"/>
      <c r="IQG1797" s="142"/>
      <c r="IQH1797" s="142"/>
      <c r="IQI1797" s="142"/>
      <c r="IQJ1797" s="142"/>
      <c r="IQK1797" s="142"/>
      <c r="IQL1797" s="142"/>
      <c r="IQM1797" s="142"/>
      <c r="IQN1797" s="142"/>
      <c r="IQO1797" s="142"/>
      <c r="IQP1797" s="142"/>
      <c r="IQQ1797" s="142"/>
      <c r="IQR1797" s="142"/>
      <c r="IQS1797" s="142"/>
      <c r="IQT1797" s="142"/>
      <c r="IQU1797" s="142"/>
      <c r="IQV1797" s="142"/>
      <c r="IQW1797" s="142"/>
      <c r="IQX1797" s="142"/>
      <c r="IQY1797" s="142"/>
      <c r="IQZ1797" s="142"/>
      <c r="IRA1797" s="142"/>
      <c r="IRB1797" s="142"/>
      <c r="IRC1797" s="142"/>
      <c r="IRD1797" s="142"/>
      <c r="IRE1797" s="142"/>
      <c r="IRF1797" s="142"/>
      <c r="IRG1797" s="142"/>
      <c r="IRH1797" s="142"/>
      <c r="IRI1797" s="142"/>
      <c r="IRJ1797" s="142"/>
      <c r="IRK1797" s="142"/>
      <c r="IRL1797" s="142"/>
      <c r="IRM1797" s="142"/>
      <c r="IRN1797" s="142"/>
      <c r="IRO1797" s="142"/>
      <c r="IRP1797" s="142"/>
      <c r="IRQ1797" s="142"/>
      <c r="IRR1797" s="142"/>
      <c r="IRS1797" s="142"/>
      <c r="IRT1797" s="142"/>
      <c r="IRU1797" s="142"/>
      <c r="IRV1797" s="142"/>
      <c r="IRW1797" s="142"/>
      <c r="IRX1797" s="142"/>
      <c r="IRY1797" s="142"/>
      <c r="IRZ1797" s="142"/>
      <c r="ISA1797" s="142"/>
      <c r="ISB1797" s="142"/>
      <c r="ISC1797" s="142"/>
      <c r="ISD1797" s="142"/>
      <c r="ISE1797" s="142"/>
      <c r="ISF1797" s="142"/>
      <c r="ISG1797" s="142"/>
      <c r="ISH1797" s="142"/>
      <c r="ISI1797" s="142"/>
      <c r="ISJ1797" s="142"/>
      <c r="ISK1797" s="142"/>
      <c r="ISL1797" s="142"/>
      <c r="ISM1797" s="142"/>
      <c r="ISN1797" s="142"/>
      <c r="ISO1797" s="142"/>
      <c r="ISP1797" s="142"/>
      <c r="ISQ1797" s="142"/>
      <c r="ISR1797" s="142"/>
      <c r="ISS1797" s="142"/>
      <c r="IST1797" s="142"/>
      <c r="ISU1797" s="142"/>
      <c r="ISV1797" s="142"/>
      <c r="ISW1797" s="142"/>
      <c r="ISX1797" s="142"/>
      <c r="ISY1797" s="142"/>
      <c r="ISZ1797" s="142"/>
      <c r="ITA1797" s="142"/>
      <c r="ITB1797" s="142"/>
      <c r="ITC1797" s="142"/>
      <c r="ITD1797" s="142"/>
      <c r="ITE1797" s="142"/>
      <c r="ITF1797" s="142"/>
      <c r="ITG1797" s="142"/>
      <c r="ITH1797" s="142"/>
      <c r="ITI1797" s="142"/>
      <c r="ITJ1797" s="142"/>
      <c r="ITK1797" s="142"/>
      <c r="ITL1797" s="142"/>
      <c r="ITM1797" s="142"/>
      <c r="ITN1797" s="142"/>
      <c r="ITO1797" s="142"/>
      <c r="ITP1797" s="142"/>
      <c r="ITQ1797" s="142"/>
      <c r="ITR1797" s="142"/>
      <c r="ITS1797" s="142"/>
      <c r="ITT1797" s="142"/>
      <c r="ITU1797" s="142"/>
      <c r="ITV1797" s="142"/>
      <c r="ITW1797" s="142"/>
      <c r="ITX1797" s="142"/>
      <c r="ITY1797" s="142"/>
      <c r="ITZ1797" s="142"/>
      <c r="IUA1797" s="142"/>
      <c r="IUB1797" s="142"/>
      <c r="IUC1797" s="142"/>
      <c r="IUD1797" s="142"/>
      <c r="IUE1797" s="142"/>
      <c r="IUF1797" s="142"/>
      <c r="IUG1797" s="142"/>
      <c r="IUH1797" s="142"/>
      <c r="IUI1797" s="142"/>
      <c r="IUJ1797" s="142"/>
      <c r="IUK1797" s="142"/>
      <c r="IUL1797" s="142"/>
      <c r="IUM1797" s="142"/>
      <c r="IUN1797" s="142"/>
      <c r="IUO1797" s="142"/>
      <c r="IUP1797" s="142"/>
      <c r="IUQ1797" s="142"/>
      <c r="IUR1797" s="142"/>
      <c r="IUS1797" s="142"/>
      <c r="IUT1797" s="142"/>
      <c r="IUU1797" s="142"/>
      <c r="IUV1797" s="142"/>
      <c r="IUW1797" s="142"/>
      <c r="IUX1797" s="142"/>
      <c r="IUY1797" s="142"/>
      <c r="IUZ1797" s="142"/>
      <c r="IVA1797" s="142"/>
      <c r="IVB1797" s="142"/>
      <c r="IVC1797" s="142"/>
      <c r="IVD1797" s="142"/>
      <c r="IVE1797" s="142"/>
      <c r="IVF1797" s="142"/>
      <c r="IVG1797" s="142"/>
      <c r="IVH1797" s="142"/>
      <c r="IVI1797" s="142"/>
      <c r="IVJ1797" s="142"/>
      <c r="IVK1797" s="142"/>
      <c r="IVL1797" s="142"/>
      <c r="IVM1797" s="142"/>
      <c r="IVN1797" s="142"/>
      <c r="IVO1797" s="142"/>
      <c r="IVP1797" s="142"/>
      <c r="IVQ1797" s="142"/>
      <c r="IVR1797" s="142"/>
      <c r="IVS1797" s="142"/>
      <c r="IVT1797" s="142"/>
      <c r="IVU1797" s="142"/>
      <c r="IVV1797" s="142"/>
      <c r="IVW1797" s="142"/>
      <c r="IVX1797" s="142"/>
      <c r="IVY1797" s="142"/>
      <c r="IVZ1797" s="142"/>
      <c r="IWA1797" s="142"/>
      <c r="IWB1797" s="142"/>
      <c r="IWC1797" s="142"/>
      <c r="IWD1797" s="142"/>
      <c r="IWE1797" s="142"/>
      <c r="IWF1797" s="142"/>
      <c r="IWG1797" s="142"/>
      <c r="IWH1797" s="142"/>
      <c r="IWI1797" s="142"/>
      <c r="IWJ1797" s="142"/>
      <c r="IWK1797" s="142"/>
      <c r="IWL1797" s="142"/>
      <c r="IWM1797" s="142"/>
      <c r="IWN1797" s="142"/>
      <c r="IWO1797" s="142"/>
      <c r="IWP1797" s="142"/>
      <c r="IWQ1797" s="142"/>
      <c r="IWR1797" s="142"/>
      <c r="IWS1797" s="142"/>
      <c r="IWT1797" s="142"/>
      <c r="IWU1797" s="142"/>
      <c r="IWV1797" s="142"/>
      <c r="IWW1797" s="142"/>
      <c r="IWX1797" s="142"/>
      <c r="IWY1797" s="142"/>
      <c r="IWZ1797" s="142"/>
      <c r="IXA1797" s="142"/>
      <c r="IXB1797" s="142"/>
      <c r="IXC1797" s="142"/>
      <c r="IXD1797" s="142"/>
      <c r="IXE1797" s="142"/>
      <c r="IXF1797" s="142"/>
      <c r="IXG1797" s="142"/>
      <c r="IXH1797" s="142"/>
      <c r="IXI1797" s="142"/>
      <c r="IXJ1797" s="142"/>
      <c r="IXK1797" s="142"/>
      <c r="IXL1797" s="142"/>
      <c r="IXM1797" s="142"/>
      <c r="IXN1797" s="142"/>
      <c r="IXO1797" s="142"/>
      <c r="IXP1797" s="142"/>
      <c r="IXQ1797" s="142"/>
      <c r="IXR1797" s="142"/>
      <c r="IXS1797" s="142"/>
      <c r="IXT1797" s="142"/>
      <c r="IXU1797" s="142"/>
      <c r="IXV1797" s="142"/>
      <c r="IXW1797" s="142"/>
      <c r="IXX1797" s="142"/>
      <c r="IXY1797" s="142"/>
      <c r="IXZ1797" s="142"/>
      <c r="IYA1797" s="142"/>
      <c r="IYB1797" s="142"/>
      <c r="IYC1797" s="142"/>
      <c r="IYD1797" s="142"/>
      <c r="IYE1797" s="142"/>
      <c r="IYF1797" s="142"/>
      <c r="IYG1797" s="142"/>
      <c r="IYH1797" s="142"/>
      <c r="IYI1797" s="142"/>
      <c r="IYJ1797" s="142"/>
      <c r="IYK1797" s="142"/>
      <c r="IYL1797" s="142"/>
      <c r="IYM1797" s="142"/>
      <c r="IYN1797" s="142"/>
      <c r="IYO1797" s="142"/>
      <c r="IYP1797" s="142"/>
      <c r="IYQ1797" s="142"/>
      <c r="IYR1797" s="142"/>
      <c r="IYS1797" s="142"/>
      <c r="IYT1797" s="142"/>
      <c r="IYU1797" s="142"/>
      <c r="IYV1797" s="142"/>
      <c r="IYW1797" s="142"/>
      <c r="IYX1797" s="142"/>
      <c r="IYY1797" s="142"/>
      <c r="IYZ1797" s="142"/>
      <c r="IZA1797" s="142"/>
      <c r="IZB1797" s="142"/>
      <c r="IZC1797" s="142"/>
      <c r="IZD1797" s="142"/>
      <c r="IZE1797" s="142"/>
      <c r="IZF1797" s="142"/>
      <c r="IZG1797" s="142"/>
      <c r="IZH1797" s="142"/>
      <c r="IZI1797" s="142"/>
      <c r="IZJ1797" s="142"/>
      <c r="IZK1797" s="142"/>
      <c r="IZL1797" s="142"/>
      <c r="IZM1797" s="142"/>
      <c r="IZN1797" s="142"/>
      <c r="IZO1797" s="142"/>
      <c r="IZP1797" s="142"/>
      <c r="IZQ1797" s="142"/>
      <c r="IZR1797" s="142"/>
      <c r="IZS1797" s="142"/>
      <c r="IZT1797" s="142"/>
      <c r="IZU1797" s="142"/>
      <c r="IZV1797" s="142"/>
      <c r="IZW1797" s="142"/>
      <c r="IZX1797" s="142"/>
      <c r="IZY1797" s="142"/>
      <c r="IZZ1797" s="142"/>
      <c r="JAA1797" s="142"/>
      <c r="JAB1797" s="142"/>
      <c r="JAC1797" s="142"/>
      <c r="JAD1797" s="142"/>
      <c r="JAE1797" s="142"/>
      <c r="JAF1797" s="142"/>
      <c r="JAG1797" s="142"/>
      <c r="JAH1797" s="142"/>
      <c r="JAI1797" s="142"/>
      <c r="JAJ1797" s="142"/>
      <c r="JAK1797" s="142"/>
      <c r="JAL1797" s="142"/>
      <c r="JAM1797" s="142"/>
      <c r="JAN1797" s="142"/>
      <c r="JAO1797" s="142"/>
      <c r="JAP1797" s="142"/>
      <c r="JAQ1797" s="142"/>
      <c r="JAR1797" s="142"/>
      <c r="JAS1797" s="142"/>
      <c r="JAT1797" s="142"/>
      <c r="JAU1797" s="142"/>
      <c r="JAV1797" s="142"/>
      <c r="JAW1797" s="142"/>
      <c r="JAX1797" s="142"/>
      <c r="JAY1797" s="142"/>
      <c r="JAZ1797" s="142"/>
      <c r="JBA1797" s="142"/>
      <c r="JBB1797" s="142"/>
      <c r="JBC1797" s="142"/>
      <c r="JBD1797" s="142"/>
      <c r="JBE1797" s="142"/>
      <c r="JBF1797" s="142"/>
      <c r="JBG1797" s="142"/>
      <c r="JBH1797" s="142"/>
      <c r="JBI1797" s="142"/>
      <c r="JBJ1797" s="142"/>
      <c r="JBK1797" s="142"/>
      <c r="JBL1797" s="142"/>
      <c r="JBM1797" s="142"/>
      <c r="JBN1797" s="142"/>
      <c r="JBO1797" s="142"/>
      <c r="JBP1797" s="142"/>
      <c r="JBQ1797" s="142"/>
      <c r="JBR1797" s="142"/>
      <c r="JBS1797" s="142"/>
      <c r="JBT1797" s="142"/>
      <c r="JBU1797" s="142"/>
      <c r="JBV1797" s="142"/>
      <c r="JBW1797" s="142"/>
      <c r="JBX1797" s="142"/>
      <c r="JBY1797" s="142"/>
      <c r="JBZ1797" s="142"/>
      <c r="JCA1797" s="142"/>
      <c r="JCB1797" s="142"/>
      <c r="JCC1797" s="142"/>
      <c r="JCD1797" s="142"/>
      <c r="JCE1797" s="142"/>
      <c r="JCF1797" s="142"/>
      <c r="JCG1797" s="142"/>
      <c r="JCH1797" s="142"/>
      <c r="JCI1797" s="142"/>
      <c r="JCJ1797" s="142"/>
      <c r="JCK1797" s="142"/>
      <c r="JCL1797" s="142"/>
      <c r="JCM1797" s="142"/>
      <c r="JCN1797" s="142"/>
      <c r="JCO1797" s="142"/>
      <c r="JCP1797" s="142"/>
      <c r="JCQ1797" s="142"/>
      <c r="JCR1797" s="142"/>
      <c r="JCS1797" s="142"/>
      <c r="JCT1797" s="142"/>
      <c r="JCU1797" s="142"/>
      <c r="JCV1797" s="142"/>
      <c r="JCW1797" s="142"/>
      <c r="JCX1797" s="142"/>
      <c r="JCY1797" s="142"/>
      <c r="JCZ1797" s="142"/>
      <c r="JDA1797" s="142"/>
      <c r="JDB1797" s="142"/>
      <c r="JDC1797" s="142"/>
      <c r="JDD1797" s="142"/>
      <c r="JDE1797" s="142"/>
      <c r="JDF1797" s="142"/>
      <c r="JDG1797" s="142"/>
      <c r="JDH1797" s="142"/>
      <c r="JDI1797" s="142"/>
      <c r="JDJ1797" s="142"/>
      <c r="JDK1797" s="142"/>
      <c r="JDL1797" s="142"/>
      <c r="JDM1797" s="142"/>
      <c r="JDN1797" s="142"/>
      <c r="JDO1797" s="142"/>
      <c r="JDP1797" s="142"/>
      <c r="JDQ1797" s="142"/>
      <c r="JDR1797" s="142"/>
      <c r="JDS1797" s="142"/>
      <c r="JDT1797" s="142"/>
      <c r="JDU1797" s="142"/>
      <c r="JDV1797" s="142"/>
      <c r="JDW1797" s="142"/>
      <c r="JDX1797" s="142"/>
      <c r="JDY1797" s="142"/>
      <c r="JDZ1797" s="142"/>
      <c r="JEA1797" s="142"/>
      <c r="JEB1797" s="142"/>
      <c r="JEC1797" s="142"/>
      <c r="JED1797" s="142"/>
      <c r="JEE1797" s="142"/>
      <c r="JEF1797" s="142"/>
      <c r="JEG1797" s="142"/>
      <c r="JEH1797" s="142"/>
      <c r="JEI1797" s="142"/>
      <c r="JEJ1797" s="142"/>
      <c r="JEK1797" s="142"/>
      <c r="JEL1797" s="142"/>
      <c r="JEM1797" s="142"/>
      <c r="JEN1797" s="142"/>
      <c r="JEO1797" s="142"/>
      <c r="JEP1797" s="142"/>
      <c r="JEQ1797" s="142"/>
      <c r="JER1797" s="142"/>
      <c r="JES1797" s="142"/>
      <c r="JET1797" s="142"/>
      <c r="JEU1797" s="142"/>
      <c r="JEV1797" s="142"/>
      <c r="JEW1797" s="142"/>
      <c r="JEX1797" s="142"/>
      <c r="JEY1797" s="142"/>
      <c r="JEZ1797" s="142"/>
      <c r="JFA1797" s="142"/>
      <c r="JFB1797" s="142"/>
      <c r="JFC1797" s="142"/>
      <c r="JFD1797" s="142"/>
      <c r="JFE1797" s="142"/>
      <c r="JFF1797" s="142"/>
      <c r="JFG1797" s="142"/>
      <c r="JFH1797" s="142"/>
      <c r="JFI1797" s="142"/>
      <c r="JFJ1797" s="142"/>
      <c r="JFK1797" s="142"/>
      <c r="JFL1797" s="142"/>
      <c r="JFM1797" s="142"/>
      <c r="JFN1797" s="142"/>
      <c r="JFO1797" s="142"/>
      <c r="JFP1797" s="142"/>
      <c r="JFQ1797" s="142"/>
      <c r="JFR1797" s="142"/>
      <c r="JFS1797" s="142"/>
      <c r="JFT1797" s="142"/>
      <c r="JFU1797" s="142"/>
      <c r="JFV1797" s="142"/>
      <c r="JFW1797" s="142"/>
      <c r="JFX1797" s="142"/>
      <c r="JFY1797" s="142"/>
      <c r="JFZ1797" s="142"/>
      <c r="JGA1797" s="142"/>
      <c r="JGB1797" s="142"/>
      <c r="JGC1797" s="142"/>
      <c r="JGD1797" s="142"/>
      <c r="JGE1797" s="142"/>
      <c r="JGF1797" s="142"/>
      <c r="JGG1797" s="142"/>
      <c r="JGH1797" s="142"/>
      <c r="JGI1797" s="142"/>
      <c r="JGJ1797" s="142"/>
      <c r="JGK1797" s="142"/>
      <c r="JGL1797" s="142"/>
      <c r="JGM1797" s="142"/>
      <c r="JGN1797" s="142"/>
      <c r="JGO1797" s="142"/>
      <c r="JGP1797" s="142"/>
      <c r="JGQ1797" s="142"/>
      <c r="JGR1797" s="142"/>
      <c r="JGS1797" s="142"/>
      <c r="JGT1797" s="142"/>
      <c r="JGU1797" s="142"/>
      <c r="JGV1797" s="142"/>
      <c r="JGW1797" s="142"/>
      <c r="JGX1797" s="142"/>
      <c r="JGY1797" s="142"/>
      <c r="JGZ1797" s="142"/>
      <c r="JHA1797" s="142"/>
      <c r="JHB1797" s="142"/>
      <c r="JHC1797" s="142"/>
      <c r="JHD1797" s="142"/>
      <c r="JHE1797" s="142"/>
      <c r="JHF1797" s="142"/>
      <c r="JHG1797" s="142"/>
      <c r="JHH1797" s="142"/>
      <c r="JHI1797" s="142"/>
      <c r="JHJ1797" s="142"/>
      <c r="JHK1797" s="142"/>
      <c r="JHL1797" s="142"/>
      <c r="JHM1797" s="142"/>
      <c r="JHN1797" s="142"/>
      <c r="JHO1797" s="142"/>
      <c r="JHP1797" s="142"/>
      <c r="JHQ1797" s="142"/>
      <c r="JHR1797" s="142"/>
      <c r="JHS1797" s="142"/>
      <c r="JHT1797" s="142"/>
      <c r="JHU1797" s="142"/>
      <c r="JHV1797" s="142"/>
      <c r="JHW1797" s="142"/>
      <c r="JHX1797" s="142"/>
      <c r="JHY1797" s="142"/>
      <c r="JHZ1797" s="142"/>
      <c r="JIA1797" s="142"/>
      <c r="JIB1797" s="142"/>
      <c r="JIC1797" s="142"/>
      <c r="JID1797" s="142"/>
      <c r="JIE1797" s="142"/>
      <c r="JIF1797" s="142"/>
      <c r="JIG1797" s="142"/>
      <c r="JIH1797" s="142"/>
      <c r="JII1797" s="142"/>
      <c r="JIJ1797" s="142"/>
      <c r="JIK1797" s="142"/>
      <c r="JIL1797" s="142"/>
      <c r="JIM1797" s="142"/>
      <c r="JIN1797" s="142"/>
      <c r="JIO1797" s="142"/>
      <c r="JIP1797" s="142"/>
      <c r="JIQ1797" s="142"/>
      <c r="JIR1797" s="142"/>
      <c r="JIS1797" s="142"/>
      <c r="JIT1797" s="142"/>
      <c r="JIU1797" s="142"/>
      <c r="JIV1797" s="142"/>
      <c r="JIW1797" s="142"/>
      <c r="JIX1797" s="142"/>
      <c r="JIY1797" s="142"/>
      <c r="JIZ1797" s="142"/>
      <c r="JJA1797" s="142"/>
      <c r="JJB1797" s="142"/>
      <c r="JJC1797" s="142"/>
      <c r="JJD1797" s="142"/>
      <c r="JJE1797" s="142"/>
      <c r="JJF1797" s="142"/>
      <c r="JJG1797" s="142"/>
      <c r="JJH1797" s="142"/>
      <c r="JJI1797" s="142"/>
      <c r="JJJ1797" s="142"/>
      <c r="JJK1797" s="142"/>
      <c r="JJL1797" s="142"/>
      <c r="JJM1797" s="142"/>
      <c r="JJN1797" s="142"/>
      <c r="JJO1797" s="142"/>
      <c r="JJP1797" s="142"/>
      <c r="JJQ1797" s="142"/>
      <c r="JJR1797" s="142"/>
      <c r="JJS1797" s="142"/>
      <c r="JJT1797" s="142"/>
      <c r="JJU1797" s="142"/>
      <c r="JJV1797" s="142"/>
      <c r="JJW1797" s="142"/>
      <c r="JJX1797" s="142"/>
      <c r="JJY1797" s="142"/>
      <c r="JJZ1797" s="142"/>
      <c r="JKA1797" s="142"/>
      <c r="JKB1797" s="142"/>
      <c r="JKC1797" s="142"/>
      <c r="JKD1797" s="142"/>
      <c r="JKE1797" s="142"/>
      <c r="JKF1797" s="142"/>
      <c r="JKG1797" s="142"/>
      <c r="JKH1797" s="142"/>
      <c r="JKI1797" s="142"/>
      <c r="JKJ1797" s="142"/>
      <c r="JKK1797" s="142"/>
      <c r="JKL1797" s="142"/>
      <c r="JKM1797" s="142"/>
      <c r="JKN1797" s="142"/>
      <c r="JKO1797" s="142"/>
      <c r="JKP1797" s="142"/>
      <c r="JKQ1797" s="142"/>
      <c r="JKR1797" s="142"/>
      <c r="JKS1797" s="142"/>
      <c r="JKT1797" s="142"/>
      <c r="JKU1797" s="142"/>
      <c r="JKV1797" s="142"/>
      <c r="JKW1797" s="142"/>
      <c r="JKX1797" s="142"/>
      <c r="JKY1797" s="142"/>
      <c r="JKZ1797" s="142"/>
      <c r="JLA1797" s="142"/>
      <c r="JLB1797" s="142"/>
      <c r="JLC1797" s="142"/>
      <c r="JLD1797" s="142"/>
      <c r="JLE1797" s="142"/>
      <c r="JLF1797" s="142"/>
      <c r="JLG1797" s="142"/>
      <c r="JLH1797" s="142"/>
      <c r="JLI1797" s="142"/>
      <c r="JLJ1797" s="142"/>
      <c r="JLK1797" s="142"/>
      <c r="JLL1797" s="142"/>
      <c r="JLM1797" s="142"/>
      <c r="JLN1797" s="142"/>
      <c r="JLO1797" s="142"/>
      <c r="JLP1797" s="142"/>
      <c r="JLQ1797" s="142"/>
      <c r="JLR1797" s="142"/>
      <c r="JLS1797" s="142"/>
      <c r="JLT1797" s="142"/>
      <c r="JLU1797" s="142"/>
      <c r="JLV1797" s="142"/>
      <c r="JLW1797" s="142"/>
      <c r="JLX1797" s="142"/>
      <c r="JLY1797" s="142"/>
      <c r="JLZ1797" s="142"/>
      <c r="JMA1797" s="142"/>
      <c r="JMB1797" s="142"/>
      <c r="JMC1797" s="142"/>
      <c r="JMD1797" s="142"/>
      <c r="JME1797" s="142"/>
      <c r="JMF1797" s="142"/>
      <c r="JMG1797" s="142"/>
      <c r="JMH1797" s="142"/>
      <c r="JMI1797" s="142"/>
      <c r="JMJ1797" s="142"/>
      <c r="JMK1797" s="142"/>
      <c r="JML1797" s="142"/>
      <c r="JMM1797" s="142"/>
      <c r="JMN1797" s="142"/>
      <c r="JMO1797" s="142"/>
      <c r="JMP1797" s="142"/>
      <c r="JMQ1797" s="142"/>
      <c r="JMR1797" s="142"/>
      <c r="JMS1797" s="142"/>
      <c r="JMT1797" s="142"/>
      <c r="JMU1797" s="142"/>
      <c r="JMV1797" s="142"/>
      <c r="JMW1797" s="142"/>
      <c r="JMX1797" s="142"/>
      <c r="JMY1797" s="142"/>
      <c r="JMZ1797" s="142"/>
      <c r="JNA1797" s="142"/>
      <c r="JNB1797" s="142"/>
      <c r="JNC1797" s="142"/>
      <c r="JND1797" s="142"/>
      <c r="JNE1797" s="142"/>
      <c r="JNF1797" s="142"/>
      <c r="JNG1797" s="142"/>
      <c r="JNH1797" s="142"/>
      <c r="JNI1797" s="142"/>
      <c r="JNJ1797" s="142"/>
      <c r="JNK1797" s="142"/>
      <c r="JNL1797" s="142"/>
      <c r="JNM1797" s="142"/>
      <c r="JNN1797" s="142"/>
      <c r="JNO1797" s="142"/>
      <c r="JNP1797" s="142"/>
      <c r="JNQ1797" s="142"/>
      <c r="JNR1797" s="142"/>
      <c r="JNS1797" s="142"/>
      <c r="JNT1797" s="142"/>
      <c r="JNU1797" s="142"/>
      <c r="JNV1797" s="142"/>
      <c r="JNW1797" s="142"/>
      <c r="JNX1797" s="142"/>
      <c r="JNY1797" s="142"/>
      <c r="JNZ1797" s="142"/>
      <c r="JOA1797" s="142"/>
      <c r="JOB1797" s="142"/>
      <c r="JOC1797" s="142"/>
      <c r="JOD1797" s="142"/>
      <c r="JOE1797" s="142"/>
      <c r="JOF1797" s="142"/>
      <c r="JOG1797" s="142"/>
      <c r="JOH1797" s="142"/>
      <c r="JOI1797" s="142"/>
      <c r="JOJ1797" s="142"/>
      <c r="JOK1797" s="142"/>
      <c r="JOL1797" s="142"/>
      <c r="JOM1797" s="142"/>
      <c r="JON1797" s="142"/>
      <c r="JOO1797" s="142"/>
      <c r="JOP1797" s="142"/>
      <c r="JOQ1797" s="142"/>
      <c r="JOR1797" s="142"/>
      <c r="JOS1797" s="142"/>
      <c r="JOT1797" s="142"/>
      <c r="JOU1797" s="142"/>
      <c r="JOV1797" s="142"/>
      <c r="JOW1797" s="142"/>
      <c r="JOX1797" s="142"/>
      <c r="JOY1797" s="142"/>
      <c r="JOZ1797" s="142"/>
      <c r="JPA1797" s="142"/>
      <c r="JPB1797" s="142"/>
      <c r="JPC1797" s="142"/>
      <c r="JPD1797" s="142"/>
      <c r="JPE1797" s="142"/>
      <c r="JPF1797" s="142"/>
      <c r="JPG1797" s="142"/>
      <c r="JPH1797" s="142"/>
      <c r="JPI1797" s="142"/>
      <c r="JPJ1797" s="142"/>
      <c r="JPK1797" s="142"/>
      <c r="JPL1797" s="142"/>
      <c r="JPM1797" s="142"/>
      <c r="JPN1797" s="142"/>
      <c r="JPO1797" s="142"/>
      <c r="JPP1797" s="142"/>
      <c r="JPQ1797" s="142"/>
      <c r="JPR1797" s="142"/>
      <c r="JPS1797" s="142"/>
      <c r="JPT1797" s="142"/>
      <c r="JPU1797" s="142"/>
      <c r="JPV1797" s="142"/>
      <c r="JPW1797" s="142"/>
      <c r="JPX1797" s="142"/>
      <c r="JPY1797" s="142"/>
      <c r="JPZ1797" s="142"/>
      <c r="JQA1797" s="142"/>
      <c r="JQB1797" s="142"/>
      <c r="JQC1797" s="142"/>
      <c r="JQD1797" s="142"/>
      <c r="JQE1797" s="142"/>
      <c r="JQF1797" s="142"/>
      <c r="JQG1797" s="142"/>
      <c r="JQH1797" s="142"/>
      <c r="JQI1797" s="142"/>
      <c r="JQJ1797" s="142"/>
      <c r="JQK1797" s="142"/>
      <c r="JQL1797" s="142"/>
      <c r="JQM1797" s="142"/>
      <c r="JQN1797" s="142"/>
      <c r="JQO1797" s="142"/>
      <c r="JQP1797" s="142"/>
      <c r="JQQ1797" s="142"/>
      <c r="JQR1797" s="142"/>
      <c r="JQS1797" s="142"/>
      <c r="JQT1797" s="142"/>
      <c r="JQU1797" s="142"/>
      <c r="JQV1797" s="142"/>
      <c r="JQW1797" s="142"/>
      <c r="JQX1797" s="142"/>
      <c r="JQY1797" s="142"/>
      <c r="JQZ1797" s="142"/>
      <c r="JRA1797" s="142"/>
      <c r="JRB1797" s="142"/>
      <c r="JRC1797" s="142"/>
      <c r="JRD1797" s="142"/>
      <c r="JRE1797" s="142"/>
      <c r="JRF1797" s="142"/>
      <c r="JRG1797" s="142"/>
      <c r="JRH1797" s="142"/>
      <c r="JRI1797" s="142"/>
      <c r="JRJ1797" s="142"/>
      <c r="JRK1797" s="142"/>
      <c r="JRL1797" s="142"/>
      <c r="JRM1797" s="142"/>
      <c r="JRN1797" s="142"/>
      <c r="JRO1797" s="142"/>
      <c r="JRP1797" s="142"/>
      <c r="JRQ1797" s="142"/>
      <c r="JRR1797" s="142"/>
      <c r="JRS1797" s="142"/>
      <c r="JRT1797" s="142"/>
      <c r="JRU1797" s="142"/>
      <c r="JRV1797" s="142"/>
      <c r="JRW1797" s="142"/>
      <c r="JRX1797" s="142"/>
      <c r="JRY1797" s="142"/>
      <c r="JRZ1797" s="142"/>
      <c r="JSA1797" s="142"/>
      <c r="JSB1797" s="142"/>
      <c r="JSC1797" s="142"/>
      <c r="JSD1797" s="142"/>
      <c r="JSE1797" s="142"/>
      <c r="JSF1797" s="142"/>
      <c r="JSG1797" s="142"/>
      <c r="JSH1797" s="142"/>
      <c r="JSI1797" s="142"/>
      <c r="JSJ1797" s="142"/>
      <c r="JSK1797" s="142"/>
      <c r="JSL1797" s="142"/>
      <c r="JSM1797" s="142"/>
      <c r="JSN1797" s="142"/>
      <c r="JSO1797" s="142"/>
      <c r="JSP1797" s="142"/>
      <c r="JSQ1797" s="142"/>
      <c r="JSR1797" s="142"/>
      <c r="JSS1797" s="142"/>
      <c r="JST1797" s="142"/>
      <c r="JSU1797" s="142"/>
      <c r="JSV1797" s="142"/>
      <c r="JSW1797" s="142"/>
      <c r="JSX1797" s="142"/>
      <c r="JSY1797" s="142"/>
      <c r="JSZ1797" s="142"/>
      <c r="JTA1797" s="142"/>
      <c r="JTB1797" s="142"/>
      <c r="JTC1797" s="142"/>
      <c r="JTD1797" s="142"/>
      <c r="JTE1797" s="142"/>
      <c r="JTF1797" s="142"/>
      <c r="JTG1797" s="142"/>
      <c r="JTH1797" s="142"/>
      <c r="JTI1797" s="142"/>
      <c r="JTJ1797" s="142"/>
      <c r="JTK1797" s="142"/>
      <c r="JTL1797" s="142"/>
      <c r="JTM1797" s="142"/>
      <c r="JTN1797" s="142"/>
      <c r="JTO1797" s="142"/>
      <c r="JTP1797" s="142"/>
      <c r="JTQ1797" s="142"/>
      <c r="JTR1797" s="142"/>
      <c r="JTS1797" s="142"/>
      <c r="JTT1797" s="142"/>
      <c r="JTU1797" s="142"/>
      <c r="JTV1797" s="142"/>
      <c r="JTW1797" s="142"/>
      <c r="JTX1797" s="142"/>
      <c r="JTY1797" s="142"/>
      <c r="JTZ1797" s="142"/>
      <c r="JUA1797" s="142"/>
      <c r="JUB1797" s="142"/>
      <c r="JUC1797" s="142"/>
      <c r="JUD1797" s="142"/>
      <c r="JUE1797" s="142"/>
      <c r="JUF1797" s="142"/>
      <c r="JUG1797" s="142"/>
      <c r="JUH1797" s="142"/>
      <c r="JUI1797" s="142"/>
      <c r="JUJ1797" s="142"/>
      <c r="JUK1797" s="142"/>
      <c r="JUL1797" s="142"/>
      <c r="JUM1797" s="142"/>
      <c r="JUN1797" s="142"/>
      <c r="JUO1797" s="142"/>
      <c r="JUP1797" s="142"/>
      <c r="JUQ1797" s="142"/>
      <c r="JUR1797" s="142"/>
      <c r="JUS1797" s="142"/>
      <c r="JUT1797" s="142"/>
      <c r="JUU1797" s="142"/>
      <c r="JUV1797" s="142"/>
      <c r="JUW1797" s="142"/>
      <c r="JUX1797" s="142"/>
      <c r="JUY1797" s="142"/>
      <c r="JUZ1797" s="142"/>
      <c r="JVA1797" s="142"/>
      <c r="JVB1797" s="142"/>
      <c r="JVC1797" s="142"/>
      <c r="JVD1797" s="142"/>
      <c r="JVE1797" s="142"/>
      <c r="JVF1797" s="142"/>
      <c r="JVG1797" s="142"/>
      <c r="JVH1797" s="142"/>
      <c r="JVI1797" s="142"/>
      <c r="JVJ1797" s="142"/>
      <c r="JVK1797" s="142"/>
      <c r="JVL1797" s="142"/>
      <c r="JVM1797" s="142"/>
      <c r="JVN1797" s="142"/>
      <c r="JVO1797" s="142"/>
      <c r="JVP1797" s="142"/>
      <c r="JVQ1797" s="142"/>
      <c r="JVR1797" s="142"/>
      <c r="JVS1797" s="142"/>
      <c r="JVT1797" s="142"/>
      <c r="JVU1797" s="142"/>
      <c r="JVV1797" s="142"/>
      <c r="JVW1797" s="142"/>
      <c r="JVX1797" s="142"/>
      <c r="JVY1797" s="142"/>
      <c r="JVZ1797" s="142"/>
      <c r="JWA1797" s="142"/>
      <c r="JWB1797" s="142"/>
      <c r="JWC1797" s="142"/>
      <c r="JWD1797" s="142"/>
      <c r="JWE1797" s="142"/>
      <c r="JWF1797" s="142"/>
      <c r="JWG1797" s="142"/>
      <c r="JWH1797" s="142"/>
      <c r="JWI1797" s="142"/>
      <c r="JWJ1797" s="142"/>
      <c r="JWK1797" s="142"/>
      <c r="JWL1797" s="142"/>
      <c r="JWM1797" s="142"/>
      <c r="JWN1797" s="142"/>
      <c r="JWO1797" s="142"/>
      <c r="JWP1797" s="142"/>
      <c r="JWQ1797" s="142"/>
      <c r="JWR1797" s="142"/>
      <c r="JWS1797" s="142"/>
      <c r="JWT1797" s="142"/>
      <c r="JWU1797" s="142"/>
      <c r="JWV1797" s="142"/>
      <c r="JWW1797" s="142"/>
      <c r="JWX1797" s="142"/>
      <c r="JWY1797" s="142"/>
      <c r="JWZ1797" s="142"/>
      <c r="JXA1797" s="142"/>
      <c r="JXB1797" s="142"/>
      <c r="JXC1797" s="142"/>
      <c r="JXD1797" s="142"/>
      <c r="JXE1797" s="142"/>
      <c r="JXF1797" s="142"/>
      <c r="JXG1797" s="142"/>
      <c r="JXH1797" s="142"/>
      <c r="JXI1797" s="142"/>
      <c r="JXJ1797" s="142"/>
      <c r="JXK1797" s="142"/>
      <c r="JXL1797" s="142"/>
      <c r="JXM1797" s="142"/>
      <c r="JXN1797" s="142"/>
      <c r="JXO1797" s="142"/>
      <c r="JXP1797" s="142"/>
      <c r="JXQ1797" s="142"/>
      <c r="JXR1797" s="142"/>
      <c r="JXS1797" s="142"/>
      <c r="JXT1797" s="142"/>
      <c r="JXU1797" s="142"/>
      <c r="JXV1797" s="142"/>
      <c r="JXW1797" s="142"/>
      <c r="JXX1797" s="142"/>
      <c r="JXY1797" s="142"/>
      <c r="JXZ1797" s="142"/>
      <c r="JYA1797" s="142"/>
      <c r="JYB1797" s="142"/>
      <c r="JYC1797" s="142"/>
      <c r="JYD1797" s="142"/>
      <c r="JYE1797" s="142"/>
      <c r="JYF1797" s="142"/>
      <c r="JYG1797" s="142"/>
      <c r="JYH1797" s="142"/>
      <c r="JYI1797" s="142"/>
      <c r="JYJ1797" s="142"/>
      <c r="JYK1797" s="142"/>
      <c r="JYL1797" s="142"/>
      <c r="JYM1797" s="142"/>
      <c r="JYN1797" s="142"/>
      <c r="JYO1797" s="142"/>
      <c r="JYP1797" s="142"/>
      <c r="JYQ1797" s="142"/>
      <c r="JYR1797" s="142"/>
      <c r="JYS1797" s="142"/>
      <c r="JYT1797" s="142"/>
      <c r="JYU1797" s="142"/>
      <c r="JYV1797" s="142"/>
      <c r="JYW1797" s="142"/>
      <c r="JYX1797" s="142"/>
      <c r="JYY1797" s="142"/>
      <c r="JYZ1797" s="142"/>
      <c r="JZA1797" s="142"/>
      <c r="JZB1797" s="142"/>
      <c r="JZC1797" s="142"/>
      <c r="JZD1797" s="142"/>
      <c r="JZE1797" s="142"/>
      <c r="JZF1797" s="142"/>
      <c r="JZG1797" s="142"/>
      <c r="JZH1797" s="142"/>
      <c r="JZI1797" s="142"/>
      <c r="JZJ1797" s="142"/>
      <c r="JZK1797" s="142"/>
      <c r="JZL1797" s="142"/>
      <c r="JZM1797" s="142"/>
      <c r="JZN1797" s="142"/>
      <c r="JZO1797" s="142"/>
      <c r="JZP1797" s="142"/>
      <c r="JZQ1797" s="142"/>
      <c r="JZR1797" s="142"/>
      <c r="JZS1797" s="142"/>
      <c r="JZT1797" s="142"/>
      <c r="JZU1797" s="142"/>
      <c r="JZV1797" s="142"/>
      <c r="JZW1797" s="142"/>
      <c r="JZX1797" s="142"/>
      <c r="JZY1797" s="142"/>
      <c r="JZZ1797" s="142"/>
      <c r="KAA1797" s="142"/>
      <c r="KAB1797" s="142"/>
      <c r="KAC1797" s="142"/>
      <c r="KAD1797" s="142"/>
      <c r="KAE1797" s="142"/>
      <c r="KAF1797" s="142"/>
      <c r="KAG1797" s="142"/>
      <c r="KAH1797" s="142"/>
      <c r="KAI1797" s="142"/>
      <c r="KAJ1797" s="142"/>
      <c r="KAK1797" s="142"/>
      <c r="KAL1797" s="142"/>
      <c r="KAM1797" s="142"/>
      <c r="KAN1797" s="142"/>
      <c r="KAO1797" s="142"/>
      <c r="KAP1797" s="142"/>
      <c r="KAQ1797" s="142"/>
      <c r="KAR1797" s="142"/>
      <c r="KAS1797" s="142"/>
      <c r="KAT1797" s="142"/>
      <c r="KAU1797" s="142"/>
      <c r="KAV1797" s="142"/>
      <c r="KAW1797" s="142"/>
      <c r="KAX1797" s="142"/>
      <c r="KAY1797" s="142"/>
      <c r="KAZ1797" s="142"/>
      <c r="KBA1797" s="142"/>
      <c r="KBB1797" s="142"/>
      <c r="KBC1797" s="142"/>
      <c r="KBD1797" s="142"/>
      <c r="KBE1797" s="142"/>
      <c r="KBF1797" s="142"/>
      <c r="KBG1797" s="142"/>
      <c r="KBH1797" s="142"/>
      <c r="KBI1797" s="142"/>
      <c r="KBJ1797" s="142"/>
      <c r="KBK1797" s="142"/>
      <c r="KBL1797" s="142"/>
      <c r="KBM1797" s="142"/>
      <c r="KBN1797" s="142"/>
      <c r="KBO1797" s="142"/>
      <c r="KBP1797" s="142"/>
      <c r="KBQ1797" s="142"/>
      <c r="KBR1797" s="142"/>
      <c r="KBS1797" s="142"/>
      <c r="KBT1797" s="142"/>
      <c r="KBU1797" s="142"/>
      <c r="KBV1797" s="142"/>
      <c r="KBW1797" s="142"/>
      <c r="KBX1797" s="142"/>
      <c r="KBY1797" s="142"/>
      <c r="KBZ1797" s="142"/>
      <c r="KCA1797" s="142"/>
      <c r="KCB1797" s="142"/>
      <c r="KCC1797" s="142"/>
      <c r="KCD1797" s="142"/>
      <c r="KCE1797" s="142"/>
      <c r="KCF1797" s="142"/>
      <c r="KCG1797" s="142"/>
      <c r="KCH1797" s="142"/>
      <c r="KCI1797" s="142"/>
      <c r="KCJ1797" s="142"/>
      <c r="KCK1797" s="142"/>
      <c r="KCL1797" s="142"/>
      <c r="KCM1797" s="142"/>
      <c r="KCN1797" s="142"/>
      <c r="KCO1797" s="142"/>
      <c r="KCP1797" s="142"/>
      <c r="KCQ1797" s="142"/>
      <c r="KCR1797" s="142"/>
      <c r="KCS1797" s="142"/>
      <c r="KCT1797" s="142"/>
      <c r="KCU1797" s="142"/>
      <c r="KCV1797" s="142"/>
      <c r="KCW1797" s="142"/>
      <c r="KCX1797" s="142"/>
      <c r="KCY1797" s="142"/>
      <c r="KCZ1797" s="142"/>
      <c r="KDA1797" s="142"/>
      <c r="KDB1797" s="142"/>
      <c r="KDC1797" s="142"/>
      <c r="KDD1797" s="142"/>
      <c r="KDE1797" s="142"/>
      <c r="KDF1797" s="142"/>
      <c r="KDG1797" s="142"/>
      <c r="KDH1797" s="142"/>
      <c r="KDI1797" s="142"/>
      <c r="KDJ1797" s="142"/>
      <c r="KDK1797" s="142"/>
      <c r="KDL1797" s="142"/>
      <c r="KDM1797" s="142"/>
      <c r="KDN1797" s="142"/>
      <c r="KDO1797" s="142"/>
      <c r="KDP1797" s="142"/>
      <c r="KDQ1797" s="142"/>
      <c r="KDR1797" s="142"/>
      <c r="KDS1797" s="142"/>
      <c r="KDT1797" s="142"/>
      <c r="KDU1797" s="142"/>
      <c r="KDV1797" s="142"/>
      <c r="KDW1797" s="142"/>
      <c r="KDX1797" s="142"/>
      <c r="KDY1797" s="142"/>
      <c r="KDZ1797" s="142"/>
      <c r="KEA1797" s="142"/>
      <c r="KEB1797" s="142"/>
      <c r="KEC1797" s="142"/>
      <c r="KED1797" s="142"/>
      <c r="KEE1797" s="142"/>
      <c r="KEF1797" s="142"/>
      <c r="KEG1797" s="142"/>
      <c r="KEH1797" s="142"/>
      <c r="KEI1797" s="142"/>
      <c r="KEJ1797" s="142"/>
      <c r="KEK1797" s="142"/>
      <c r="KEL1797" s="142"/>
      <c r="KEM1797" s="142"/>
      <c r="KEN1797" s="142"/>
      <c r="KEO1797" s="142"/>
      <c r="KEP1797" s="142"/>
      <c r="KEQ1797" s="142"/>
      <c r="KER1797" s="142"/>
      <c r="KES1797" s="142"/>
      <c r="KET1797" s="142"/>
      <c r="KEU1797" s="142"/>
      <c r="KEV1797" s="142"/>
      <c r="KEW1797" s="142"/>
      <c r="KEX1797" s="142"/>
      <c r="KEY1797" s="142"/>
      <c r="KEZ1797" s="142"/>
      <c r="KFA1797" s="142"/>
      <c r="KFB1797" s="142"/>
      <c r="KFC1797" s="142"/>
      <c r="KFD1797" s="142"/>
      <c r="KFE1797" s="142"/>
      <c r="KFF1797" s="142"/>
      <c r="KFG1797" s="142"/>
      <c r="KFH1797" s="142"/>
      <c r="KFI1797" s="142"/>
      <c r="KFJ1797" s="142"/>
      <c r="KFK1797" s="142"/>
      <c r="KFL1797" s="142"/>
      <c r="KFM1797" s="142"/>
      <c r="KFN1797" s="142"/>
      <c r="KFO1797" s="142"/>
      <c r="KFP1797" s="142"/>
      <c r="KFQ1797" s="142"/>
      <c r="KFR1797" s="142"/>
      <c r="KFS1797" s="142"/>
      <c r="KFT1797" s="142"/>
      <c r="KFU1797" s="142"/>
      <c r="KFV1797" s="142"/>
      <c r="KFW1797" s="142"/>
      <c r="KFX1797" s="142"/>
      <c r="KFY1797" s="142"/>
      <c r="KFZ1797" s="142"/>
      <c r="KGA1797" s="142"/>
      <c r="KGB1797" s="142"/>
      <c r="KGC1797" s="142"/>
      <c r="KGD1797" s="142"/>
      <c r="KGE1797" s="142"/>
      <c r="KGF1797" s="142"/>
      <c r="KGG1797" s="142"/>
      <c r="KGH1797" s="142"/>
      <c r="KGI1797" s="142"/>
      <c r="KGJ1797" s="142"/>
      <c r="KGK1797" s="142"/>
      <c r="KGL1797" s="142"/>
      <c r="KGM1797" s="142"/>
      <c r="KGN1797" s="142"/>
      <c r="KGO1797" s="142"/>
      <c r="KGP1797" s="142"/>
      <c r="KGQ1797" s="142"/>
      <c r="KGR1797" s="142"/>
      <c r="KGS1797" s="142"/>
      <c r="KGT1797" s="142"/>
      <c r="KGU1797" s="142"/>
      <c r="KGV1797" s="142"/>
      <c r="KGW1797" s="142"/>
      <c r="KGX1797" s="142"/>
      <c r="KGY1797" s="142"/>
      <c r="KGZ1797" s="142"/>
      <c r="KHA1797" s="142"/>
      <c r="KHB1797" s="142"/>
      <c r="KHC1797" s="142"/>
      <c r="KHD1797" s="142"/>
      <c r="KHE1797" s="142"/>
      <c r="KHF1797" s="142"/>
      <c r="KHG1797" s="142"/>
      <c r="KHH1797" s="142"/>
      <c r="KHI1797" s="142"/>
      <c r="KHJ1797" s="142"/>
      <c r="KHK1797" s="142"/>
      <c r="KHL1797" s="142"/>
      <c r="KHM1797" s="142"/>
      <c r="KHN1797" s="142"/>
      <c r="KHO1797" s="142"/>
      <c r="KHP1797" s="142"/>
      <c r="KHQ1797" s="142"/>
      <c r="KHR1797" s="142"/>
      <c r="KHS1797" s="142"/>
      <c r="KHT1797" s="142"/>
      <c r="KHU1797" s="142"/>
      <c r="KHV1797" s="142"/>
      <c r="KHW1797" s="142"/>
      <c r="KHX1797" s="142"/>
      <c r="KHY1797" s="142"/>
      <c r="KHZ1797" s="142"/>
      <c r="KIA1797" s="142"/>
      <c r="KIB1797" s="142"/>
      <c r="KIC1797" s="142"/>
      <c r="KID1797" s="142"/>
      <c r="KIE1797" s="142"/>
      <c r="KIF1797" s="142"/>
      <c r="KIG1797" s="142"/>
      <c r="KIH1797" s="142"/>
      <c r="KII1797" s="142"/>
      <c r="KIJ1797" s="142"/>
      <c r="KIK1797" s="142"/>
      <c r="KIL1797" s="142"/>
      <c r="KIM1797" s="142"/>
      <c r="KIN1797" s="142"/>
      <c r="KIO1797" s="142"/>
      <c r="KIP1797" s="142"/>
      <c r="KIQ1797" s="142"/>
      <c r="KIR1797" s="142"/>
      <c r="KIS1797" s="142"/>
      <c r="KIT1797" s="142"/>
      <c r="KIU1797" s="142"/>
      <c r="KIV1797" s="142"/>
      <c r="KIW1797" s="142"/>
      <c r="KIX1797" s="142"/>
      <c r="KIY1797" s="142"/>
      <c r="KIZ1797" s="142"/>
      <c r="KJA1797" s="142"/>
      <c r="KJB1797" s="142"/>
      <c r="KJC1797" s="142"/>
      <c r="KJD1797" s="142"/>
      <c r="KJE1797" s="142"/>
      <c r="KJF1797" s="142"/>
      <c r="KJG1797" s="142"/>
      <c r="KJH1797" s="142"/>
      <c r="KJI1797" s="142"/>
      <c r="KJJ1797" s="142"/>
      <c r="KJK1797" s="142"/>
      <c r="KJL1797" s="142"/>
      <c r="KJM1797" s="142"/>
      <c r="KJN1797" s="142"/>
      <c r="KJO1797" s="142"/>
      <c r="KJP1797" s="142"/>
      <c r="KJQ1797" s="142"/>
      <c r="KJR1797" s="142"/>
      <c r="KJS1797" s="142"/>
      <c r="KJT1797" s="142"/>
      <c r="KJU1797" s="142"/>
      <c r="KJV1797" s="142"/>
      <c r="KJW1797" s="142"/>
      <c r="KJX1797" s="142"/>
      <c r="KJY1797" s="142"/>
      <c r="KJZ1797" s="142"/>
      <c r="KKA1797" s="142"/>
      <c r="KKB1797" s="142"/>
      <c r="KKC1797" s="142"/>
      <c r="KKD1797" s="142"/>
      <c r="KKE1797" s="142"/>
      <c r="KKF1797" s="142"/>
      <c r="KKG1797" s="142"/>
      <c r="KKH1797" s="142"/>
      <c r="KKI1797" s="142"/>
      <c r="KKJ1797" s="142"/>
      <c r="KKK1797" s="142"/>
      <c r="KKL1797" s="142"/>
      <c r="KKM1797" s="142"/>
      <c r="KKN1797" s="142"/>
      <c r="KKO1797" s="142"/>
      <c r="KKP1797" s="142"/>
      <c r="KKQ1797" s="142"/>
      <c r="KKR1797" s="142"/>
      <c r="KKS1797" s="142"/>
      <c r="KKT1797" s="142"/>
      <c r="KKU1797" s="142"/>
      <c r="KKV1797" s="142"/>
      <c r="KKW1797" s="142"/>
      <c r="KKX1797" s="142"/>
      <c r="KKY1797" s="142"/>
      <c r="KKZ1797" s="142"/>
      <c r="KLA1797" s="142"/>
      <c r="KLB1797" s="142"/>
      <c r="KLC1797" s="142"/>
      <c r="KLD1797" s="142"/>
      <c r="KLE1797" s="142"/>
      <c r="KLF1797" s="142"/>
      <c r="KLG1797" s="142"/>
      <c r="KLH1797" s="142"/>
      <c r="KLI1797" s="142"/>
      <c r="KLJ1797" s="142"/>
      <c r="KLK1797" s="142"/>
      <c r="KLL1797" s="142"/>
      <c r="KLM1797" s="142"/>
      <c r="KLN1797" s="142"/>
      <c r="KLO1797" s="142"/>
      <c r="KLP1797" s="142"/>
      <c r="KLQ1797" s="142"/>
      <c r="KLR1797" s="142"/>
      <c r="KLS1797" s="142"/>
      <c r="KLT1797" s="142"/>
      <c r="KLU1797" s="142"/>
      <c r="KLV1797" s="142"/>
      <c r="KLW1797" s="142"/>
      <c r="KLX1797" s="142"/>
      <c r="KLY1797" s="142"/>
      <c r="KLZ1797" s="142"/>
      <c r="KMA1797" s="142"/>
      <c r="KMB1797" s="142"/>
      <c r="KMC1797" s="142"/>
      <c r="KMD1797" s="142"/>
      <c r="KME1797" s="142"/>
      <c r="KMF1797" s="142"/>
      <c r="KMG1797" s="142"/>
      <c r="KMH1797" s="142"/>
      <c r="KMI1797" s="142"/>
      <c r="KMJ1797" s="142"/>
      <c r="KMK1797" s="142"/>
      <c r="KML1797" s="142"/>
      <c r="KMM1797" s="142"/>
      <c r="KMN1797" s="142"/>
      <c r="KMO1797" s="142"/>
      <c r="KMP1797" s="142"/>
      <c r="KMQ1797" s="142"/>
      <c r="KMR1797" s="142"/>
      <c r="KMS1797" s="142"/>
      <c r="KMT1797" s="142"/>
      <c r="KMU1797" s="142"/>
      <c r="KMV1797" s="142"/>
      <c r="KMW1797" s="142"/>
      <c r="KMX1797" s="142"/>
      <c r="KMY1797" s="142"/>
      <c r="KMZ1797" s="142"/>
      <c r="KNA1797" s="142"/>
      <c r="KNB1797" s="142"/>
      <c r="KNC1797" s="142"/>
      <c r="KND1797" s="142"/>
      <c r="KNE1797" s="142"/>
      <c r="KNF1797" s="142"/>
      <c r="KNG1797" s="142"/>
      <c r="KNH1797" s="142"/>
      <c r="KNI1797" s="142"/>
      <c r="KNJ1797" s="142"/>
      <c r="KNK1797" s="142"/>
      <c r="KNL1797" s="142"/>
      <c r="KNM1797" s="142"/>
      <c r="KNN1797" s="142"/>
      <c r="KNO1797" s="142"/>
      <c r="KNP1797" s="142"/>
      <c r="KNQ1797" s="142"/>
      <c r="KNR1797" s="142"/>
      <c r="KNS1797" s="142"/>
      <c r="KNT1797" s="142"/>
      <c r="KNU1797" s="142"/>
      <c r="KNV1797" s="142"/>
      <c r="KNW1797" s="142"/>
      <c r="KNX1797" s="142"/>
      <c r="KNY1797" s="142"/>
      <c r="KNZ1797" s="142"/>
      <c r="KOA1797" s="142"/>
      <c r="KOB1797" s="142"/>
      <c r="KOC1797" s="142"/>
      <c r="KOD1797" s="142"/>
      <c r="KOE1797" s="142"/>
      <c r="KOF1797" s="142"/>
      <c r="KOG1797" s="142"/>
      <c r="KOH1797" s="142"/>
      <c r="KOI1797" s="142"/>
      <c r="KOJ1797" s="142"/>
      <c r="KOK1797" s="142"/>
      <c r="KOL1797" s="142"/>
      <c r="KOM1797" s="142"/>
      <c r="KON1797" s="142"/>
      <c r="KOO1797" s="142"/>
      <c r="KOP1797" s="142"/>
      <c r="KOQ1797" s="142"/>
      <c r="KOR1797" s="142"/>
      <c r="KOS1797" s="142"/>
      <c r="KOT1797" s="142"/>
      <c r="KOU1797" s="142"/>
      <c r="KOV1797" s="142"/>
      <c r="KOW1797" s="142"/>
      <c r="KOX1797" s="142"/>
      <c r="KOY1797" s="142"/>
      <c r="KOZ1797" s="142"/>
      <c r="KPA1797" s="142"/>
      <c r="KPB1797" s="142"/>
      <c r="KPC1797" s="142"/>
      <c r="KPD1797" s="142"/>
      <c r="KPE1797" s="142"/>
      <c r="KPF1797" s="142"/>
      <c r="KPG1797" s="142"/>
      <c r="KPH1797" s="142"/>
      <c r="KPI1797" s="142"/>
      <c r="KPJ1797" s="142"/>
      <c r="KPK1797" s="142"/>
      <c r="KPL1797" s="142"/>
      <c r="KPM1797" s="142"/>
      <c r="KPN1797" s="142"/>
      <c r="KPO1797" s="142"/>
      <c r="KPP1797" s="142"/>
      <c r="KPQ1797" s="142"/>
      <c r="KPR1797" s="142"/>
      <c r="KPS1797" s="142"/>
      <c r="KPT1797" s="142"/>
      <c r="KPU1797" s="142"/>
      <c r="KPV1797" s="142"/>
      <c r="KPW1797" s="142"/>
      <c r="KPX1797" s="142"/>
      <c r="KPY1797" s="142"/>
      <c r="KPZ1797" s="142"/>
      <c r="KQA1797" s="142"/>
      <c r="KQB1797" s="142"/>
      <c r="KQC1797" s="142"/>
      <c r="KQD1797" s="142"/>
      <c r="KQE1797" s="142"/>
      <c r="KQF1797" s="142"/>
      <c r="KQG1797" s="142"/>
      <c r="KQH1797" s="142"/>
      <c r="KQI1797" s="142"/>
      <c r="KQJ1797" s="142"/>
      <c r="KQK1797" s="142"/>
      <c r="KQL1797" s="142"/>
      <c r="KQM1797" s="142"/>
      <c r="KQN1797" s="142"/>
      <c r="KQO1797" s="142"/>
      <c r="KQP1797" s="142"/>
      <c r="KQQ1797" s="142"/>
      <c r="KQR1797" s="142"/>
      <c r="KQS1797" s="142"/>
      <c r="KQT1797" s="142"/>
      <c r="KQU1797" s="142"/>
      <c r="KQV1797" s="142"/>
      <c r="KQW1797" s="142"/>
      <c r="KQX1797" s="142"/>
      <c r="KQY1797" s="142"/>
      <c r="KQZ1797" s="142"/>
      <c r="KRA1797" s="142"/>
      <c r="KRB1797" s="142"/>
      <c r="KRC1797" s="142"/>
      <c r="KRD1797" s="142"/>
      <c r="KRE1797" s="142"/>
      <c r="KRF1797" s="142"/>
      <c r="KRG1797" s="142"/>
      <c r="KRH1797" s="142"/>
      <c r="KRI1797" s="142"/>
      <c r="KRJ1797" s="142"/>
      <c r="KRK1797" s="142"/>
      <c r="KRL1797" s="142"/>
      <c r="KRM1797" s="142"/>
      <c r="KRN1797" s="142"/>
      <c r="KRO1797" s="142"/>
      <c r="KRP1797" s="142"/>
      <c r="KRQ1797" s="142"/>
      <c r="KRR1797" s="142"/>
      <c r="KRS1797" s="142"/>
      <c r="KRT1797" s="142"/>
      <c r="KRU1797" s="142"/>
      <c r="KRV1797" s="142"/>
      <c r="KRW1797" s="142"/>
      <c r="KRX1797" s="142"/>
      <c r="KRY1797" s="142"/>
      <c r="KRZ1797" s="142"/>
      <c r="KSA1797" s="142"/>
      <c r="KSB1797" s="142"/>
      <c r="KSC1797" s="142"/>
      <c r="KSD1797" s="142"/>
      <c r="KSE1797" s="142"/>
      <c r="KSF1797" s="142"/>
      <c r="KSG1797" s="142"/>
      <c r="KSH1797" s="142"/>
      <c r="KSI1797" s="142"/>
      <c r="KSJ1797" s="142"/>
      <c r="KSK1797" s="142"/>
      <c r="KSL1797" s="142"/>
      <c r="KSM1797" s="142"/>
      <c r="KSN1797" s="142"/>
      <c r="KSO1797" s="142"/>
      <c r="KSP1797" s="142"/>
      <c r="KSQ1797" s="142"/>
      <c r="KSR1797" s="142"/>
      <c r="KSS1797" s="142"/>
      <c r="KST1797" s="142"/>
      <c r="KSU1797" s="142"/>
      <c r="KSV1797" s="142"/>
      <c r="KSW1797" s="142"/>
      <c r="KSX1797" s="142"/>
      <c r="KSY1797" s="142"/>
      <c r="KSZ1797" s="142"/>
      <c r="KTA1797" s="142"/>
      <c r="KTB1797" s="142"/>
      <c r="KTC1797" s="142"/>
      <c r="KTD1797" s="142"/>
      <c r="KTE1797" s="142"/>
      <c r="KTF1797" s="142"/>
      <c r="KTG1797" s="142"/>
      <c r="KTH1797" s="142"/>
      <c r="KTI1797" s="142"/>
      <c r="KTJ1797" s="142"/>
      <c r="KTK1797" s="142"/>
      <c r="KTL1797" s="142"/>
      <c r="KTM1797" s="142"/>
      <c r="KTN1797" s="142"/>
      <c r="KTO1797" s="142"/>
      <c r="KTP1797" s="142"/>
      <c r="KTQ1797" s="142"/>
      <c r="KTR1797" s="142"/>
      <c r="KTS1797" s="142"/>
      <c r="KTT1797" s="142"/>
      <c r="KTU1797" s="142"/>
      <c r="KTV1797" s="142"/>
      <c r="KTW1797" s="142"/>
      <c r="KTX1797" s="142"/>
      <c r="KTY1797" s="142"/>
      <c r="KTZ1797" s="142"/>
      <c r="KUA1797" s="142"/>
      <c r="KUB1797" s="142"/>
      <c r="KUC1797" s="142"/>
      <c r="KUD1797" s="142"/>
      <c r="KUE1797" s="142"/>
      <c r="KUF1797" s="142"/>
      <c r="KUG1797" s="142"/>
      <c r="KUH1797" s="142"/>
      <c r="KUI1797" s="142"/>
      <c r="KUJ1797" s="142"/>
      <c r="KUK1797" s="142"/>
      <c r="KUL1797" s="142"/>
      <c r="KUM1797" s="142"/>
      <c r="KUN1797" s="142"/>
      <c r="KUO1797" s="142"/>
      <c r="KUP1797" s="142"/>
      <c r="KUQ1797" s="142"/>
      <c r="KUR1797" s="142"/>
      <c r="KUS1797" s="142"/>
      <c r="KUT1797" s="142"/>
      <c r="KUU1797" s="142"/>
      <c r="KUV1797" s="142"/>
      <c r="KUW1797" s="142"/>
      <c r="KUX1797" s="142"/>
      <c r="KUY1797" s="142"/>
      <c r="KUZ1797" s="142"/>
      <c r="KVA1797" s="142"/>
      <c r="KVB1797" s="142"/>
      <c r="KVC1797" s="142"/>
      <c r="KVD1797" s="142"/>
      <c r="KVE1797" s="142"/>
      <c r="KVF1797" s="142"/>
      <c r="KVG1797" s="142"/>
      <c r="KVH1797" s="142"/>
      <c r="KVI1797" s="142"/>
      <c r="KVJ1797" s="142"/>
      <c r="KVK1797" s="142"/>
      <c r="KVL1797" s="142"/>
      <c r="KVM1797" s="142"/>
      <c r="KVN1797" s="142"/>
      <c r="KVO1797" s="142"/>
      <c r="KVP1797" s="142"/>
      <c r="KVQ1797" s="142"/>
      <c r="KVR1797" s="142"/>
      <c r="KVS1797" s="142"/>
      <c r="KVT1797" s="142"/>
      <c r="KVU1797" s="142"/>
      <c r="KVV1797" s="142"/>
      <c r="KVW1797" s="142"/>
      <c r="KVX1797" s="142"/>
      <c r="KVY1797" s="142"/>
      <c r="KVZ1797" s="142"/>
      <c r="KWA1797" s="142"/>
      <c r="KWB1797" s="142"/>
      <c r="KWC1797" s="142"/>
      <c r="KWD1797" s="142"/>
      <c r="KWE1797" s="142"/>
      <c r="KWF1797" s="142"/>
      <c r="KWG1797" s="142"/>
      <c r="KWH1797" s="142"/>
      <c r="KWI1797" s="142"/>
      <c r="KWJ1797" s="142"/>
      <c r="KWK1797" s="142"/>
      <c r="KWL1797" s="142"/>
      <c r="KWM1797" s="142"/>
      <c r="KWN1797" s="142"/>
      <c r="KWO1797" s="142"/>
      <c r="KWP1797" s="142"/>
      <c r="KWQ1797" s="142"/>
      <c r="KWR1797" s="142"/>
      <c r="KWS1797" s="142"/>
      <c r="KWT1797" s="142"/>
      <c r="KWU1797" s="142"/>
      <c r="KWV1797" s="142"/>
      <c r="KWW1797" s="142"/>
      <c r="KWX1797" s="142"/>
      <c r="KWY1797" s="142"/>
      <c r="KWZ1797" s="142"/>
      <c r="KXA1797" s="142"/>
      <c r="KXB1797" s="142"/>
      <c r="KXC1797" s="142"/>
      <c r="KXD1797" s="142"/>
      <c r="KXE1797" s="142"/>
      <c r="KXF1797" s="142"/>
      <c r="KXG1797" s="142"/>
      <c r="KXH1797" s="142"/>
      <c r="KXI1797" s="142"/>
      <c r="KXJ1797" s="142"/>
      <c r="KXK1797" s="142"/>
      <c r="KXL1797" s="142"/>
      <c r="KXM1797" s="142"/>
      <c r="KXN1797" s="142"/>
      <c r="KXO1797" s="142"/>
      <c r="KXP1797" s="142"/>
      <c r="KXQ1797" s="142"/>
      <c r="KXR1797" s="142"/>
      <c r="KXS1797" s="142"/>
      <c r="KXT1797" s="142"/>
      <c r="KXU1797" s="142"/>
      <c r="KXV1797" s="142"/>
      <c r="KXW1797" s="142"/>
      <c r="KXX1797" s="142"/>
      <c r="KXY1797" s="142"/>
      <c r="KXZ1797" s="142"/>
      <c r="KYA1797" s="142"/>
      <c r="KYB1797" s="142"/>
      <c r="KYC1797" s="142"/>
      <c r="KYD1797" s="142"/>
      <c r="KYE1797" s="142"/>
      <c r="KYF1797" s="142"/>
      <c r="KYG1797" s="142"/>
      <c r="KYH1797" s="142"/>
      <c r="KYI1797" s="142"/>
      <c r="KYJ1797" s="142"/>
      <c r="KYK1797" s="142"/>
      <c r="KYL1797" s="142"/>
      <c r="KYM1797" s="142"/>
      <c r="KYN1797" s="142"/>
      <c r="KYO1797" s="142"/>
      <c r="KYP1797" s="142"/>
      <c r="KYQ1797" s="142"/>
      <c r="KYR1797" s="142"/>
      <c r="KYS1797" s="142"/>
      <c r="KYT1797" s="142"/>
      <c r="KYU1797" s="142"/>
      <c r="KYV1797" s="142"/>
      <c r="KYW1797" s="142"/>
      <c r="KYX1797" s="142"/>
      <c r="KYY1797" s="142"/>
      <c r="KYZ1797" s="142"/>
      <c r="KZA1797" s="142"/>
      <c r="KZB1797" s="142"/>
      <c r="KZC1797" s="142"/>
      <c r="KZD1797" s="142"/>
      <c r="KZE1797" s="142"/>
      <c r="KZF1797" s="142"/>
      <c r="KZG1797" s="142"/>
      <c r="KZH1797" s="142"/>
      <c r="KZI1797" s="142"/>
      <c r="KZJ1797" s="142"/>
      <c r="KZK1797" s="142"/>
      <c r="KZL1797" s="142"/>
      <c r="KZM1797" s="142"/>
      <c r="KZN1797" s="142"/>
      <c r="KZO1797" s="142"/>
      <c r="KZP1797" s="142"/>
      <c r="KZQ1797" s="142"/>
      <c r="KZR1797" s="142"/>
      <c r="KZS1797" s="142"/>
      <c r="KZT1797" s="142"/>
      <c r="KZU1797" s="142"/>
      <c r="KZV1797" s="142"/>
      <c r="KZW1797" s="142"/>
      <c r="KZX1797" s="142"/>
      <c r="KZY1797" s="142"/>
      <c r="KZZ1797" s="142"/>
      <c r="LAA1797" s="142"/>
      <c r="LAB1797" s="142"/>
      <c r="LAC1797" s="142"/>
      <c r="LAD1797" s="142"/>
      <c r="LAE1797" s="142"/>
      <c r="LAF1797" s="142"/>
      <c r="LAG1797" s="142"/>
      <c r="LAH1797" s="142"/>
      <c r="LAI1797" s="142"/>
      <c r="LAJ1797" s="142"/>
      <c r="LAK1797" s="142"/>
      <c r="LAL1797" s="142"/>
      <c r="LAM1797" s="142"/>
      <c r="LAN1797" s="142"/>
      <c r="LAO1797" s="142"/>
      <c r="LAP1797" s="142"/>
      <c r="LAQ1797" s="142"/>
      <c r="LAR1797" s="142"/>
      <c r="LAS1797" s="142"/>
      <c r="LAT1797" s="142"/>
      <c r="LAU1797" s="142"/>
      <c r="LAV1797" s="142"/>
      <c r="LAW1797" s="142"/>
      <c r="LAX1797" s="142"/>
      <c r="LAY1797" s="142"/>
      <c r="LAZ1797" s="142"/>
      <c r="LBA1797" s="142"/>
      <c r="LBB1797" s="142"/>
      <c r="LBC1797" s="142"/>
      <c r="LBD1797" s="142"/>
      <c r="LBE1797" s="142"/>
      <c r="LBF1797" s="142"/>
      <c r="LBG1797" s="142"/>
      <c r="LBH1797" s="142"/>
      <c r="LBI1797" s="142"/>
      <c r="LBJ1797" s="142"/>
      <c r="LBK1797" s="142"/>
      <c r="LBL1797" s="142"/>
      <c r="LBM1797" s="142"/>
      <c r="LBN1797" s="142"/>
      <c r="LBO1797" s="142"/>
      <c r="LBP1797" s="142"/>
      <c r="LBQ1797" s="142"/>
      <c r="LBR1797" s="142"/>
      <c r="LBS1797" s="142"/>
      <c r="LBT1797" s="142"/>
      <c r="LBU1797" s="142"/>
      <c r="LBV1797" s="142"/>
      <c r="LBW1797" s="142"/>
      <c r="LBX1797" s="142"/>
      <c r="LBY1797" s="142"/>
      <c r="LBZ1797" s="142"/>
      <c r="LCA1797" s="142"/>
      <c r="LCB1797" s="142"/>
      <c r="LCC1797" s="142"/>
      <c r="LCD1797" s="142"/>
      <c r="LCE1797" s="142"/>
      <c r="LCF1797" s="142"/>
      <c r="LCG1797" s="142"/>
      <c r="LCH1797" s="142"/>
      <c r="LCI1797" s="142"/>
      <c r="LCJ1797" s="142"/>
      <c r="LCK1797" s="142"/>
      <c r="LCL1797" s="142"/>
      <c r="LCM1797" s="142"/>
      <c r="LCN1797" s="142"/>
      <c r="LCO1797" s="142"/>
      <c r="LCP1797" s="142"/>
      <c r="LCQ1797" s="142"/>
      <c r="LCR1797" s="142"/>
      <c r="LCS1797" s="142"/>
      <c r="LCT1797" s="142"/>
      <c r="LCU1797" s="142"/>
      <c r="LCV1797" s="142"/>
      <c r="LCW1797" s="142"/>
      <c r="LCX1797" s="142"/>
      <c r="LCY1797" s="142"/>
      <c r="LCZ1797" s="142"/>
      <c r="LDA1797" s="142"/>
      <c r="LDB1797" s="142"/>
      <c r="LDC1797" s="142"/>
      <c r="LDD1797" s="142"/>
      <c r="LDE1797" s="142"/>
      <c r="LDF1797" s="142"/>
      <c r="LDG1797" s="142"/>
      <c r="LDH1797" s="142"/>
      <c r="LDI1797" s="142"/>
      <c r="LDJ1797" s="142"/>
      <c r="LDK1797" s="142"/>
      <c r="LDL1797" s="142"/>
      <c r="LDM1797" s="142"/>
      <c r="LDN1797" s="142"/>
      <c r="LDO1797" s="142"/>
      <c r="LDP1797" s="142"/>
      <c r="LDQ1797" s="142"/>
      <c r="LDR1797" s="142"/>
      <c r="LDS1797" s="142"/>
      <c r="LDT1797" s="142"/>
      <c r="LDU1797" s="142"/>
      <c r="LDV1797" s="142"/>
      <c r="LDW1797" s="142"/>
      <c r="LDX1797" s="142"/>
      <c r="LDY1797" s="142"/>
      <c r="LDZ1797" s="142"/>
      <c r="LEA1797" s="142"/>
      <c r="LEB1797" s="142"/>
      <c r="LEC1797" s="142"/>
      <c r="LED1797" s="142"/>
      <c r="LEE1797" s="142"/>
      <c r="LEF1797" s="142"/>
      <c r="LEG1797" s="142"/>
      <c r="LEH1797" s="142"/>
      <c r="LEI1797" s="142"/>
      <c r="LEJ1797" s="142"/>
      <c r="LEK1797" s="142"/>
      <c r="LEL1797" s="142"/>
      <c r="LEM1797" s="142"/>
      <c r="LEN1797" s="142"/>
      <c r="LEO1797" s="142"/>
      <c r="LEP1797" s="142"/>
      <c r="LEQ1797" s="142"/>
      <c r="LER1797" s="142"/>
      <c r="LES1797" s="142"/>
      <c r="LET1797" s="142"/>
      <c r="LEU1797" s="142"/>
      <c r="LEV1797" s="142"/>
      <c r="LEW1797" s="142"/>
      <c r="LEX1797" s="142"/>
      <c r="LEY1797" s="142"/>
      <c r="LEZ1797" s="142"/>
      <c r="LFA1797" s="142"/>
      <c r="LFB1797" s="142"/>
      <c r="LFC1797" s="142"/>
      <c r="LFD1797" s="142"/>
      <c r="LFE1797" s="142"/>
      <c r="LFF1797" s="142"/>
      <c r="LFG1797" s="142"/>
      <c r="LFH1797" s="142"/>
      <c r="LFI1797" s="142"/>
      <c r="LFJ1797" s="142"/>
      <c r="LFK1797" s="142"/>
      <c r="LFL1797" s="142"/>
      <c r="LFM1797" s="142"/>
      <c r="LFN1797" s="142"/>
      <c r="LFO1797" s="142"/>
      <c r="LFP1797" s="142"/>
      <c r="LFQ1797" s="142"/>
      <c r="LFR1797" s="142"/>
      <c r="LFS1797" s="142"/>
      <c r="LFT1797" s="142"/>
      <c r="LFU1797" s="142"/>
      <c r="LFV1797" s="142"/>
      <c r="LFW1797" s="142"/>
      <c r="LFX1797" s="142"/>
      <c r="LFY1797" s="142"/>
      <c r="LFZ1797" s="142"/>
      <c r="LGA1797" s="142"/>
      <c r="LGB1797" s="142"/>
      <c r="LGC1797" s="142"/>
      <c r="LGD1797" s="142"/>
      <c r="LGE1797" s="142"/>
      <c r="LGF1797" s="142"/>
      <c r="LGG1797" s="142"/>
      <c r="LGH1797" s="142"/>
      <c r="LGI1797" s="142"/>
      <c r="LGJ1797" s="142"/>
      <c r="LGK1797" s="142"/>
      <c r="LGL1797" s="142"/>
      <c r="LGM1797" s="142"/>
      <c r="LGN1797" s="142"/>
      <c r="LGO1797" s="142"/>
      <c r="LGP1797" s="142"/>
      <c r="LGQ1797" s="142"/>
      <c r="LGR1797" s="142"/>
      <c r="LGS1797" s="142"/>
      <c r="LGT1797" s="142"/>
      <c r="LGU1797" s="142"/>
      <c r="LGV1797" s="142"/>
      <c r="LGW1797" s="142"/>
      <c r="LGX1797" s="142"/>
      <c r="LGY1797" s="142"/>
      <c r="LGZ1797" s="142"/>
      <c r="LHA1797" s="142"/>
      <c r="LHB1797" s="142"/>
      <c r="LHC1797" s="142"/>
      <c r="LHD1797" s="142"/>
      <c r="LHE1797" s="142"/>
      <c r="LHF1797" s="142"/>
      <c r="LHG1797" s="142"/>
      <c r="LHH1797" s="142"/>
      <c r="LHI1797" s="142"/>
      <c r="LHJ1797" s="142"/>
      <c r="LHK1797" s="142"/>
      <c r="LHL1797" s="142"/>
      <c r="LHM1797" s="142"/>
      <c r="LHN1797" s="142"/>
      <c r="LHO1797" s="142"/>
      <c r="LHP1797" s="142"/>
      <c r="LHQ1797" s="142"/>
      <c r="LHR1797" s="142"/>
      <c r="LHS1797" s="142"/>
      <c r="LHT1797" s="142"/>
      <c r="LHU1797" s="142"/>
      <c r="LHV1797" s="142"/>
      <c r="LHW1797" s="142"/>
      <c r="LHX1797" s="142"/>
      <c r="LHY1797" s="142"/>
      <c r="LHZ1797" s="142"/>
      <c r="LIA1797" s="142"/>
      <c r="LIB1797" s="142"/>
      <c r="LIC1797" s="142"/>
      <c r="LID1797" s="142"/>
      <c r="LIE1797" s="142"/>
      <c r="LIF1797" s="142"/>
      <c r="LIG1797" s="142"/>
      <c r="LIH1797" s="142"/>
      <c r="LII1797" s="142"/>
      <c r="LIJ1797" s="142"/>
      <c r="LIK1797" s="142"/>
      <c r="LIL1797" s="142"/>
      <c r="LIM1797" s="142"/>
      <c r="LIN1797" s="142"/>
      <c r="LIO1797" s="142"/>
      <c r="LIP1797" s="142"/>
      <c r="LIQ1797" s="142"/>
      <c r="LIR1797" s="142"/>
      <c r="LIS1797" s="142"/>
      <c r="LIT1797" s="142"/>
      <c r="LIU1797" s="142"/>
      <c r="LIV1797" s="142"/>
      <c r="LIW1797" s="142"/>
      <c r="LIX1797" s="142"/>
      <c r="LIY1797" s="142"/>
      <c r="LIZ1797" s="142"/>
      <c r="LJA1797" s="142"/>
      <c r="LJB1797" s="142"/>
      <c r="LJC1797" s="142"/>
      <c r="LJD1797" s="142"/>
      <c r="LJE1797" s="142"/>
      <c r="LJF1797" s="142"/>
      <c r="LJG1797" s="142"/>
      <c r="LJH1797" s="142"/>
      <c r="LJI1797" s="142"/>
      <c r="LJJ1797" s="142"/>
      <c r="LJK1797" s="142"/>
      <c r="LJL1797" s="142"/>
      <c r="LJM1797" s="142"/>
      <c r="LJN1797" s="142"/>
      <c r="LJO1797" s="142"/>
      <c r="LJP1797" s="142"/>
      <c r="LJQ1797" s="142"/>
      <c r="LJR1797" s="142"/>
      <c r="LJS1797" s="142"/>
      <c r="LJT1797" s="142"/>
      <c r="LJU1797" s="142"/>
      <c r="LJV1797" s="142"/>
      <c r="LJW1797" s="142"/>
      <c r="LJX1797" s="142"/>
      <c r="LJY1797" s="142"/>
      <c r="LJZ1797" s="142"/>
      <c r="LKA1797" s="142"/>
      <c r="LKB1797" s="142"/>
      <c r="LKC1797" s="142"/>
      <c r="LKD1797" s="142"/>
      <c r="LKE1797" s="142"/>
      <c r="LKF1797" s="142"/>
      <c r="LKG1797" s="142"/>
      <c r="LKH1797" s="142"/>
      <c r="LKI1797" s="142"/>
      <c r="LKJ1797" s="142"/>
      <c r="LKK1797" s="142"/>
      <c r="LKL1797" s="142"/>
      <c r="LKM1797" s="142"/>
      <c r="LKN1797" s="142"/>
      <c r="LKO1797" s="142"/>
      <c r="LKP1797" s="142"/>
      <c r="LKQ1797" s="142"/>
      <c r="LKR1797" s="142"/>
      <c r="LKS1797" s="142"/>
      <c r="LKT1797" s="142"/>
      <c r="LKU1797" s="142"/>
      <c r="LKV1797" s="142"/>
      <c r="LKW1797" s="142"/>
      <c r="LKX1797" s="142"/>
      <c r="LKY1797" s="142"/>
      <c r="LKZ1797" s="142"/>
      <c r="LLA1797" s="142"/>
      <c r="LLB1797" s="142"/>
      <c r="LLC1797" s="142"/>
      <c r="LLD1797" s="142"/>
      <c r="LLE1797" s="142"/>
      <c r="LLF1797" s="142"/>
      <c r="LLG1797" s="142"/>
      <c r="LLH1797" s="142"/>
      <c r="LLI1797" s="142"/>
      <c r="LLJ1797" s="142"/>
      <c r="LLK1797" s="142"/>
      <c r="LLL1797" s="142"/>
      <c r="LLM1797" s="142"/>
      <c r="LLN1797" s="142"/>
      <c r="LLO1797" s="142"/>
      <c r="LLP1797" s="142"/>
      <c r="LLQ1797" s="142"/>
      <c r="LLR1797" s="142"/>
      <c r="LLS1797" s="142"/>
      <c r="LLT1797" s="142"/>
      <c r="LLU1797" s="142"/>
      <c r="LLV1797" s="142"/>
      <c r="LLW1797" s="142"/>
      <c r="LLX1797" s="142"/>
      <c r="LLY1797" s="142"/>
      <c r="LLZ1797" s="142"/>
      <c r="LMA1797" s="142"/>
      <c r="LMB1797" s="142"/>
      <c r="LMC1797" s="142"/>
      <c r="LMD1797" s="142"/>
      <c r="LME1797" s="142"/>
      <c r="LMF1797" s="142"/>
      <c r="LMG1797" s="142"/>
      <c r="LMH1797" s="142"/>
      <c r="LMI1797" s="142"/>
      <c r="LMJ1797" s="142"/>
      <c r="LMK1797" s="142"/>
      <c r="LML1797" s="142"/>
      <c r="LMM1797" s="142"/>
      <c r="LMN1797" s="142"/>
      <c r="LMO1797" s="142"/>
      <c r="LMP1797" s="142"/>
      <c r="LMQ1797" s="142"/>
      <c r="LMR1797" s="142"/>
      <c r="LMS1797" s="142"/>
      <c r="LMT1797" s="142"/>
      <c r="LMU1797" s="142"/>
      <c r="LMV1797" s="142"/>
      <c r="LMW1797" s="142"/>
      <c r="LMX1797" s="142"/>
      <c r="LMY1797" s="142"/>
      <c r="LMZ1797" s="142"/>
      <c r="LNA1797" s="142"/>
      <c r="LNB1797" s="142"/>
      <c r="LNC1797" s="142"/>
      <c r="LND1797" s="142"/>
      <c r="LNE1797" s="142"/>
      <c r="LNF1797" s="142"/>
      <c r="LNG1797" s="142"/>
      <c r="LNH1797" s="142"/>
      <c r="LNI1797" s="142"/>
      <c r="LNJ1797" s="142"/>
      <c r="LNK1797" s="142"/>
      <c r="LNL1797" s="142"/>
      <c r="LNM1797" s="142"/>
      <c r="LNN1797" s="142"/>
      <c r="LNO1797" s="142"/>
      <c r="LNP1797" s="142"/>
      <c r="LNQ1797" s="142"/>
      <c r="LNR1797" s="142"/>
      <c r="LNS1797" s="142"/>
      <c r="LNT1797" s="142"/>
      <c r="LNU1797" s="142"/>
      <c r="LNV1797" s="142"/>
      <c r="LNW1797" s="142"/>
      <c r="LNX1797" s="142"/>
      <c r="LNY1797" s="142"/>
      <c r="LNZ1797" s="142"/>
      <c r="LOA1797" s="142"/>
      <c r="LOB1797" s="142"/>
      <c r="LOC1797" s="142"/>
      <c r="LOD1797" s="142"/>
      <c r="LOE1797" s="142"/>
      <c r="LOF1797" s="142"/>
      <c r="LOG1797" s="142"/>
      <c r="LOH1797" s="142"/>
      <c r="LOI1797" s="142"/>
      <c r="LOJ1797" s="142"/>
      <c r="LOK1797" s="142"/>
      <c r="LOL1797" s="142"/>
      <c r="LOM1797" s="142"/>
      <c r="LON1797" s="142"/>
      <c r="LOO1797" s="142"/>
      <c r="LOP1797" s="142"/>
      <c r="LOQ1797" s="142"/>
      <c r="LOR1797" s="142"/>
      <c r="LOS1797" s="142"/>
      <c r="LOT1797" s="142"/>
      <c r="LOU1797" s="142"/>
      <c r="LOV1797" s="142"/>
      <c r="LOW1797" s="142"/>
      <c r="LOX1797" s="142"/>
      <c r="LOY1797" s="142"/>
      <c r="LOZ1797" s="142"/>
      <c r="LPA1797" s="142"/>
      <c r="LPB1797" s="142"/>
      <c r="LPC1797" s="142"/>
      <c r="LPD1797" s="142"/>
      <c r="LPE1797" s="142"/>
      <c r="LPF1797" s="142"/>
      <c r="LPG1797" s="142"/>
      <c r="LPH1797" s="142"/>
      <c r="LPI1797" s="142"/>
      <c r="LPJ1797" s="142"/>
      <c r="LPK1797" s="142"/>
      <c r="LPL1797" s="142"/>
      <c r="LPM1797" s="142"/>
      <c r="LPN1797" s="142"/>
      <c r="LPO1797" s="142"/>
      <c r="LPP1797" s="142"/>
      <c r="LPQ1797" s="142"/>
      <c r="LPR1797" s="142"/>
      <c r="LPS1797" s="142"/>
      <c r="LPT1797" s="142"/>
      <c r="LPU1797" s="142"/>
      <c r="LPV1797" s="142"/>
      <c r="LPW1797" s="142"/>
      <c r="LPX1797" s="142"/>
      <c r="LPY1797" s="142"/>
      <c r="LPZ1797" s="142"/>
      <c r="LQA1797" s="142"/>
      <c r="LQB1797" s="142"/>
      <c r="LQC1797" s="142"/>
      <c r="LQD1797" s="142"/>
      <c r="LQE1797" s="142"/>
      <c r="LQF1797" s="142"/>
      <c r="LQG1797" s="142"/>
      <c r="LQH1797" s="142"/>
      <c r="LQI1797" s="142"/>
      <c r="LQJ1797" s="142"/>
      <c r="LQK1797" s="142"/>
      <c r="LQL1797" s="142"/>
      <c r="LQM1797" s="142"/>
      <c r="LQN1797" s="142"/>
      <c r="LQO1797" s="142"/>
      <c r="LQP1797" s="142"/>
      <c r="LQQ1797" s="142"/>
      <c r="LQR1797" s="142"/>
      <c r="LQS1797" s="142"/>
      <c r="LQT1797" s="142"/>
      <c r="LQU1797" s="142"/>
      <c r="LQV1797" s="142"/>
      <c r="LQW1797" s="142"/>
      <c r="LQX1797" s="142"/>
      <c r="LQY1797" s="142"/>
      <c r="LQZ1797" s="142"/>
      <c r="LRA1797" s="142"/>
      <c r="LRB1797" s="142"/>
      <c r="LRC1797" s="142"/>
      <c r="LRD1797" s="142"/>
      <c r="LRE1797" s="142"/>
      <c r="LRF1797" s="142"/>
      <c r="LRG1797" s="142"/>
      <c r="LRH1797" s="142"/>
      <c r="LRI1797" s="142"/>
      <c r="LRJ1797" s="142"/>
      <c r="LRK1797" s="142"/>
      <c r="LRL1797" s="142"/>
      <c r="LRM1797" s="142"/>
      <c r="LRN1797" s="142"/>
      <c r="LRO1797" s="142"/>
      <c r="LRP1797" s="142"/>
      <c r="LRQ1797" s="142"/>
      <c r="LRR1797" s="142"/>
      <c r="LRS1797" s="142"/>
      <c r="LRT1797" s="142"/>
      <c r="LRU1797" s="142"/>
      <c r="LRV1797" s="142"/>
      <c r="LRW1797" s="142"/>
      <c r="LRX1797" s="142"/>
      <c r="LRY1797" s="142"/>
      <c r="LRZ1797" s="142"/>
      <c r="LSA1797" s="142"/>
      <c r="LSB1797" s="142"/>
      <c r="LSC1797" s="142"/>
      <c r="LSD1797" s="142"/>
      <c r="LSE1797" s="142"/>
      <c r="LSF1797" s="142"/>
      <c r="LSG1797" s="142"/>
      <c r="LSH1797" s="142"/>
      <c r="LSI1797" s="142"/>
      <c r="LSJ1797" s="142"/>
      <c r="LSK1797" s="142"/>
      <c r="LSL1797" s="142"/>
      <c r="LSM1797" s="142"/>
      <c r="LSN1797" s="142"/>
      <c r="LSO1797" s="142"/>
      <c r="LSP1797" s="142"/>
      <c r="LSQ1797" s="142"/>
      <c r="LSR1797" s="142"/>
      <c r="LSS1797" s="142"/>
      <c r="LST1797" s="142"/>
      <c r="LSU1797" s="142"/>
      <c r="LSV1797" s="142"/>
      <c r="LSW1797" s="142"/>
      <c r="LSX1797" s="142"/>
      <c r="LSY1797" s="142"/>
      <c r="LSZ1797" s="142"/>
      <c r="LTA1797" s="142"/>
      <c r="LTB1797" s="142"/>
      <c r="LTC1797" s="142"/>
      <c r="LTD1797" s="142"/>
      <c r="LTE1797" s="142"/>
      <c r="LTF1797" s="142"/>
      <c r="LTG1797" s="142"/>
      <c r="LTH1797" s="142"/>
      <c r="LTI1797" s="142"/>
      <c r="LTJ1797" s="142"/>
      <c r="LTK1797" s="142"/>
      <c r="LTL1797" s="142"/>
      <c r="LTM1797" s="142"/>
      <c r="LTN1797" s="142"/>
      <c r="LTO1797" s="142"/>
      <c r="LTP1797" s="142"/>
      <c r="LTQ1797" s="142"/>
      <c r="LTR1797" s="142"/>
      <c r="LTS1797" s="142"/>
      <c r="LTT1797" s="142"/>
      <c r="LTU1797" s="142"/>
      <c r="LTV1797" s="142"/>
      <c r="LTW1797" s="142"/>
      <c r="LTX1797" s="142"/>
      <c r="LTY1797" s="142"/>
      <c r="LTZ1797" s="142"/>
      <c r="LUA1797" s="142"/>
      <c r="LUB1797" s="142"/>
      <c r="LUC1797" s="142"/>
      <c r="LUD1797" s="142"/>
      <c r="LUE1797" s="142"/>
      <c r="LUF1797" s="142"/>
      <c r="LUG1797" s="142"/>
      <c r="LUH1797" s="142"/>
      <c r="LUI1797" s="142"/>
      <c r="LUJ1797" s="142"/>
      <c r="LUK1797" s="142"/>
      <c r="LUL1797" s="142"/>
      <c r="LUM1797" s="142"/>
      <c r="LUN1797" s="142"/>
      <c r="LUO1797" s="142"/>
      <c r="LUP1797" s="142"/>
      <c r="LUQ1797" s="142"/>
      <c r="LUR1797" s="142"/>
      <c r="LUS1797" s="142"/>
      <c r="LUT1797" s="142"/>
      <c r="LUU1797" s="142"/>
      <c r="LUV1797" s="142"/>
      <c r="LUW1797" s="142"/>
      <c r="LUX1797" s="142"/>
      <c r="LUY1797" s="142"/>
      <c r="LUZ1797" s="142"/>
      <c r="LVA1797" s="142"/>
      <c r="LVB1797" s="142"/>
      <c r="LVC1797" s="142"/>
      <c r="LVD1797" s="142"/>
      <c r="LVE1797" s="142"/>
      <c r="LVF1797" s="142"/>
      <c r="LVG1797" s="142"/>
      <c r="LVH1797" s="142"/>
      <c r="LVI1797" s="142"/>
      <c r="LVJ1797" s="142"/>
      <c r="LVK1797" s="142"/>
      <c r="LVL1797" s="142"/>
      <c r="LVM1797" s="142"/>
      <c r="LVN1797" s="142"/>
      <c r="LVO1797" s="142"/>
      <c r="LVP1797" s="142"/>
      <c r="LVQ1797" s="142"/>
      <c r="LVR1797" s="142"/>
      <c r="LVS1797" s="142"/>
      <c r="LVT1797" s="142"/>
      <c r="LVU1797" s="142"/>
      <c r="LVV1797" s="142"/>
      <c r="LVW1797" s="142"/>
      <c r="LVX1797" s="142"/>
      <c r="LVY1797" s="142"/>
      <c r="LVZ1797" s="142"/>
      <c r="LWA1797" s="142"/>
      <c r="LWB1797" s="142"/>
      <c r="LWC1797" s="142"/>
      <c r="LWD1797" s="142"/>
      <c r="LWE1797" s="142"/>
      <c r="LWF1797" s="142"/>
      <c r="LWG1797" s="142"/>
      <c r="LWH1797" s="142"/>
      <c r="LWI1797" s="142"/>
      <c r="LWJ1797" s="142"/>
      <c r="LWK1797" s="142"/>
      <c r="LWL1797" s="142"/>
      <c r="LWM1797" s="142"/>
      <c r="LWN1797" s="142"/>
      <c r="LWO1797" s="142"/>
      <c r="LWP1797" s="142"/>
      <c r="LWQ1797" s="142"/>
      <c r="LWR1797" s="142"/>
      <c r="LWS1797" s="142"/>
      <c r="LWT1797" s="142"/>
      <c r="LWU1797" s="142"/>
      <c r="LWV1797" s="142"/>
      <c r="LWW1797" s="142"/>
      <c r="LWX1797" s="142"/>
      <c r="LWY1797" s="142"/>
      <c r="LWZ1797" s="142"/>
      <c r="LXA1797" s="142"/>
      <c r="LXB1797" s="142"/>
      <c r="LXC1797" s="142"/>
      <c r="LXD1797" s="142"/>
      <c r="LXE1797" s="142"/>
      <c r="LXF1797" s="142"/>
      <c r="LXG1797" s="142"/>
      <c r="LXH1797" s="142"/>
      <c r="LXI1797" s="142"/>
      <c r="LXJ1797" s="142"/>
      <c r="LXK1797" s="142"/>
      <c r="LXL1797" s="142"/>
      <c r="LXM1797" s="142"/>
      <c r="LXN1797" s="142"/>
      <c r="LXO1797" s="142"/>
      <c r="LXP1797" s="142"/>
      <c r="LXQ1797" s="142"/>
      <c r="LXR1797" s="142"/>
      <c r="LXS1797" s="142"/>
      <c r="LXT1797" s="142"/>
      <c r="LXU1797" s="142"/>
      <c r="LXV1797" s="142"/>
      <c r="LXW1797" s="142"/>
      <c r="LXX1797" s="142"/>
      <c r="LXY1797" s="142"/>
      <c r="LXZ1797" s="142"/>
      <c r="LYA1797" s="142"/>
      <c r="LYB1797" s="142"/>
      <c r="LYC1797" s="142"/>
      <c r="LYD1797" s="142"/>
      <c r="LYE1797" s="142"/>
      <c r="LYF1797" s="142"/>
      <c r="LYG1797" s="142"/>
      <c r="LYH1797" s="142"/>
      <c r="LYI1797" s="142"/>
      <c r="LYJ1797" s="142"/>
      <c r="LYK1797" s="142"/>
      <c r="LYL1797" s="142"/>
      <c r="LYM1797" s="142"/>
      <c r="LYN1797" s="142"/>
      <c r="LYO1797" s="142"/>
      <c r="LYP1797" s="142"/>
      <c r="LYQ1797" s="142"/>
      <c r="LYR1797" s="142"/>
      <c r="LYS1797" s="142"/>
      <c r="LYT1797" s="142"/>
      <c r="LYU1797" s="142"/>
      <c r="LYV1797" s="142"/>
      <c r="LYW1797" s="142"/>
      <c r="LYX1797" s="142"/>
      <c r="LYY1797" s="142"/>
      <c r="LYZ1797" s="142"/>
      <c r="LZA1797" s="142"/>
      <c r="LZB1797" s="142"/>
      <c r="LZC1797" s="142"/>
      <c r="LZD1797" s="142"/>
      <c r="LZE1797" s="142"/>
      <c r="LZF1797" s="142"/>
      <c r="LZG1797" s="142"/>
      <c r="LZH1797" s="142"/>
      <c r="LZI1797" s="142"/>
      <c r="LZJ1797" s="142"/>
      <c r="LZK1797" s="142"/>
      <c r="LZL1797" s="142"/>
      <c r="LZM1797" s="142"/>
      <c r="LZN1797" s="142"/>
      <c r="LZO1797" s="142"/>
      <c r="LZP1797" s="142"/>
      <c r="LZQ1797" s="142"/>
      <c r="LZR1797" s="142"/>
      <c r="LZS1797" s="142"/>
      <c r="LZT1797" s="142"/>
      <c r="LZU1797" s="142"/>
      <c r="LZV1797" s="142"/>
      <c r="LZW1797" s="142"/>
      <c r="LZX1797" s="142"/>
      <c r="LZY1797" s="142"/>
      <c r="LZZ1797" s="142"/>
      <c r="MAA1797" s="142"/>
      <c r="MAB1797" s="142"/>
      <c r="MAC1797" s="142"/>
      <c r="MAD1797" s="142"/>
      <c r="MAE1797" s="142"/>
      <c r="MAF1797" s="142"/>
      <c r="MAG1797" s="142"/>
      <c r="MAH1797" s="142"/>
      <c r="MAI1797" s="142"/>
      <c r="MAJ1797" s="142"/>
      <c r="MAK1797" s="142"/>
      <c r="MAL1797" s="142"/>
      <c r="MAM1797" s="142"/>
      <c r="MAN1797" s="142"/>
      <c r="MAO1797" s="142"/>
      <c r="MAP1797" s="142"/>
      <c r="MAQ1797" s="142"/>
      <c r="MAR1797" s="142"/>
      <c r="MAS1797" s="142"/>
      <c r="MAT1797" s="142"/>
      <c r="MAU1797" s="142"/>
      <c r="MAV1797" s="142"/>
      <c r="MAW1797" s="142"/>
      <c r="MAX1797" s="142"/>
      <c r="MAY1797" s="142"/>
      <c r="MAZ1797" s="142"/>
      <c r="MBA1797" s="142"/>
      <c r="MBB1797" s="142"/>
      <c r="MBC1797" s="142"/>
      <c r="MBD1797" s="142"/>
      <c r="MBE1797" s="142"/>
      <c r="MBF1797" s="142"/>
      <c r="MBG1797" s="142"/>
      <c r="MBH1797" s="142"/>
      <c r="MBI1797" s="142"/>
      <c r="MBJ1797" s="142"/>
      <c r="MBK1797" s="142"/>
      <c r="MBL1797" s="142"/>
      <c r="MBM1797" s="142"/>
      <c r="MBN1797" s="142"/>
      <c r="MBO1797" s="142"/>
      <c r="MBP1797" s="142"/>
      <c r="MBQ1797" s="142"/>
      <c r="MBR1797" s="142"/>
      <c r="MBS1797" s="142"/>
      <c r="MBT1797" s="142"/>
      <c r="MBU1797" s="142"/>
      <c r="MBV1797" s="142"/>
      <c r="MBW1797" s="142"/>
      <c r="MBX1797" s="142"/>
      <c r="MBY1797" s="142"/>
      <c r="MBZ1797" s="142"/>
      <c r="MCA1797" s="142"/>
      <c r="MCB1797" s="142"/>
      <c r="MCC1797" s="142"/>
      <c r="MCD1797" s="142"/>
      <c r="MCE1797" s="142"/>
      <c r="MCF1797" s="142"/>
      <c r="MCG1797" s="142"/>
      <c r="MCH1797" s="142"/>
      <c r="MCI1797" s="142"/>
      <c r="MCJ1797" s="142"/>
      <c r="MCK1797" s="142"/>
      <c r="MCL1797" s="142"/>
      <c r="MCM1797" s="142"/>
      <c r="MCN1797" s="142"/>
      <c r="MCO1797" s="142"/>
      <c r="MCP1797" s="142"/>
      <c r="MCQ1797" s="142"/>
      <c r="MCR1797" s="142"/>
      <c r="MCS1797" s="142"/>
      <c r="MCT1797" s="142"/>
      <c r="MCU1797" s="142"/>
      <c r="MCV1797" s="142"/>
      <c r="MCW1797" s="142"/>
      <c r="MCX1797" s="142"/>
      <c r="MCY1797" s="142"/>
      <c r="MCZ1797" s="142"/>
      <c r="MDA1797" s="142"/>
      <c r="MDB1797" s="142"/>
      <c r="MDC1797" s="142"/>
      <c r="MDD1797" s="142"/>
      <c r="MDE1797" s="142"/>
      <c r="MDF1797" s="142"/>
      <c r="MDG1797" s="142"/>
      <c r="MDH1797" s="142"/>
      <c r="MDI1797" s="142"/>
      <c r="MDJ1797" s="142"/>
      <c r="MDK1797" s="142"/>
      <c r="MDL1797" s="142"/>
      <c r="MDM1797" s="142"/>
      <c r="MDN1797" s="142"/>
      <c r="MDO1797" s="142"/>
      <c r="MDP1797" s="142"/>
      <c r="MDQ1797" s="142"/>
      <c r="MDR1797" s="142"/>
      <c r="MDS1797" s="142"/>
      <c r="MDT1797" s="142"/>
      <c r="MDU1797" s="142"/>
      <c r="MDV1797" s="142"/>
      <c r="MDW1797" s="142"/>
      <c r="MDX1797" s="142"/>
      <c r="MDY1797" s="142"/>
      <c r="MDZ1797" s="142"/>
      <c r="MEA1797" s="142"/>
      <c r="MEB1797" s="142"/>
      <c r="MEC1797" s="142"/>
      <c r="MED1797" s="142"/>
      <c r="MEE1797" s="142"/>
      <c r="MEF1797" s="142"/>
      <c r="MEG1797" s="142"/>
      <c r="MEH1797" s="142"/>
      <c r="MEI1797" s="142"/>
      <c r="MEJ1797" s="142"/>
      <c r="MEK1797" s="142"/>
      <c r="MEL1797" s="142"/>
      <c r="MEM1797" s="142"/>
      <c r="MEN1797" s="142"/>
      <c r="MEO1797" s="142"/>
      <c r="MEP1797" s="142"/>
      <c r="MEQ1797" s="142"/>
      <c r="MER1797" s="142"/>
      <c r="MES1797" s="142"/>
      <c r="MET1797" s="142"/>
      <c r="MEU1797" s="142"/>
      <c r="MEV1797" s="142"/>
      <c r="MEW1797" s="142"/>
      <c r="MEX1797" s="142"/>
      <c r="MEY1797" s="142"/>
      <c r="MEZ1797" s="142"/>
      <c r="MFA1797" s="142"/>
      <c r="MFB1797" s="142"/>
      <c r="MFC1797" s="142"/>
      <c r="MFD1797" s="142"/>
      <c r="MFE1797" s="142"/>
      <c r="MFF1797" s="142"/>
      <c r="MFG1797" s="142"/>
      <c r="MFH1797" s="142"/>
      <c r="MFI1797" s="142"/>
      <c r="MFJ1797" s="142"/>
      <c r="MFK1797" s="142"/>
      <c r="MFL1797" s="142"/>
      <c r="MFM1797" s="142"/>
      <c r="MFN1797" s="142"/>
      <c r="MFO1797" s="142"/>
      <c r="MFP1797" s="142"/>
      <c r="MFQ1797" s="142"/>
      <c r="MFR1797" s="142"/>
      <c r="MFS1797" s="142"/>
      <c r="MFT1797" s="142"/>
      <c r="MFU1797" s="142"/>
      <c r="MFV1797" s="142"/>
      <c r="MFW1797" s="142"/>
      <c r="MFX1797" s="142"/>
      <c r="MFY1797" s="142"/>
      <c r="MFZ1797" s="142"/>
      <c r="MGA1797" s="142"/>
      <c r="MGB1797" s="142"/>
      <c r="MGC1797" s="142"/>
      <c r="MGD1797" s="142"/>
      <c r="MGE1797" s="142"/>
      <c r="MGF1797" s="142"/>
      <c r="MGG1797" s="142"/>
      <c r="MGH1797" s="142"/>
      <c r="MGI1797" s="142"/>
      <c r="MGJ1797" s="142"/>
      <c r="MGK1797" s="142"/>
      <c r="MGL1797" s="142"/>
      <c r="MGM1797" s="142"/>
      <c r="MGN1797" s="142"/>
      <c r="MGO1797" s="142"/>
      <c r="MGP1797" s="142"/>
      <c r="MGQ1797" s="142"/>
      <c r="MGR1797" s="142"/>
      <c r="MGS1797" s="142"/>
      <c r="MGT1797" s="142"/>
      <c r="MGU1797" s="142"/>
      <c r="MGV1797" s="142"/>
      <c r="MGW1797" s="142"/>
      <c r="MGX1797" s="142"/>
      <c r="MGY1797" s="142"/>
      <c r="MGZ1797" s="142"/>
      <c r="MHA1797" s="142"/>
      <c r="MHB1797" s="142"/>
      <c r="MHC1797" s="142"/>
      <c r="MHD1797" s="142"/>
      <c r="MHE1797" s="142"/>
      <c r="MHF1797" s="142"/>
      <c r="MHG1797" s="142"/>
      <c r="MHH1797" s="142"/>
      <c r="MHI1797" s="142"/>
      <c r="MHJ1797" s="142"/>
      <c r="MHK1797" s="142"/>
      <c r="MHL1797" s="142"/>
      <c r="MHM1797" s="142"/>
      <c r="MHN1797" s="142"/>
      <c r="MHO1797" s="142"/>
      <c r="MHP1797" s="142"/>
      <c r="MHQ1797" s="142"/>
      <c r="MHR1797" s="142"/>
      <c r="MHS1797" s="142"/>
      <c r="MHT1797" s="142"/>
      <c r="MHU1797" s="142"/>
      <c r="MHV1797" s="142"/>
      <c r="MHW1797" s="142"/>
      <c r="MHX1797" s="142"/>
      <c r="MHY1797" s="142"/>
      <c r="MHZ1797" s="142"/>
      <c r="MIA1797" s="142"/>
      <c r="MIB1797" s="142"/>
      <c r="MIC1797" s="142"/>
      <c r="MID1797" s="142"/>
      <c r="MIE1797" s="142"/>
      <c r="MIF1797" s="142"/>
      <c r="MIG1797" s="142"/>
      <c r="MIH1797" s="142"/>
      <c r="MII1797" s="142"/>
      <c r="MIJ1797" s="142"/>
      <c r="MIK1797" s="142"/>
      <c r="MIL1797" s="142"/>
      <c r="MIM1797" s="142"/>
      <c r="MIN1797" s="142"/>
      <c r="MIO1797" s="142"/>
      <c r="MIP1797" s="142"/>
      <c r="MIQ1797" s="142"/>
      <c r="MIR1797" s="142"/>
      <c r="MIS1797" s="142"/>
      <c r="MIT1797" s="142"/>
      <c r="MIU1797" s="142"/>
      <c r="MIV1797" s="142"/>
      <c r="MIW1797" s="142"/>
      <c r="MIX1797" s="142"/>
      <c r="MIY1797" s="142"/>
      <c r="MIZ1797" s="142"/>
      <c r="MJA1797" s="142"/>
      <c r="MJB1797" s="142"/>
      <c r="MJC1797" s="142"/>
      <c r="MJD1797" s="142"/>
      <c r="MJE1797" s="142"/>
      <c r="MJF1797" s="142"/>
      <c r="MJG1797" s="142"/>
      <c r="MJH1797" s="142"/>
      <c r="MJI1797" s="142"/>
      <c r="MJJ1797" s="142"/>
      <c r="MJK1797" s="142"/>
      <c r="MJL1797" s="142"/>
      <c r="MJM1797" s="142"/>
      <c r="MJN1797" s="142"/>
      <c r="MJO1797" s="142"/>
      <c r="MJP1797" s="142"/>
      <c r="MJQ1797" s="142"/>
      <c r="MJR1797" s="142"/>
      <c r="MJS1797" s="142"/>
      <c r="MJT1797" s="142"/>
      <c r="MJU1797" s="142"/>
      <c r="MJV1797" s="142"/>
      <c r="MJW1797" s="142"/>
      <c r="MJX1797" s="142"/>
      <c r="MJY1797" s="142"/>
      <c r="MJZ1797" s="142"/>
      <c r="MKA1797" s="142"/>
      <c r="MKB1797" s="142"/>
      <c r="MKC1797" s="142"/>
      <c r="MKD1797" s="142"/>
      <c r="MKE1797" s="142"/>
      <c r="MKF1797" s="142"/>
      <c r="MKG1797" s="142"/>
      <c r="MKH1797" s="142"/>
      <c r="MKI1797" s="142"/>
      <c r="MKJ1797" s="142"/>
      <c r="MKK1797" s="142"/>
      <c r="MKL1797" s="142"/>
      <c r="MKM1797" s="142"/>
      <c r="MKN1797" s="142"/>
      <c r="MKO1797" s="142"/>
      <c r="MKP1797" s="142"/>
      <c r="MKQ1797" s="142"/>
      <c r="MKR1797" s="142"/>
      <c r="MKS1797" s="142"/>
      <c r="MKT1797" s="142"/>
      <c r="MKU1797" s="142"/>
      <c r="MKV1797" s="142"/>
      <c r="MKW1797" s="142"/>
      <c r="MKX1797" s="142"/>
      <c r="MKY1797" s="142"/>
      <c r="MKZ1797" s="142"/>
      <c r="MLA1797" s="142"/>
      <c r="MLB1797" s="142"/>
      <c r="MLC1797" s="142"/>
      <c r="MLD1797" s="142"/>
      <c r="MLE1797" s="142"/>
      <c r="MLF1797" s="142"/>
      <c r="MLG1797" s="142"/>
      <c r="MLH1797" s="142"/>
      <c r="MLI1797" s="142"/>
      <c r="MLJ1797" s="142"/>
      <c r="MLK1797" s="142"/>
      <c r="MLL1797" s="142"/>
      <c r="MLM1797" s="142"/>
      <c r="MLN1797" s="142"/>
      <c r="MLO1797" s="142"/>
      <c r="MLP1797" s="142"/>
      <c r="MLQ1797" s="142"/>
      <c r="MLR1797" s="142"/>
      <c r="MLS1797" s="142"/>
      <c r="MLT1797" s="142"/>
      <c r="MLU1797" s="142"/>
      <c r="MLV1797" s="142"/>
      <c r="MLW1797" s="142"/>
      <c r="MLX1797" s="142"/>
      <c r="MLY1797" s="142"/>
      <c r="MLZ1797" s="142"/>
      <c r="MMA1797" s="142"/>
      <c r="MMB1797" s="142"/>
      <c r="MMC1797" s="142"/>
      <c r="MMD1797" s="142"/>
      <c r="MME1797" s="142"/>
      <c r="MMF1797" s="142"/>
      <c r="MMG1797" s="142"/>
      <c r="MMH1797" s="142"/>
      <c r="MMI1797" s="142"/>
      <c r="MMJ1797" s="142"/>
      <c r="MMK1797" s="142"/>
      <c r="MML1797" s="142"/>
      <c r="MMM1797" s="142"/>
      <c r="MMN1797" s="142"/>
      <c r="MMO1797" s="142"/>
      <c r="MMP1797" s="142"/>
      <c r="MMQ1797" s="142"/>
      <c r="MMR1797" s="142"/>
      <c r="MMS1797" s="142"/>
      <c r="MMT1797" s="142"/>
      <c r="MMU1797" s="142"/>
      <c r="MMV1797" s="142"/>
      <c r="MMW1797" s="142"/>
      <c r="MMX1797" s="142"/>
      <c r="MMY1797" s="142"/>
      <c r="MMZ1797" s="142"/>
      <c r="MNA1797" s="142"/>
      <c r="MNB1797" s="142"/>
      <c r="MNC1797" s="142"/>
      <c r="MND1797" s="142"/>
      <c r="MNE1797" s="142"/>
      <c r="MNF1797" s="142"/>
      <c r="MNG1797" s="142"/>
      <c r="MNH1797" s="142"/>
      <c r="MNI1797" s="142"/>
      <c r="MNJ1797" s="142"/>
      <c r="MNK1797" s="142"/>
      <c r="MNL1797" s="142"/>
      <c r="MNM1797" s="142"/>
      <c r="MNN1797" s="142"/>
      <c r="MNO1797" s="142"/>
      <c r="MNP1797" s="142"/>
      <c r="MNQ1797" s="142"/>
      <c r="MNR1797" s="142"/>
      <c r="MNS1797" s="142"/>
      <c r="MNT1797" s="142"/>
      <c r="MNU1797" s="142"/>
      <c r="MNV1797" s="142"/>
      <c r="MNW1797" s="142"/>
      <c r="MNX1797" s="142"/>
      <c r="MNY1797" s="142"/>
      <c r="MNZ1797" s="142"/>
      <c r="MOA1797" s="142"/>
      <c r="MOB1797" s="142"/>
      <c r="MOC1797" s="142"/>
      <c r="MOD1797" s="142"/>
      <c r="MOE1797" s="142"/>
      <c r="MOF1797" s="142"/>
      <c r="MOG1797" s="142"/>
      <c r="MOH1797" s="142"/>
      <c r="MOI1797" s="142"/>
      <c r="MOJ1797" s="142"/>
      <c r="MOK1797" s="142"/>
      <c r="MOL1797" s="142"/>
      <c r="MOM1797" s="142"/>
      <c r="MON1797" s="142"/>
      <c r="MOO1797" s="142"/>
      <c r="MOP1797" s="142"/>
      <c r="MOQ1797" s="142"/>
      <c r="MOR1797" s="142"/>
      <c r="MOS1797" s="142"/>
      <c r="MOT1797" s="142"/>
      <c r="MOU1797" s="142"/>
      <c r="MOV1797" s="142"/>
      <c r="MOW1797" s="142"/>
      <c r="MOX1797" s="142"/>
      <c r="MOY1797" s="142"/>
      <c r="MOZ1797" s="142"/>
      <c r="MPA1797" s="142"/>
      <c r="MPB1797" s="142"/>
      <c r="MPC1797" s="142"/>
      <c r="MPD1797" s="142"/>
      <c r="MPE1797" s="142"/>
      <c r="MPF1797" s="142"/>
      <c r="MPG1797" s="142"/>
      <c r="MPH1797" s="142"/>
      <c r="MPI1797" s="142"/>
      <c r="MPJ1797" s="142"/>
      <c r="MPK1797" s="142"/>
      <c r="MPL1797" s="142"/>
      <c r="MPM1797" s="142"/>
      <c r="MPN1797" s="142"/>
      <c r="MPO1797" s="142"/>
      <c r="MPP1797" s="142"/>
      <c r="MPQ1797" s="142"/>
      <c r="MPR1797" s="142"/>
      <c r="MPS1797" s="142"/>
      <c r="MPT1797" s="142"/>
      <c r="MPU1797" s="142"/>
      <c r="MPV1797" s="142"/>
      <c r="MPW1797" s="142"/>
      <c r="MPX1797" s="142"/>
      <c r="MPY1797" s="142"/>
      <c r="MPZ1797" s="142"/>
      <c r="MQA1797" s="142"/>
      <c r="MQB1797" s="142"/>
      <c r="MQC1797" s="142"/>
      <c r="MQD1797" s="142"/>
      <c r="MQE1797" s="142"/>
      <c r="MQF1797" s="142"/>
      <c r="MQG1797" s="142"/>
      <c r="MQH1797" s="142"/>
      <c r="MQI1797" s="142"/>
      <c r="MQJ1797" s="142"/>
      <c r="MQK1797" s="142"/>
      <c r="MQL1797" s="142"/>
      <c r="MQM1797" s="142"/>
      <c r="MQN1797" s="142"/>
      <c r="MQO1797" s="142"/>
      <c r="MQP1797" s="142"/>
      <c r="MQQ1797" s="142"/>
      <c r="MQR1797" s="142"/>
      <c r="MQS1797" s="142"/>
      <c r="MQT1797" s="142"/>
      <c r="MQU1797" s="142"/>
      <c r="MQV1797" s="142"/>
      <c r="MQW1797" s="142"/>
      <c r="MQX1797" s="142"/>
      <c r="MQY1797" s="142"/>
      <c r="MQZ1797" s="142"/>
      <c r="MRA1797" s="142"/>
      <c r="MRB1797" s="142"/>
      <c r="MRC1797" s="142"/>
      <c r="MRD1797" s="142"/>
      <c r="MRE1797" s="142"/>
      <c r="MRF1797" s="142"/>
      <c r="MRG1797" s="142"/>
      <c r="MRH1797" s="142"/>
      <c r="MRI1797" s="142"/>
      <c r="MRJ1797" s="142"/>
      <c r="MRK1797" s="142"/>
      <c r="MRL1797" s="142"/>
      <c r="MRM1797" s="142"/>
      <c r="MRN1797" s="142"/>
      <c r="MRO1797" s="142"/>
      <c r="MRP1797" s="142"/>
      <c r="MRQ1797" s="142"/>
      <c r="MRR1797" s="142"/>
      <c r="MRS1797" s="142"/>
      <c r="MRT1797" s="142"/>
      <c r="MRU1797" s="142"/>
      <c r="MRV1797" s="142"/>
      <c r="MRW1797" s="142"/>
      <c r="MRX1797" s="142"/>
      <c r="MRY1797" s="142"/>
      <c r="MRZ1797" s="142"/>
      <c r="MSA1797" s="142"/>
      <c r="MSB1797" s="142"/>
      <c r="MSC1797" s="142"/>
      <c r="MSD1797" s="142"/>
      <c r="MSE1797" s="142"/>
      <c r="MSF1797" s="142"/>
      <c r="MSG1797" s="142"/>
      <c r="MSH1797" s="142"/>
      <c r="MSI1797" s="142"/>
      <c r="MSJ1797" s="142"/>
      <c r="MSK1797" s="142"/>
      <c r="MSL1797" s="142"/>
      <c r="MSM1797" s="142"/>
      <c r="MSN1797" s="142"/>
      <c r="MSO1797" s="142"/>
      <c r="MSP1797" s="142"/>
      <c r="MSQ1797" s="142"/>
      <c r="MSR1797" s="142"/>
      <c r="MSS1797" s="142"/>
      <c r="MST1797" s="142"/>
      <c r="MSU1797" s="142"/>
      <c r="MSV1797" s="142"/>
      <c r="MSW1797" s="142"/>
      <c r="MSX1797" s="142"/>
      <c r="MSY1797" s="142"/>
      <c r="MSZ1797" s="142"/>
      <c r="MTA1797" s="142"/>
      <c r="MTB1797" s="142"/>
      <c r="MTC1797" s="142"/>
      <c r="MTD1797" s="142"/>
      <c r="MTE1797" s="142"/>
      <c r="MTF1797" s="142"/>
      <c r="MTG1797" s="142"/>
      <c r="MTH1797" s="142"/>
      <c r="MTI1797" s="142"/>
      <c r="MTJ1797" s="142"/>
      <c r="MTK1797" s="142"/>
      <c r="MTL1797" s="142"/>
      <c r="MTM1797" s="142"/>
      <c r="MTN1797" s="142"/>
      <c r="MTO1797" s="142"/>
      <c r="MTP1797" s="142"/>
      <c r="MTQ1797" s="142"/>
      <c r="MTR1797" s="142"/>
      <c r="MTS1797" s="142"/>
      <c r="MTT1797" s="142"/>
      <c r="MTU1797" s="142"/>
      <c r="MTV1797" s="142"/>
      <c r="MTW1797" s="142"/>
      <c r="MTX1797" s="142"/>
      <c r="MTY1797" s="142"/>
      <c r="MTZ1797" s="142"/>
      <c r="MUA1797" s="142"/>
      <c r="MUB1797" s="142"/>
      <c r="MUC1797" s="142"/>
      <c r="MUD1797" s="142"/>
      <c r="MUE1797" s="142"/>
      <c r="MUF1797" s="142"/>
      <c r="MUG1797" s="142"/>
      <c r="MUH1797" s="142"/>
      <c r="MUI1797" s="142"/>
      <c r="MUJ1797" s="142"/>
      <c r="MUK1797" s="142"/>
      <c r="MUL1797" s="142"/>
      <c r="MUM1797" s="142"/>
      <c r="MUN1797" s="142"/>
      <c r="MUO1797" s="142"/>
      <c r="MUP1797" s="142"/>
      <c r="MUQ1797" s="142"/>
      <c r="MUR1797" s="142"/>
      <c r="MUS1797" s="142"/>
      <c r="MUT1797" s="142"/>
      <c r="MUU1797" s="142"/>
      <c r="MUV1797" s="142"/>
      <c r="MUW1797" s="142"/>
      <c r="MUX1797" s="142"/>
      <c r="MUY1797" s="142"/>
      <c r="MUZ1797" s="142"/>
      <c r="MVA1797" s="142"/>
      <c r="MVB1797" s="142"/>
      <c r="MVC1797" s="142"/>
      <c r="MVD1797" s="142"/>
      <c r="MVE1797" s="142"/>
      <c r="MVF1797" s="142"/>
      <c r="MVG1797" s="142"/>
      <c r="MVH1797" s="142"/>
      <c r="MVI1797" s="142"/>
      <c r="MVJ1797" s="142"/>
      <c r="MVK1797" s="142"/>
      <c r="MVL1797" s="142"/>
      <c r="MVM1797" s="142"/>
      <c r="MVN1797" s="142"/>
      <c r="MVO1797" s="142"/>
      <c r="MVP1797" s="142"/>
      <c r="MVQ1797" s="142"/>
      <c r="MVR1797" s="142"/>
      <c r="MVS1797" s="142"/>
      <c r="MVT1797" s="142"/>
      <c r="MVU1797" s="142"/>
      <c r="MVV1797" s="142"/>
      <c r="MVW1797" s="142"/>
      <c r="MVX1797" s="142"/>
      <c r="MVY1797" s="142"/>
      <c r="MVZ1797" s="142"/>
      <c r="MWA1797" s="142"/>
      <c r="MWB1797" s="142"/>
      <c r="MWC1797" s="142"/>
      <c r="MWD1797" s="142"/>
      <c r="MWE1797" s="142"/>
      <c r="MWF1797" s="142"/>
      <c r="MWG1797" s="142"/>
      <c r="MWH1797" s="142"/>
      <c r="MWI1797" s="142"/>
      <c r="MWJ1797" s="142"/>
      <c r="MWK1797" s="142"/>
      <c r="MWL1797" s="142"/>
      <c r="MWM1797" s="142"/>
      <c r="MWN1797" s="142"/>
      <c r="MWO1797" s="142"/>
      <c r="MWP1797" s="142"/>
      <c r="MWQ1797" s="142"/>
      <c r="MWR1797" s="142"/>
      <c r="MWS1797" s="142"/>
      <c r="MWT1797" s="142"/>
      <c r="MWU1797" s="142"/>
      <c r="MWV1797" s="142"/>
      <c r="MWW1797" s="142"/>
      <c r="MWX1797" s="142"/>
      <c r="MWY1797" s="142"/>
      <c r="MWZ1797" s="142"/>
      <c r="MXA1797" s="142"/>
      <c r="MXB1797" s="142"/>
      <c r="MXC1797" s="142"/>
      <c r="MXD1797" s="142"/>
      <c r="MXE1797" s="142"/>
      <c r="MXF1797" s="142"/>
      <c r="MXG1797" s="142"/>
      <c r="MXH1797" s="142"/>
      <c r="MXI1797" s="142"/>
      <c r="MXJ1797" s="142"/>
      <c r="MXK1797" s="142"/>
      <c r="MXL1797" s="142"/>
      <c r="MXM1797" s="142"/>
      <c r="MXN1797" s="142"/>
      <c r="MXO1797" s="142"/>
      <c r="MXP1797" s="142"/>
      <c r="MXQ1797" s="142"/>
      <c r="MXR1797" s="142"/>
      <c r="MXS1797" s="142"/>
      <c r="MXT1797" s="142"/>
      <c r="MXU1797" s="142"/>
      <c r="MXV1797" s="142"/>
      <c r="MXW1797" s="142"/>
      <c r="MXX1797" s="142"/>
      <c r="MXY1797" s="142"/>
      <c r="MXZ1797" s="142"/>
      <c r="MYA1797" s="142"/>
      <c r="MYB1797" s="142"/>
      <c r="MYC1797" s="142"/>
      <c r="MYD1797" s="142"/>
      <c r="MYE1797" s="142"/>
      <c r="MYF1797" s="142"/>
      <c r="MYG1797" s="142"/>
      <c r="MYH1797" s="142"/>
      <c r="MYI1797" s="142"/>
      <c r="MYJ1797" s="142"/>
      <c r="MYK1797" s="142"/>
      <c r="MYL1797" s="142"/>
      <c r="MYM1797" s="142"/>
      <c r="MYN1797" s="142"/>
      <c r="MYO1797" s="142"/>
      <c r="MYP1797" s="142"/>
      <c r="MYQ1797" s="142"/>
      <c r="MYR1797" s="142"/>
      <c r="MYS1797" s="142"/>
      <c r="MYT1797" s="142"/>
      <c r="MYU1797" s="142"/>
      <c r="MYV1797" s="142"/>
      <c r="MYW1797" s="142"/>
      <c r="MYX1797" s="142"/>
      <c r="MYY1797" s="142"/>
      <c r="MYZ1797" s="142"/>
      <c r="MZA1797" s="142"/>
      <c r="MZB1797" s="142"/>
      <c r="MZC1797" s="142"/>
      <c r="MZD1797" s="142"/>
      <c r="MZE1797" s="142"/>
      <c r="MZF1797" s="142"/>
      <c r="MZG1797" s="142"/>
      <c r="MZH1797" s="142"/>
      <c r="MZI1797" s="142"/>
      <c r="MZJ1797" s="142"/>
      <c r="MZK1797" s="142"/>
      <c r="MZL1797" s="142"/>
      <c r="MZM1797" s="142"/>
      <c r="MZN1797" s="142"/>
      <c r="MZO1797" s="142"/>
      <c r="MZP1797" s="142"/>
      <c r="MZQ1797" s="142"/>
      <c r="MZR1797" s="142"/>
      <c r="MZS1797" s="142"/>
      <c r="MZT1797" s="142"/>
      <c r="MZU1797" s="142"/>
      <c r="MZV1797" s="142"/>
      <c r="MZW1797" s="142"/>
      <c r="MZX1797" s="142"/>
      <c r="MZY1797" s="142"/>
      <c r="MZZ1797" s="142"/>
      <c r="NAA1797" s="142"/>
      <c r="NAB1797" s="142"/>
      <c r="NAC1797" s="142"/>
      <c r="NAD1797" s="142"/>
      <c r="NAE1797" s="142"/>
      <c r="NAF1797" s="142"/>
      <c r="NAG1797" s="142"/>
      <c r="NAH1797" s="142"/>
      <c r="NAI1797" s="142"/>
      <c r="NAJ1797" s="142"/>
      <c r="NAK1797" s="142"/>
      <c r="NAL1797" s="142"/>
      <c r="NAM1797" s="142"/>
      <c r="NAN1797" s="142"/>
      <c r="NAO1797" s="142"/>
      <c r="NAP1797" s="142"/>
      <c r="NAQ1797" s="142"/>
      <c r="NAR1797" s="142"/>
      <c r="NAS1797" s="142"/>
      <c r="NAT1797" s="142"/>
      <c r="NAU1797" s="142"/>
      <c r="NAV1797" s="142"/>
      <c r="NAW1797" s="142"/>
      <c r="NAX1797" s="142"/>
      <c r="NAY1797" s="142"/>
      <c r="NAZ1797" s="142"/>
      <c r="NBA1797" s="142"/>
      <c r="NBB1797" s="142"/>
      <c r="NBC1797" s="142"/>
      <c r="NBD1797" s="142"/>
      <c r="NBE1797" s="142"/>
      <c r="NBF1797" s="142"/>
      <c r="NBG1797" s="142"/>
      <c r="NBH1797" s="142"/>
      <c r="NBI1797" s="142"/>
      <c r="NBJ1797" s="142"/>
      <c r="NBK1797" s="142"/>
      <c r="NBL1797" s="142"/>
      <c r="NBM1797" s="142"/>
      <c r="NBN1797" s="142"/>
      <c r="NBO1797" s="142"/>
      <c r="NBP1797" s="142"/>
      <c r="NBQ1797" s="142"/>
      <c r="NBR1797" s="142"/>
      <c r="NBS1797" s="142"/>
      <c r="NBT1797" s="142"/>
      <c r="NBU1797" s="142"/>
      <c r="NBV1797" s="142"/>
      <c r="NBW1797" s="142"/>
      <c r="NBX1797" s="142"/>
      <c r="NBY1797" s="142"/>
      <c r="NBZ1797" s="142"/>
      <c r="NCA1797" s="142"/>
      <c r="NCB1797" s="142"/>
      <c r="NCC1797" s="142"/>
      <c r="NCD1797" s="142"/>
      <c r="NCE1797" s="142"/>
      <c r="NCF1797" s="142"/>
      <c r="NCG1797" s="142"/>
      <c r="NCH1797" s="142"/>
      <c r="NCI1797" s="142"/>
      <c r="NCJ1797" s="142"/>
      <c r="NCK1797" s="142"/>
      <c r="NCL1797" s="142"/>
      <c r="NCM1797" s="142"/>
      <c r="NCN1797" s="142"/>
      <c r="NCO1797" s="142"/>
      <c r="NCP1797" s="142"/>
      <c r="NCQ1797" s="142"/>
      <c r="NCR1797" s="142"/>
      <c r="NCS1797" s="142"/>
      <c r="NCT1797" s="142"/>
      <c r="NCU1797" s="142"/>
      <c r="NCV1797" s="142"/>
      <c r="NCW1797" s="142"/>
      <c r="NCX1797" s="142"/>
      <c r="NCY1797" s="142"/>
      <c r="NCZ1797" s="142"/>
      <c r="NDA1797" s="142"/>
      <c r="NDB1797" s="142"/>
      <c r="NDC1797" s="142"/>
      <c r="NDD1797" s="142"/>
      <c r="NDE1797" s="142"/>
      <c r="NDF1797" s="142"/>
      <c r="NDG1797" s="142"/>
      <c r="NDH1797" s="142"/>
      <c r="NDI1797" s="142"/>
      <c r="NDJ1797" s="142"/>
      <c r="NDK1797" s="142"/>
      <c r="NDL1797" s="142"/>
      <c r="NDM1797" s="142"/>
      <c r="NDN1797" s="142"/>
      <c r="NDO1797" s="142"/>
      <c r="NDP1797" s="142"/>
      <c r="NDQ1797" s="142"/>
      <c r="NDR1797" s="142"/>
      <c r="NDS1797" s="142"/>
      <c r="NDT1797" s="142"/>
      <c r="NDU1797" s="142"/>
      <c r="NDV1797" s="142"/>
      <c r="NDW1797" s="142"/>
      <c r="NDX1797" s="142"/>
      <c r="NDY1797" s="142"/>
      <c r="NDZ1797" s="142"/>
      <c r="NEA1797" s="142"/>
      <c r="NEB1797" s="142"/>
      <c r="NEC1797" s="142"/>
      <c r="NED1797" s="142"/>
      <c r="NEE1797" s="142"/>
      <c r="NEF1797" s="142"/>
      <c r="NEG1797" s="142"/>
      <c r="NEH1797" s="142"/>
      <c r="NEI1797" s="142"/>
      <c r="NEJ1797" s="142"/>
      <c r="NEK1797" s="142"/>
      <c r="NEL1797" s="142"/>
      <c r="NEM1797" s="142"/>
      <c r="NEN1797" s="142"/>
      <c r="NEO1797" s="142"/>
      <c r="NEP1797" s="142"/>
      <c r="NEQ1797" s="142"/>
      <c r="NER1797" s="142"/>
      <c r="NES1797" s="142"/>
      <c r="NET1797" s="142"/>
      <c r="NEU1797" s="142"/>
      <c r="NEV1797" s="142"/>
      <c r="NEW1797" s="142"/>
      <c r="NEX1797" s="142"/>
      <c r="NEY1797" s="142"/>
      <c r="NEZ1797" s="142"/>
      <c r="NFA1797" s="142"/>
      <c r="NFB1797" s="142"/>
      <c r="NFC1797" s="142"/>
      <c r="NFD1797" s="142"/>
      <c r="NFE1797" s="142"/>
      <c r="NFF1797" s="142"/>
      <c r="NFG1797" s="142"/>
      <c r="NFH1797" s="142"/>
      <c r="NFI1797" s="142"/>
      <c r="NFJ1797" s="142"/>
      <c r="NFK1797" s="142"/>
      <c r="NFL1797" s="142"/>
      <c r="NFM1797" s="142"/>
      <c r="NFN1797" s="142"/>
      <c r="NFO1797" s="142"/>
      <c r="NFP1797" s="142"/>
      <c r="NFQ1797" s="142"/>
      <c r="NFR1797" s="142"/>
      <c r="NFS1797" s="142"/>
      <c r="NFT1797" s="142"/>
      <c r="NFU1797" s="142"/>
      <c r="NFV1797" s="142"/>
      <c r="NFW1797" s="142"/>
      <c r="NFX1797" s="142"/>
      <c r="NFY1797" s="142"/>
      <c r="NFZ1797" s="142"/>
      <c r="NGA1797" s="142"/>
      <c r="NGB1797" s="142"/>
      <c r="NGC1797" s="142"/>
      <c r="NGD1797" s="142"/>
      <c r="NGE1797" s="142"/>
      <c r="NGF1797" s="142"/>
      <c r="NGG1797" s="142"/>
      <c r="NGH1797" s="142"/>
      <c r="NGI1797" s="142"/>
      <c r="NGJ1797" s="142"/>
      <c r="NGK1797" s="142"/>
      <c r="NGL1797" s="142"/>
      <c r="NGM1797" s="142"/>
      <c r="NGN1797" s="142"/>
      <c r="NGO1797" s="142"/>
      <c r="NGP1797" s="142"/>
      <c r="NGQ1797" s="142"/>
      <c r="NGR1797" s="142"/>
      <c r="NGS1797" s="142"/>
      <c r="NGT1797" s="142"/>
      <c r="NGU1797" s="142"/>
      <c r="NGV1797" s="142"/>
      <c r="NGW1797" s="142"/>
      <c r="NGX1797" s="142"/>
      <c r="NGY1797" s="142"/>
      <c r="NGZ1797" s="142"/>
      <c r="NHA1797" s="142"/>
      <c r="NHB1797" s="142"/>
      <c r="NHC1797" s="142"/>
      <c r="NHD1797" s="142"/>
      <c r="NHE1797" s="142"/>
      <c r="NHF1797" s="142"/>
      <c r="NHG1797" s="142"/>
      <c r="NHH1797" s="142"/>
      <c r="NHI1797" s="142"/>
      <c r="NHJ1797" s="142"/>
      <c r="NHK1797" s="142"/>
      <c r="NHL1797" s="142"/>
      <c r="NHM1797" s="142"/>
      <c r="NHN1797" s="142"/>
      <c r="NHO1797" s="142"/>
      <c r="NHP1797" s="142"/>
      <c r="NHQ1797" s="142"/>
      <c r="NHR1797" s="142"/>
      <c r="NHS1797" s="142"/>
      <c r="NHT1797" s="142"/>
      <c r="NHU1797" s="142"/>
      <c r="NHV1797" s="142"/>
      <c r="NHW1797" s="142"/>
      <c r="NHX1797" s="142"/>
      <c r="NHY1797" s="142"/>
      <c r="NHZ1797" s="142"/>
      <c r="NIA1797" s="142"/>
      <c r="NIB1797" s="142"/>
      <c r="NIC1797" s="142"/>
      <c r="NID1797" s="142"/>
      <c r="NIE1797" s="142"/>
      <c r="NIF1797" s="142"/>
      <c r="NIG1797" s="142"/>
      <c r="NIH1797" s="142"/>
      <c r="NII1797" s="142"/>
      <c r="NIJ1797" s="142"/>
      <c r="NIK1797" s="142"/>
      <c r="NIL1797" s="142"/>
      <c r="NIM1797" s="142"/>
      <c r="NIN1797" s="142"/>
      <c r="NIO1797" s="142"/>
      <c r="NIP1797" s="142"/>
      <c r="NIQ1797" s="142"/>
      <c r="NIR1797" s="142"/>
      <c r="NIS1797" s="142"/>
      <c r="NIT1797" s="142"/>
      <c r="NIU1797" s="142"/>
      <c r="NIV1797" s="142"/>
      <c r="NIW1797" s="142"/>
      <c r="NIX1797" s="142"/>
      <c r="NIY1797" s="142"/>
      <c r="NIZ1797" s="142"/>
      <c r="NJA1797" s="142"/>
      <c r="NJB1797" s="142"/>
      <c r="NJC1797" s="142"/>
      <c r="NJD1797" s="142"/>
      <c r="NJE1797" s="142"/>
      <c r="NJF1797" s="142"/>
      <c r="NJG1797" s="142"/>
      <c r="NJH1797" s="142"/>
      <c r="NJI1797" s="142"/>
      <c r="NJJ1797" s="142"/>
      <c r="NJK1797" s="142"/>
      <c r="NJL1797" s="142"/>
      <c r="NJM1797" s="142"/>
      <c r="NJN1797" s="142"/>
      <c r="NJO1797" s="142"/>
      <c r="NJP1797" s="142"/>
      <c r="NJQ1797" s="142"/>
      <c r="NJR1797" s="142"/>
      <c r="NJS1797" s="142"/>
      <c r="NJT1797" s="142"/>
      <c r="NJU1797" s="142"/>
      <c r="NJV1797" s="142"/>
      <c r="NJW1797" s="142"/>
      <c r="NJX1797" s="142"/>
      <c r="NJY1797" s="142"/>
      <c r="NJZ1797" s="142"/>
      <c r="NKA1797" s="142"/>
      <c r="NKB1797" s="142"/>
      <c r="NKC1797" s="142"/>
      <c r="NKD1797" s="142"/>
      <c r="NKE1797" s="142"/>
      <c r="NKF1797" s="142"/>
      <c r="NKG1797" s="142"/>
      <c r="NKH1797" s="142"/>
      <c r="NKI1797" s="142"/>
      <c r="NKJ1797" s="142"/>
      <c r="NKK1797" s="142"/>
      <c r="NKL1797" s="142"/>
      <c r="NKM1797" s="142"/>
      <c r="NKN1797" s="142"/>
      <c r="NKO1797" s="142"/>
      <c r="NKP1797" s="142"/>
      <c r="NKQ1797" s="142"/>
      <c r="NKR1797" s="142"/>
      <c r="NKS1797" s="142"/>
      <c r="NKT1797" s="142"/>
      <c r="NKU1797" s="142"/>
      <c r="NKV1797" s="142"/>
      <c r="NKW1797" s="142"/>
      <c r="NKX1797" s="142"/>
      <c r="NKY1797" s="142"/>
      <c r="NKZ1797" s="142"/>
      <c r="NLA1797" s="142"/>
      <c r="NLB1797" s="142"/>
      <c r="NLC1797" s="142"/>
      <c r="NLD1797" s="142"/>
      <c r="NLE1797" s="142"/>
      <c r="NLF1797" s="142"/>
      <c r="NLG1797" s="142"/>
      <c r="NLH1797" s="142"/>
      <c r="NLI1797" s="142"/>
      <c r="NLJ1797" s="142"/>
      <c r="NLK1797" s="142"/>
      <c r="NLL1797" s="142"/>
      <c r="NLM1797" s="142"/>
      <c r="NLN1797" s="142"/>
      <c r="NLO1797" s="142"/>
      <c r="NLP1797" s="142"/>
      <c r="NLQ1797" s="142"/>
      <c r="NLR1797" s="142"/>
      <c r="NLS1797" s="142"/>
      <c r="NLT1797" s="142"/>
      <c r="NLU1797" s="142"/>
      <c r="NLV1797" s="142"/>
      <c r="NLW1797" s="142"/>
      <c r="NLX1797" s="142"/>
      <c r="NLY1797" s="142"/>
      <c r="NLZ1797" s="142"/>
      <c r="NMA1797" s="142"/>
      <c r="NMB1797" s="142"/>
      <c r="NMC1797" s="142"/>
      <c r="NMD1797" s="142"/>
      <c r="NME1797" s="142"/>
      <c r="NMF1797" s="142"/>
      <c r="NMG1797" s="142"/>
      <c r="NMH1797" s="142"/>
      <c r="NMI1797" s="142"/>
      <c r="NMJ1797" s="142"/>
      <c r="NMK1797" s="142"/>
      <c r="NML1797" s="142"/>
      <c r="NMM1797" s="142"/>
      <c r="NMN1797" s="142"/>
      <c r="NMO1797" s="142"/>
      <c r="NMP1797" s="142"/>
      <c r="NMQ1797" s="142"/>
      <c r="NMR1797" s="142"/>
      <c r="NMS1797" s="142"/>
      <c r="NMT1797" s="142"/>
      <c r="NMU1797" s="142"/>
      <c r="NMV1797" s="142"/>
      <c r="NMW1797" s="142"/>
      <c r="NMX1797" s="142"/>
      <c r="NMY1797" s="142"/>
      <c r="NMZ1797" s="142"/>
      <c r="NNA1797" s="142"/>
      <c r="NNB1797" s="142"/>
      <c r="NNC1797" s="142"/>
      <c r="NND1797" s="142"/>
      <c r="NNE1797" s="142"/>
      <c r="NNF1797" s="142"/>
      <c r="NNG1797" s="142"/>
      <c r="NNH1797" s="142"/>
      <c r="NNI1797" s="142"/>
      <c r="NNJ1797" s="142"/>
      <c r="NNK1797" s="142"/>
      <c r="NNL1797" s="142"/>
      <c r="NNM1797" s="142"/>
      <c r="NNN1797" s="142"/>
      <c r="NNO1797" s="142"/>
      <c r="NNP1797" s="142"/>
      <c r="NNQ1797" s="142"/>
      <c r="NNR1797" s="142"/>
      <c r="NNS1797" s="142"/>
      <c r="NNT1797" s="142"/>
      <c r="NNU1797" s="142"/>
      <c r="NNV1797" s="142"/>
      <c r="NNW1797" s="142"/>
      <c r="NNX1797" s="142"/>
      <c r="NNY1797" s="142"/>
      <c r="NNZ1797" s="142"/>
      <c r="NOA1797" s="142"/>
      <c r="NOB1797" s="142"/>
      <c r="NOC1797" s="142"/>
      <c r="NOD1797" s="142"/>
      <c r="NOE1797" s="142"/>
      <c r="NOF1797" s="142"/>
      <c r="NOG1797" s="142"/>
      <c r="NOH1797" s="142"/>
      <c r="NOI1797" s="142"/>
      <c r="NOJ1797" s="142"/>
      <c r="NOK1797" s="142"/>
      <c r="NOL1797" s="142"/>
      <c r="NOM1797" s="142"/>
      <c r="NON1797" s="142"/>
      <c r="NOO1797" s="142"/>
      <c r="NOP1797" s="142"/>
      <c r="NOQ1797" s="142"/>
      <c r="NOR1797" s="142"/>
      <c r="NOS1797" s="142"/>
      <c r="NOT1797" s="142"/>
      <c r="NOU1797" s="142"/>
      <c r="NOV1797" s="142"/>
      <c r="NOW1797" s="142"/>
      <c r="NOX1797" s="142"/>
      <c r="NOY1797" s="142"/>
      <c r="NOZ1797" s="142"/>
      <c r="NPA1797" s="142"/>
      <c r="NPB1797" s="142"/>
      <c r="NPC1797" s="142"/>
      <c r="NPD1797" s="142"/>
      <c r="NPE1797" s="142"/>
      <c r="NPF1797" s="142"/>
      <c r="NPG1797" s="142"/>
      <c r="NPH1797" s="142"/>
      <c r="NPI1797" s="142"/>
      <c r="NPJ1797" s="142"/>
      <c r="NPK1797" s="142"/>
      <c r="NPL1797" s="142"/>
      <c r="NPM1797" s="142"/>
      <c r="NPN1797" s="142"/>
      <c r="NPO1797" s="142"/>
      <c r="NPP1797" s="142"/>
      <c r="NPQ1797" s="142"/>
      <c r="NPR1797" s="142"/>
      <c r="NPS1797" s="142"/>
      <c r="NPT1797" s="142"/>
      <c r="NPU1797" s="142"/>
      <c r="NPV1797" s="142"/>
      <c r="NPW1797" s="142"/>
      <c r="NPX1797" s="142"/>
      <c r="NPY1797" s="142"/>
      <c r="NPZ1797" s="142"/>
      <c r="NQA1797" s="142"/>
      <c r="NQB1797" s="142"/>
      <c r="NQC1797" s="142"/>
      <c r="NQD1797" s="142"/>
      <c r="NQE1797" s="142"/>
      <c r="NQF1797" s="142"/>
      <c r="NQG1797" s="142"/>
      <c r="NQH1797" s="142"/>
      <c r="NQI1797" s="142"/>
      <c r="NQJ1797" s="142"/>
      <c r="NQK1797" s="142"/>
      <c r="NQL1797" s="142"/>
      <c r="NQM1797" s="142"/>
      <c r="NQN1797" s="142"/>
      <c r="NQO1797" s="142"/>
      <c r="NQP1797" s="142"/>
      <c r="NQQ1797" s="142"/>
      <c r="NQR1797" s="142"/>
      <c r="NQS1797" s="142"/>
      <c r="NQT1797" s="142"/>
      <c r="NQU1797" s="142"/>
      <c r="NQV1797" s="142"/>
      <c r="NQW1797" s="142"/>
      <c r="NQX1797" s="142"/>
      <c r="NQY1797" s="142"/>
      <c r="NQZ1797" s="142"/>
      <c r="NRA1797" s="142"/>
      <c r="NRB1797" s="142"/>
      <c r="NRC1797" s="142"/>
      <c r="NRD1797" s="142"/>
      <c r="NRE1797" s="142"/>
      <c r="NRF1797" s="142"/>
      <c r="NRG1797" s="142"/>
      <c r="NRH1797" s="142"/>
      <c r="NRI1797" s="142"/>
      <c r="NRJ1797" s="142"/>
      <c r="NRK1797" s="142"/>
      <c r="NRL1797" s="142"/>
      <c r="NRM1797" s="142"/>
      <c r="NRN1797" s="142"/>
      <c r="NRO1797" s="142"/>
      <c r="NRP1797" s="142"/>
      <c r="NRQ1797" s="142"/>
      <c r="NRR1797" s="142"/>
      <c r="NRS1797" s="142"/>
      <c r="NRT1797" s="142"/>
      <c r="NRU1797" s="142"/>
      <c r="NRV1797" s="142"/>
      <c r="NRW1797" s="142"/>
      <c r="NRX1797" s="142"/>
      <c r="NRY1797" s="142"/>
      <c r="NRZ1797" s="142"/>
      <c r="NSA1797" s="142"/>
      <c r="NSB1797" s="142"/>
      <c r="NSC1797" s="142"/>
      <c r="NSD1797" s="142"/>
      <c r="NSE1797" s="142"/>
      <c r="NSF1797" s="142"/>
      <c r="NSG1797" s="142"/>
      <c r="NSH1797" s="142"/>
      <c r="NSI1797" s="142"/>
      <c r="NSJ1797" s="142"/>
      <c r="NSK1797" s="142"/>
      <c r="NSL1797" s="142"/>
      <c r="NSM1797" s="142"/>
      <c r="NSN1797" s="142"/>
      <c r="NSO1797" s="142"/>
      <c r="NSP1797" s="142"/>
      <c r="NSQ1797" s="142"/>
      <c r="NSR1797" s="142"/>
      <c r="NSS1797" s="142"/>
      <c r="NST1797" s="142"/>
      <c r="NSU1797" s="142"/>
      <c r="NSV1797" s="142"/>
      <c r="NSW1797" s="142"/>
      <c r="NSX1797" s="142"/>
      <c r="NSY1797" s="142"/>
      <c r="NSZ1797" s="142"/>
      <c r="NTA1797" s="142"/>
      <c r="NTB1797" s="142"/>
      <c r="NTC1797" s="142"/>
      <c r="NTD1797" s="142"/>
      <c r="NTE1797" s="142"/>
      <c r="NTF1797" s="142"/>
      <c r="NTG1797" s="142"/>
      <c r="NTH1797" s="142"/>
      <c r="NTI1797" s="142"/>
      <c r="NTJ1797" s="142"/>
      <c r="NTK1797" s="142"/>
      <c r="NTL1797" s="142"/>
      <c r="NTM1797" s="142"/>
      <c r="NTN1797" s="142"/>
      <c r="NTO1797" s="142"/>
      <c r="NTP1797" s="142"/>
      <c r="NTQ1797" s="142"/>
      <c r="NTR1797" s="142"/>
      <c r="NTS1797" s="142"/>
      <c r="NTT1797" s="142"/>
      <c r="NTU1797" s="142"/>
      <c r="NTV1797" s="142"/>
      <c r="NTW1797" s="142"/>
      <c r="NTX1797" s="142"/>
      <c r="NTY1797" s="142"/>
      <c r="NTZ1797" s="142"/>
      <c r="NUA1797" s="142"/>
      <c r="NUB1797" s="142"/>
      <c r="NUC1797" s="142"/>
      <c r="NUD1797" s="142"/>
      <c r="NUE1797" s="142"/>
      <c r="NUF1797" s="142"/>
      <c r="NUG1797" s="142"/>
      <c r="NUH1797" s="142"/>
      <c r="NUI1797" s="142"/>
      <c r="NUJ1797" s="142"/>
      <c r="NUK1797" s="142"/>
      <c r="NUL1797" s="142"/>
      <c r="NUM1797" s="142"/>
      <c r="NUN1797" s="142"/>
      <c r="NUO1797" s="142"/>
      <c r="NUP1797" s="142"/>
      <c r="NUQ1797" s="142"/>
      <c r="NUR1797" s="142"/>
      <c r="NUS1797" s="142"/>
      <c r="NUT1797" s="142"/>
      <c r="NUU1797" s="142"/>
      <c r="NUV1797" s="142"/>
      <c r="NUW1797" s="142"/>
      <c r="NUX1797" s="142"/>
      <c r="NUY1797" s="142"/>
      <c r="NUZ1797" s="142"/>
      <c r="NVA1797" s="142"/>
      <c r="NVB1797" s="142"/>
      <c r="NVC1797" s="142"/>
      <c r="NVD1797" s="142"/>
      <c r="NVE1797" s="142"/>
      <c r="NVF1797" s="142"/>
      <c r="NVG1797" s="142"/>
      <c r="NVH1797" s="142"/>
      <c r="NVI1797" s="142"/>
      <c r="NVJ1797" s="142"/>
      <c r="NVK1797" s="142"/>
      <c r="NVL1797" s="142"/>
      <c r="NVM1797" s="142"/>
      <c r="NVN1797" s="142"/>
      <c r="NVO1797" s="142"/>
      <c r="NVP1797" s="142"/>
      <c r="NVQ1797" s="142"/>
      <c r="NVR1797" s="142"/>
      <c r="NVS1797" s="142"/>
      <c r="NVT1797" s="142"/>
      <c r="NVU1797" s="142"/>
      <c r="NVV1797" s="142"/>
      <c r="NVW1797" s="142"/>
      <c r="NVX1797" s="142"/>
      <c r="NVY1797" s="142"/>
      <c r="NVZ1797" s="142"/>
      <c r="NWA1797" s="142"/>
      <c r="NWB1797" s="142"/>
      <c r="NWC1797" s="142"/>
      <c r="NWD1797" s="142"/>
      <c r="NWE1797" s="142"/>
      <c r="NWF1797" s="142"/>
      <c r="NWG1797" s="142"/>
      <c r="NWH1797" s="142"/>
      <c r="NWI1797" s="142"/>
      <c r="NWJ1797" s="142"/>
      <c r="NWK1797" s="142"/>
      <c r="NWL1797" s="142"/>
      <c r="NWM1797" s="142"/>
      <c r="NWN1797" s="142"/>
      <c r="NWO1797" s="142"/>
      <c r="NWP1797" s="142"/>
      <c r="NWQ1797" s="142"/>
      <c r="NWR1797" s="142"/>
      <c r="NWS1797" s="142"/>
      <c r="NWT1797" s="142"/>
      <c r="NWU1797" s="142"/>
      <c r="NWV1797" s="142"/>
      <c r="NWW1797" s="142"/>
      <c r="NWX1797" s="142"/>
      <c r="NWY1797" s="142"/>
      <c r="NWZ1797" s="142"/>
      <c r="NXA1797" s="142"/>
      <c r="NXB1797" s="142"/>
      <c r="NXC1797" s="142"/>
      <c r="NXD1797" s="142"/>
      <c r="NXE1797" s="142"/>
      <c r="NXF1797" s="142"/>
      <c r="NXG1797" s="142"/>
      <c r="NXH1797" s="142"/>
      <c r="NXI1797" s="142"/>
      <c r="NXJ1797" s="142"/>
      <c r="NXK1797" s="142"/>
      <c r="NXL1797" s="142"/>
      <c r="NXM1797" s="142"/>
      <c r="NXN1797" s="142"/>
      <c r="NXO1797" s="142"/>
      <c r="NXP1797" s="142"/>
      <c r="NXQ1797" s="142"/>
      <c r="NXR1797" s="142"/>
      <c r="NXS1797" s="142"/>
      <c r="NXT1797" s="142"/>
      <c r="NXU1797" s="142"/>
      <c r="NXV1797" s="142"/>
      <c r="NXW1797" s="142"/>
      <c r="NXX1797" s="142"/>
      <c r="NXY1797" s="142"/>
      <c r="NXZ1797" s="142"/>
      <c r="NYA1797" s="142"/>
      <c r="NYB1797" s="142"/>
      <c r="NYC1797" s="142"/>
      <c r="NYD1797" s="142"/>
      <c r="NYE1797" s="142"/>
      <c r="NYF1797" s="142"/>
      <c r="NYG1797" s="142"/>
      <c r="NYH1797" s="142"/>
      <c r="NYI1797" s="142"/>
      <c r="NYJ1797" s="142"/>
      <c r="NYK1797" s="142"/>
      <c r="NYL1797" s="142"/>
      <c r="NYM1797" s="142"/>
      <c r="NYN1797" s="142"/>
      <c r="NYO1797" s="142"/>
      <c r="NYP1797" s="142"/>
      <c r="NYQ1797" s="142"/>
      <c r="NYR1797" s="142"/>
      <c r="NYS1797" s="142"/>
      <c r="NYT1797" s="142"/>
      <c r="NYU1797" s="142"/>
      <c r="NYV1797" s="142"/>
      <c r="NYW1797" s="142"/>
      <c r="NYX1797" s="142"/>
      <c r="NYY1797" s="142"/>
      <c r="NYZ1797" s="142"/>
      <c r="NZA1797" s="142"/>
      <c r="NZB1797" s="142"/>
      <c r="NZC1797" s="142"/>
      <c r="NZD1797" s="142"/>
      <c r="NZE1797" s="142"/>
      <c r="NZF1797" s="142"/>
      <c r="NZG1797" s="142"/>
      <c r="NZH1797" s="142"/>
      <c r="NZI1797" s="142"/>
      <c r="NZJ1797" s="142"/>
      <c r="NZK1797" s="142"/>
      <c r="NZL1797" s="142"/>
      <c r="NZM1797" s="142"/>
      <c r="NZN1797" s="142"/>
      <c r="NZO1797" s="142"/>
      <c r="NZP1797" s="142"/>
      <c r="NZQ1797" s="142"/>
      <c r="NZR1797" s="142"/>
      <c r="NZS1797" s="142"/>
      <c r="NZT1797" s="142"/>
      <c r="NZU1797" s="142"/>
      <c r="NZV1797" s="142"/>
      <c r="NZW1797" s="142"/>
      <c r="NZX1797" s="142"/>
      <c r="NZY1797" s="142"/>
      <c r="NZZ1797" s="142"/>
      <c r="OAA1797" s="142"/>
      <c r="OAB1797" s="142"/>
      <c r="OAC1797" s="142"/>
      <c r="OAD1797" s="142"/>
      <c r="OAE1797" s="142"/>
      <c r="OAF1797" s="142"/>
      <c r="OAG1797" s="142"/>
      <c r="OAH1797" s="142"/>
      <c r="OAI1797" s="142"/>
      <c r="OAJ1797" s="142"/>
      <c r="OAK1797" s="142"/>
      <c r="OAL1797" s="142"/>
      <c r="OAM1797" s="142"/>
      <c r="OAN1797" s="142"/>
      <c r="OAO1797" s="142"/>
      <c r="OAP1797" s="142"/>
      <c r="OAQ1797" s="142"/>
      <c r="OAR1797" s="142"/>
      <c r="OAS1797" s="142"/>
      <c r="OAT1797" s="142"/>
      <c r="OAU1797" s="142"/>
      <c r="OAV1797" s="142"/>
      <c r="OAW1797" s="142"/>
      <c r="OAX1797" s="142"/>
      <c r="OAY1797" s="142"/>
      <c r="OAZ1797" s="142"/>
      <c r="OBA1797" s="142"/>
      <c r="OBB1797" s="142"/>
      <c r="OBC1797" s="142"/>
      <c r="OBD1797" s="142"/>
      <c r="OBE1797" s="142"/>
      <c r="OBF1797" s="142"/>
      <c r="OBG1797" s="142"/>
      <c r="OBH1797" s="142"/>
      <c r="OBI1797" s="142"/>
      <c r="OBJ1797" s="142"/>
      <c r="OBK1797" s="142"/>
      <c r="OBL1797" s="142"/>
      <c r="OBM1797" s="142"/>
      <c r="OBN1797" s="142"/>
      <c r="OBO1797" s="142"/>
      <c r="OBP1797" s="142"/>
      <c r="OBQ1797" s="142"/>
      <c r="OBR1797" s="142"/>
      <c r="OBS1797" s="142"/>
      <c r="OBT1797" s="142"/>
      <c r="OBU1797" s="142"/>
      <c r="OBV1797" s="142"/>
      <c r="OBW1797" s="142"/>
      <c r="OBX1797" s="142"/>
      <c r="OBY1797" s="142"/>
      <c r="OBZ1797" s="142"/>
      <c r="OCA1797" s="142"/>
      <c r="OCB1797" s="142"/>
      <c r="OCC1797" s="142"/>
      <c r="OCD1797" s="142"/>
      <c r="OCE1797" s="142"/>
      <c r="OCF1797" s="142"/>
      <c r="OCG1797" s="142"/>
      <c r="OCH1797" s="142"/>
      <c r="OCI1797" s="142"/>
      <c r="OCJ1797" s="142"/>
      <c r="OCK1797" s="142"/>
      <c r="OCL1797" s="142"/>
      <c r="OCM1797" s="142"/>
      <c r="OCN1797" s="142"/>
      <c r="OCO1797" s="142"/>
      <c r="OCP1797" s="142"/>
      <c r="OCQ1797" s="142"/>
      <c r="OCR1797" s="142"/>
      <c r="OCS1797" s="142"/>
      <c r="OCT1797" s="142"/>
      <c r="OCU1797" s="142"/>
      <c r="OCV1797" s="142"/>
      <c r="OCW1797" s="142"/>
      <c r="OCX1797" s="142"/>
      <c r="OCY1797" s="142"/>
      <c r="OCZ1797" s="142"/>
      <c r="ODA1797" s="142"/>
      <c r="ODB1797" s="142"/>
      <c r="ODC1797" s="142"/>
      <c r="ODD1797" s="142"/>
      <c r="ODE1797" s="142"/>
      <c r="ODF1797" s="142"/>
      <c r="ODG1797" s="142"/>
      <c r="ODH1797" s="142"/>
      <c r="ODI1797" s="142"/>
      <c r="ODJ1797" s="142"/>
      <c r="ODK1797" s="142"/>
      <c r="ODL1797" s="142"/>
      <c r="ODM1797" s="142"/>
      <c r="ODN1797" s="142"/>
      <c r="ODO1797" s="142"/>
      <c r="ODP1797" s="142"/>
      <c r="ODQ1797" s="142"/>
      <c r="ODR1797" s="142"/>
      <c r="ODS1797" s="142"/>
      <c r="ODT1797" s="142"/>
      <c r="ODU1797" s="142"/>
      <c r="ODV1797" s="142"/>
      <c r="ODW1797" s="142"/>
      <c r="ODX1797" s="142"/>
      <c r="ODY1797" s="142"/>
      <c r="ODZ1797" s="142"/>
      <c r="OEA1797" s="142"/>
      <c r="OEB1797" s="142"/>
      <c r="OEC1797" s="142"/>
      <c r="OED1797" s="142"/>
      <c r="OEE1797" s="142"/>
      <c r="OEF1797" s="142"/>
      <c r="OEG1797" s="142"/>
      <c r="OEH1797" s="142"/>
      <c r="OEI1797" s="142"/>
      <c r="OEJ1797" s="142"/>
      <c r="OEK1797" s="142"/>
      <c r="OEL1797" s="142"/>
      <c r="OEM1797" s="142"/>
      <c r="OEN1797" s="142"/>
      <c r="OEO1797" s="142"/>
      <c r="OEP1797" s="142"/>
      <c r="OEQ1797" s="142"/>
      <c r="OER1797" s="142"/>
      <c r="OES1797" s="142"/>
      <c r="OET1797" s="142"/>
      <c r="OEU1797" s="142"/>
      <c r="OEV1797" s="142"/>
      <c r="OEW1797" s="142"/>
      <c r="OEX1797" s="142"/>
      <c r="OEY1797" s="142"/>
      <c r="OEZ1797" s="142"/>
      <c r="OFA1797" s="142"/>
      <c r="OFB1797" s="142"/>
      <c r="OFC1797" s="142"/>
      <c r="OFD1797" s="142"/>
      <c r="OFE1797" s="142"/>
      <c r="OFF1797" s="142"/>
      <c r="OFG1797" s="142"/>
      <c r="OFH1797" s="142"/>
      <c r="OFI1797" s="142"/>
      <c r="OFJ1797" s="142"/>
      <c r="OFK1797" s="142"/>
      <c r="OFL1797" s="142"/>
      <c r="OFM1797" s="142"/>
      <c r="OFN1797" s="142"/>
      <c r="OFO1797" s="142"/>
      <c r="OFP1797" s="142"/>
      <c r="OFQ1797" s="142"/>
      <c r="OFR1797" s="142"/>
      <c r="OFS1797" s="142"/>
      <c r="OFT1797" s="142"/>
      <c r="OFU1797" s="142"/>
      <c r="OFV1797" s="142"/>
      <c r="OFW1797" s="142"/>
      <c r="OFX1797" s="142"/>
      <c r="OFY1797" s="142"/>
      <c r="OFZ1797" s="142"/>
      <c r="OGA1797" s="142"/>
      <c r="OGB1797" s="142"/>
      <c r="OGC1797" s="142"/>
      <c r="OGD1797" s="142"/>
      <c r="OGE1797" s="142"/>
      <c r="OGF1797" s="142"/>
      <c r="OGG1797" s="142"/>
      <c r="OGH1797" s="142"/>
      <c r="OGI1797" s="142"/>
      <c r="OGJ1797" s="142"/>
      <c r="OGK1797" s="142"/>
      <c r="OGL1797" s="142"/>
      <c r="OGM1797" s="142"/>
      <c r="OGN1797" s="142"/>
      <c r="OGO1797" s="142"/>
      <c r="OGP1797" s="142"/>
      <c r="OGQ1797" s="142"/>
      <c r="OGR1797" s="142"/>
      <c r="OGS1797" s="142"/>
      <c r="OGT1797" s="142"/>
      <c r="OGU1797" s="142"/>
      <c r="OGV1797" s="142"/>
      <c r="OGW1797" s="142"/>
      <c r="OGX1797" s="142"/>
      <c r="OGY1797" s="142"/>
      <c r="OGZ1797" s="142"/>
      <c r="OHA1797" s="142"/>
      <c r="OHB1797" s="142"/>
      <c r="OHC1797" s="142"/>
      <c r="OHD1797" s="142"/>
      <c r="OHE1797" s="142"/>
      <c r="OHF1797" s="142"/>
      <c r="OHG1797" s="142"/>
      <c r="OHH1797" s="142"/>
      <c r="OHI1797" s="142"/>
      <c r="OHJ1797" s="142"/>
      <c r="OHK1797" s="142"/>
      <c r="OHL1797" s="142"/>
      <c r="OHM1797" s="142"/>
      <c r="OHN1797" s="142"/>
      <c r="OHO1797" s="142"/>
      <c r="OHP1797" s="142"/>
      <c r="OHQ1797" s="142"/>
      <c r="OHR1797" s="142"/>
      <c r="OHS1797" s="142"/>
      <c r="OHT1797" s="142"/>
      <c r="OHU1797" s="142"/>
      <c r="OHV1797" s="142"/>
      <c r="OHW1797" s="142"/>
      <c r="OHX1797" s="142"/>
      <c r="OHY1797" s="142"/>
      <c r="OHZ1797" s="142"/>
      <c r="OIA1797" s="142"/>
      <c r="OIB1797" s="142"/>
      <c r="OIC1797" s="142"/>
      <c r="OID1797" s="142"/>
      <c r="OIE1797" s="142"/>
      <c r="OIF1797" s="142"/>
      <c r="OIG1797" s="142"/>
      <c r="OIH1797" s="142"/>
      <c r="OII1797" s="142"/>
      <c r="OIJ1797" s="142"/>
      <c r="OIK1797" s="142"/>
      <c r="OIL1797" s="142"/>
      <c r="OIM1797" s="142"/>
      <c r="OIN1797" s="142"/>
      <c r="OIO1797" s="142"/>
      <c r="OIP1797" s="142"/>
      <c r="OIQ1797" s="142"/>
      <c r="OIR1797" s="142"/>
      <c r="OIS1797" s="142"/>
      <c r="OIT1797" s="142"/>
      <c r="OIU1797" s="142"/>
      <c r="OIV1797" s="142"/>
      <c r="OIW1797" s="142"/>
      <c r="OIX1797" s="142"/>
      <c r="OIY1797" s="142"/>
      <c r="OIZ1797" s="142"/>
      <c r="OJA1797" s="142"/>
      <c r="OJB1797" s="142"/>
      <c r="OJC1797" s="142"/>
      <c r="OJD1797" s="142"/>
      <c r="OJE1797" s="142"/>
      <c r="OJF1797" s="142"/>
      <c r="OJG1797" s="142"/>
      <c r="OJH1797" s="142"/>
      <c r="OJI1797" s="142"/>
      <c r="OJJ1797" s="142"/>
      <c r="OJK1797" s="142"/>
      <c r="OJL1797" s="142"/>
      <c r="OJM1797" s="142"/>
      <c r="OJN1797" s="142"/>
      <c r="OJO1797" s="142"/>
      <c r="OJP1797" s="142"/>
      <c r="OJQ1797" s="142"/>
      <c r="OJR1797" s="142"/>
      <c r="OJS1797" s="142"/>
      <c r="OJT1797" s="142"/>
      <c r="OJU1797" s="142"/>
      <c r="OJV1797" s="142"/>
      <c r="OJW1797" s="142"/>
      <c r="OJX1797" s="142"/>
      <c r="OJY1797" s="142"/>
      <c r="OJZ1797" s="142"/>
      <c r="OKA1797" s="142"/>
      <c r="OKB1797" s="142"/>
      <c r="OKC1797" s="142"/>
      <c r="OKD1797" s="142"/>
      <c r="OKE1797" s="142"/>
      <c r="OKF1797" s="142"/>
      <c r="OKG1797" s="142"/>
      <c r="OKH1797" s="142"/>
      <c r="OKI1797" s="142"/>
      <c r="OKJ1797" s="142"/>
      <c r="OKK1797" s="142"/>
      <c r="OKL1797" s="142"/>
      <c r="OKM1797" s="142"/>
      <c r="OKN1797" s="142"/>
      <c r="OKO1797" s="142"/>
      <c r="OKP1797" s="142"/>
      <c r="OKQ1797" s="142"/>
      <c r="OKR1797" s="142"/>
      <c r="OKS1797" s="142"/>
      <c r="OKT1797" s="142"/>
      <c r="OKU1797" s="142"/>
      <c r="OKV1797" s="142"/>
      <c r="OKW1797" s="142"/>
      <c r="OKX1797" s="142"/>
      <c r="OKY1797" s="142"/>
      <c r="OKZ1797" s="142"/>
      <c r="OLA1797" s="142"/>
      <c r="OLB1797" s="142"/>
      <c r="OLC1797" s="142"/>
      <c r="OLD1797" s="142"/>
      <c r="OLE1797" s="142"/>
      <c r="OLF1797" s="142"/>
      <c r="OLG1797" s="142"/>
      <c r="OLH1797" s="142"/>
      <c r="OLI1797" s="142"/>
      <c r="OLJ1797" s="142"/>
      <c r="OLK1797" s="142"/>
      <c r="OLL1797" s="142"/>
      <c r="OLM1797" s="142"/>
      <c r="OLN1797" s="142"/>
      <c r="OLO1797" s="142"/>
      <c r="OLP1797" s="142"/>
      <c r="OLQ1797" s="142"/>
      <c r="OLR1797" s="142"/>
      <c r="OLS1797" s="142"/>
      <c r="OLT1797" s="142"/>
      <c r="OLU1797" s="142"/>
      <c r="OLV1797" s="142"/>
      <c r="OLW1797" s="142"/>
      <c r="OLX1797" s="142"/>
      <c r="OLY1797" s="142"/>
      <c r="OLZ1797" s="142"/>
      <c r="OMA1797" s="142"/>
      <c r="OMB1797" s="142"/>
      <c r="OMC1797" s="142"/>
      <c r="OMD1797" s="142"/>
      <c r="OME1797" s="142"/>
      <c r="OMF1797" s="142"/>
      <c r="OMG1797" s="142"/>
      <c r="OMH1797" s="142"/>
      <c r="OMI1797" s="142"/>
      <c r="OMJ1797" s="142"/>
      <c r="OMK1797" s="142"/>
      <c r="OML1797" s="142"/>
      <c r="OMM1797" s="142"/>
      <c r="OMN1797" s="142"/>
      <c r="OMO1797" s="142"/>
      <c r="OMP1797" s="142"/>
      <c r="OMQ1797" s="142"/>
      <c r="OMR1797" s="142"/>
      <c r="OMS1797" s="142"/>
      <c r="OMT1797" s="142"/>
      <c r="OMU1797" s="142"/>
      <c r="OMV1797" s="142"/>
      <c r="OMW1797" s="142"/>
      <c r="OMX1797" s="142"/>
      <c r="OMY1797" s="142"/>
      <c r="OMZ1797" s="142"/>
      <c r="ONA1797" s="142"/>
      <c r="ONB1797" s="142"/>
      <c r="ONC1797" s="142"/>
      <c r="OND1797" s="142"/>
      <c r="ONE1797" s="142"/>
      <c r="ONF1797" s="142"/>
      <c r="ONG1797" s="142"/>
      <c r="ONH1797" s="142"/>
      <c r="ONI1797" s="142"/>
      <c r="ONJ1797" s="142"/>
      <c r="ONK1797" s="142"/>
      <c r="ONL1797" s="142"/>
      <c r="ONM1797" s="142"/>
      <c r="ONN1797" s="142"/>
      <c r="ONO1797" s="142"/>
      <c r="ONP1797" s="142"/>
      <c r="ONQ1797" s="142"/>
      <c r="ONR1797" s="142"/>
      <c r="ONS1797" s="142"/>
      <c r="ONT1797" s="142"/>
      <c r="ONU1797" s="142"/>
      <c r="ONV1797" s="142"/>
      <c r="ONW1797" s="142"/>
      <c r="ONX1797" s="142"/>
      <c r="ONY1797" s="142"/>
      <c r="ONZ1797" s="142"/>
      <c r="OOA1797" s="142"/>
      <c r="OOB1797" s="142"/>
      <c r="OOC1797" s="142"/>
      <c r="OOD1797" s="142"/>
      <c r="OOE1797" s="142"/>
      <c r="OOF1797" s="142"/>
      <c r="OOG1797" s="142"/>
      <c r="OOH1797" s="142"/>
      <c r="OOI1797" s="142"/>
      <c r="OOJ1797" s="142"/>
      <c r="OOK1797" s="142"/>
      <c r="OOL1797" s="142"/>
      <c r="OOM1797" s="142"/>
      <c r="OON1797" s="142"/>
      <c r="OOO1797" s="142"/>
      <c r="OOP1797" s="142"/>
      <c r="OOQ1797" s="142"/>
      <c r="OOR1797" s="142"/>
      <c r="OOS1797" s="142"/>
      <c r="OOT1797" s="142"/>
      <c r="OOU1797" s="142"/>
      <c r="OOV1797" s="142"/>
      <c r="OOW1797" s="142"/>
      <c r="OOX1797" s="142"/>
      <c r="OOY1797" s="142"/>
      <c r="OOZ1797" s="142"/>
      <c r="OPA1797" s="142"/>
      <c r="OPB1797" s="142"/>
      <c r="OPC1797" s="142"/>
      <c r="OPD1797" s="142"/>
      <c r="OPE1797" s="142"/>
      <c r="OPF1797" s="142"/>
      <c r="OPG1797" s="142"/>
      <c r="OPH1797" s="142"/>
      <c r="OPI1797" s="142"/>
      <c r="OPJ1797" s="142"/>
      <c r="OPK1797" s="142"/>
      <c r="OPL1797" s="142"/>
      <c r="OPM1797" s="142"/>
      <c r="OPN1797" s="142"/>
      <c r="OPO1797" s="142"/>
      <c r="OPP1797" s="142"/>
      <c r="OPQ1797" s="142"/>
      <c r="OPR1797" s="142"/>
      <c r="OPS1797" s="142"/>
      <c r="OPT1797" s="142"/>
      <c r="OPU1797" s="142"/>
      <c r="OPV1797" s="142"/>
      <c r="OPW1797" s="142"/>
      <c r="OPX1797" s="142"/>
      <c r="OPY1797" s="142"/>
      <c r="OPZ1797" s="142"/>
      <c r="OQA1797" s="142"/>
      <c r="OQB1797" s="142"/>
      <c r="OQC1797" s="142"/>
      <c r="OQD1797" s="142"/>
      <c r="OQE1797" s="142"/>
      <c r="OQF1797" s="142"/>
      <c r="OQG1797" s="142"/>
      <c r="OQH1797" s="142"/>
      <c r="OQI1797" s="142"/>
      <c r="OQJ1797" s="142"/>
      <c r="OQK1797" s="142"/>
      <c r="OQL1797" s="142"/>
      <c r="OQM1797" s="142"/>
      <c r="OQN1797" s="142"/>
      <c r="OQO1797" s="142"/>
      <c r="OQP1797" s="142"/>
      <c r="OQQ1797" s="142"/>
      <c r="OQR1797" s="142"/>
      <c r="OQS1797" s="142"/>
      <c r="OQT1797" s="142"/>
      <c r="OQU1797" s="142"/>
      <c r="OQV1797" s="142"/>
      <c r="OQW1797" s="142"/>
      <c r="OQX1797" s="142"/>
      <c r="OQY1797" s="142"/>
      <c r="OQZ1797" s="142"/>
      <c r="ORA1797" s="142"/>
      <c r="ORB1797" s="142"/>
      <c r="ORC1797" s="142"/>
      <c r="ORD1797" s="142"/>
      <c r="ORE1797" s="142"/>
      <c r="ORF1797" s="142"/>
      <c r="ORG1797" s="142"/>
      <c r="ORH1797" s="142"/>
      <c r="ORI1797" s="142"/>
      <c r="ORJ1797" s="142"/>
      <c r="ORK1797" s="142"/>
      <c r="ORL1797" s="142"/>
      <c r="ORM1797" s="142"/>
      <c r="ORN1797" s="142"/>
      <c r="ORO1797" s="142"/>
      <c r="ORP1797" s="142"/>
      <c r="ORQ1797" s="142"/>
      <c r="ORR1797" s="142"/>
      <c r="ORS1797" s="142"/>
      <c r="ORT1797" s="142"/>
      <c r="ORU1797" s="142"/>
      <c r="ORV1797" s="142"/>
      <c r="ORW1797" s="142"/>
      <c r="ORX1797" s="142"/>
      <c r="ORY1797" s="142"/>
      <c r="ORZ1797" s="142"/>
      <c r="OSA1797" s="142"/>
      <c r="OSB1797" s="142"/>
      <c r="OSC1797" s="142"/>
      <c r="OSD1797" s="142"/>
      <c r="OSE1797" s="142"/>
      <c r="OSF1797" s="142"/>
      <c r="OSG1797" s="142"/>
      <c r="OSH1797" s="142"/>
      <c r="OSI1797" s="142"/>
      <c r="OSJ1797" s="142"/>
      <c r="OSK1797" s="142"/>
      <c r="OSL1797" s="142"/>
      <c r="OSM1797" s="142"/>
      <c r="OSN1797" s="142"/>
      <c r="OSO1797" s="142"/>
      <c r="OSP1797" s="142"/>
      <c r="OSQ1797" s="142"/>
      <c r="OSR1797" s="142"/>
      <c r="OSS1797" s="142"/>
      <c r="OST1797" s="142"/>
      <c r="OSU1797" s="142"/>
      <c r="OSV1797" s="142"/>
      <c r="OSW1797" s="142"/>
      <c r="OSX1797" s="142"/>
      <c r="OSY1797" s="142"/>
      <c r="OSZ1797" s="142"/>
      <c r="OTA1797" s="142"/>
      <c r="OTB1797" s="142"/>
      <c r="OTC1797" s="142"/>
      <c r="OTD1797" s="142"/>
      <c r="OTE1797" s="142"/>
      <c r="OTF1797" s="142"/>
      <c r="OTG1797" s="142"/>
      <c r="OTH1797" s="142"/>
      <c r="OTI1797" s="142"/>
      <c r="OTJ1797" s="142"/>
      <c r="OTK1797" s="142"/>
      <c r="OTL1797" s="142"/>
      <c r="OTM1797" s="142"/>
      <c r="OTN1797" s="142"/>
      <c r="OTO1797" s="142"/>
      <c r="OTP1797" s="142"/>
      <c r="OTQ1797" s="142"/>
      <c r="OTR1797" s="142"/>
      <c r="OTS1797" s="142"/>
      <c r="OTT1797" s="142"/>
      <c r="OTU1797" s="142"/>
      <c r="OTV1797" s="142"/>
      <c r="OTW1797" s="142"/>
      <c r="OTX1797" s="142"/>
      <c r="OTY1797" s="142"/>
      <c r="OTZ1797" s="142"/>
      <c r="OUA1797" s="142"/>
      <c r="OUB1797" s="142"/>
      <c r="OUC1797" s="142"/>
      <c r="OUD1797" s="142"/>
      <c r="OUE1797" s="142"/>
      <c r="OUF1797" s="142"/>
      <c r="OUG1797" s="142"/>
      <c r="OUH1797" s="142"/>
      <c r="OUI1797" s="142"/>
      <c r="OUJ1797" s="142"/>
      <c r="OUK1797" s="142"/>
      <c r="OUL1797" s="142"/>
      <c r="OUM1797" s="142"/>
      <c r="OUN1797" s="142"/>
      <c r="OUO1797" s="142"/>
      <c r="OUP1797" s="142"/>
      <c r="OUQ1797" s="142"/>
      <c r="OUR1797" s="142"/>
      <c r="OUS1797" s="142"/>
      <c r="OUT1797" s="142"/>
      <c r="OUU1797" s="142"/>
      <c r="OUV1797" s="142"/>
      <c r="OUW1797" s="142"/>
      <c r="OUX1797" s="142"/>
      <c r="OUY1797" s="142"/>
      <c r="OUZ1797" s="142"/>
      <c r="OVA1797" s="142"/>
      <c r="OVB1797" s="142"/>
      <c r="OVC1797" s="142"/>
      <c r="OVD1797" s="142"/>
      <c r="OVE1797" s="142"/>
      <c r="OVF1797" s="142"/>
      <c r="OVG1797" s="142"/>
      <c r="OVH1797" s="142"/>
      <c r="OVI1797" s="142"/>
      <c r="OVJ1797" s="142"/>
      <c r="OVK1797" s="142"/>
      <c r="OVL1797" s="142"/>
      <c r="OVM1797" s="142"/>
      <c r="OVN1797" s="142"/>
      <c r="OVO1797" s="142"/>
      <c r="OVP1797" s="142"/>
      <c r="OVQ1797" s="142"/>
      <c r="OVR1797" s="142"/>
      <c r="OVS1797" s="142"/>
      <c r="OVT1797" s="142"/>
      <c r="OVU1797" s="142"/>
      <c r="OVV1797" s="142"/>
      <c r="OVW1797" s="142"/>
      <c r="OVX1797" s="142"/>
      <c r="OVY1797" s="142"/>
      <c r="OVZ1797" s="142"/>
      <c r="OWA1797" s="142"/>
      <c r="OWB1797" s="142"/>
      <c r="OWC1797" s="142"/>
      <c r="OWD1797" s="142"/>
      <c r="OWE1797" s="142"/>
      <c r="OWF1797" s="142"/>
      <c r="OWG1797" s="142"/>
      <c r="OWH1797" s="142"/>
      <c r="OWI1797" s="142"/>
      <c r="OWJ1797" s="142"/>
      <c r="OWK1797" s="142"/>
      <c r="OWL1797" s="142"/>
      <c r="OWM1797" s="142"/>
      <c r="OWN1797" s="142"/>
      <c r="OWO1797" s="142"/>
      <c r="OWP1797" s="142"/>
      <c r="OWQ1797" s="142"/>
      <c r="OWR1797" s="142"/>
      <c r="OWS1797" s="142"/>
      <c r="OWT1797" s="142"/>
      <c r="OWU1797" s="142"/>
      <c r="OWV1797" s="142"/>
      <c r="OWW1797" s="142"/>
      <c r="OWX1797" s="142"/>
      <c r="OWY1797" s="142"/>
      <c r="OWZ1797" s="142"/>
      <c r="OXA1797" s="142"/>
      <c r="OXB1797" s="142"/>
      <c r="OXC1797" s="142"/>
      <c r="OXD1797" s="142"/>
      <c r="OXE1797" s="142"/>
      <c r="OXF1797" s="142"/>
      <c r="OXG1797" s="142"/>
      <c r="OXH1797" s="142"/>
      <c r="OXI1797" s="142"/>
      <c r="OXJ1797" s="142"/>
      <c r="OXK1797" s="142"/>
      <c r="OXL1797" s="142"/>
      <c r="OXM1797" s="142"/>
      <c r="OXN1797" s="142"/>
      <c r="OXO1797" s="142"/>
      <c r="OXP1797" s="142"/>
      <c r="OXQ1797" s="142"/>
      <c r="OXR1797" s="142"/>
      <c r="OXS1797" s="142"/>
      <c r="OXT1797" s="142"/>
      <c r="OXU1797" s="142"/>
      <c r="OXV1797" s="142"/>
      <c r="OXW1797" s="142"/>
      <c r="OXX1797" s="142"/>
      <c r="OXY1797" s="142"/>
      <c r="OXZ1797" s="142"/>
      <c r="OYA1797" s="142"/>
      <c r="OYB1797" s="142"/>
      <c r="OYC1797" s="142"/>
      <c r="OYD1797" s="142"/>
      <c r="OYE1797" s="142"/>
      <c r="OYF1797" s="142"/>
      <c r="OYG1797" s="142"/>
      <c r="OYH1797" s="142"/>
      <c r="OYI1797" s="142"/>
      <c r="OYJ1797" s="142"/>
      <c r="OYK1797" s="142"/>
      <c r="OYL1797" s="142"/>
      <c r="OYM1797" s="142"/>
      <c r="OYN1797" s="142"/>
      <c r="OYO1797" s="142"/>
      <c r="OYP1797" s="142"/>
      <c r="OYQ1797" s="142"/>
      <c r="OYR1797" s="142"/>
      <c r="OYS1797" s="142"/>
      <c r="OYT1797" s="142"/>
      <c r="OYU1797" s="142"/>
      <c r="OYV1797" s="142"/>
      <c r="OYW1797" s="142"/>
      <c r="OYX1797" s="142"/>
      <c r="OYY1797" s="142"/>
      <c r="OYZ1797" s="142"/>
      <c r="OZA1797" s="142"/>
      <c r="OZB1797" s="142"/>
      <c r="OZC1797" s="142"/>
      <c r="OZD1797" s="142"/>
      <c r="OZE1797" s="142"/>
      <c r="OZF1797" s="142"/>
      <c r="OZG1797" s="142"/>
      <c r="OZH1797" s="142"/>
      <c r="OZI1797" s="142"/>
      <c r="OZJ1797" s="142"/>
      <c r="OZK1797" s="142"/>
      <c r="OZL1797" s="142"/>
      <c r="OZM1797" s="142"/>
      <c r="OZN1797" s="142"/>
      <c r="OZO1797" s="142"/>
      <c r="OZP1797" s="142"/>
      <c r="OZQ1797" s="142"/>
      <c r="OZR1797" s="142"/>
      <c r="OZS1797" s="142"/>
      <c r="OZT1797" s="142"/>
      <c r="OZU1797" s="142"/>
      <c r="OZV1797" s="142"/>
      <c r="OZW1797" s="142"/>
      <c r="OZX1797" s="142"/>
      <c r="OZY1797" s="142"/>
      <c r="OZZ1797" s="142"/>
      <c r="PAA1797" s="142"/>
      <c r="PAB1797" s="142"/>
      <c r="PAC1797" s="142"/>
      <c r="PAD1797" s="142"/>
      <c r="PAE1797" s="142"/>
      <c r="PAF1797" s="142"/>
      <c r="PAG1797" s="142"/>
      <c r="PAH1797" s="142"/>
      <c r="PAI1797" s="142"/>
      <c r="PAJ1797" s="142"/>
      <c r="PAK1797" s="142"/>
      <c r="PAL1797" s="142"/>
      <c r="PAM1797" s="142"/>
      <c r="PAN1797" s="142"/>
      <c r="PAO1797" s="142"/>
      <c r="PAP1797" s="142"/>
      <c r="PAQ1797" s="142"/>
      <c r="PAR1797" s="142"/>
      <c r="PAS1797" s="142"/>
      <c r="PAT1797" s="142"/>
      <c r="PAU1797" s="142"/>
      <c r="PAV1797" s="142"/>
      <c r="PAW1797" s="142"/>
      <c r="PAX1797" s="142"/>
      <c r="PAY1797" s="142"/>
      <c r="PAZ1797" s="142"/>
      <c r="PBA1797" s="142"/>
      <c r="PBB1797" s="142"/>
      <c r="PBC1797" s="142"/>
      <c r="PBD1797" s="142"/>
      <c r="PBE1797" s="142"/>
      <c r="PBF1797" s="142"/>
      <c r="PBG1797" s="142"/>
      <c r="PBH1797" s="142"/>
      <c r="PBI1797" s="142"/>
      <c r="PBJ1797" s="142"/>
      <c r="PBK1797" s="142"/>
      <c r="PBL1797" s="142"/>
      <c r="PBM1797" s="142"/>
      <c r="PBN1797" s="142"/>
      <c r="PBO1797" s="142"/>
      <c r="PBP1797" s="142"/>
      <c r="PBQ1797" s="142"/>
      <c r="PBR1797" s="142"/>
      <c r="PBS1797" s="142"/>
      <c r="PBT1797" s="142"/>
      <c r="PBU1797" s="142"/>
      <c r="PBV1797" s="142"/>
      <c r="PBW1797" s="142"/>
      <c r="PBX1797" s="142"/>
      <c r="PBY1797" s="142"/>
      <c r="PBZ1797" s="142"/>
      <c r="PCA1797" s="142"/>
      <c r="PCB1797" s="142"/>
      <c r="PCC1797" s="142"/>
      <c r="PCD1797" s="142"/>
      <c r="PCE1797" s="142"/>
      <c r="PCF1797" s="142"/>
      <c r="PCG1797" s="142"/>
      <c r="PCH1797" s="142"/>
      <c r="PCI1797" s="142"/>
      <c r="PCJ1797" s="142"/>
      <c r="PCK1797" s="142"/>
      <c r="PCL1797" s="142"/>
      <c r="PCM1797" s="142"/>
      <c r="PCN1797" s="142"/>
      <c r="PCO1797" s="142"/>
      <c r="PCP1797" s="142"/>
      <c r="PCQ1797" s="142"/>
      <c r="PCR1797" s="142"/>
      <c r="PCS1797" s="142"/>
      <c r="PCT1797" s="142"/>
      <c r="PCU1797" s="142"/>
      <c r="PCV1797" s="142"/>
      <c r="PCW1797" s="142"/>
      <c r="PCX1797" s="142"/>
      <c r="PCY1797" s="142"/>
      <c r="PCZ1797" s="142"/>
      <c r="PDA1797" s="142"/>
      <c r="PDB1797" s="142"/>
      <c r="PDC1797" s="142"/>
      <c r="PDD1797" s="142"/>
      <c r="PDE1797" s="142"/>
      <c r="PDF1797" s="142"/>
      <c r="PDG1797" s="142"/>
      <c r="PDH1797" s="142"/>
      <c r="PDI1797" s="142"/>
      <c r="PDJ1797" s="142"/>
      <c r="PDK1797" s="142"/>
      <c r="PDL1797" s="142"/>
      <c r="PDM1797" s="142"/>
      <c r="PDN1797" s="142"/>
      <c r="PDO1797" s="142"/>
      <c r="PDP1797" s="142"/>
      <c r="PDQ1797" s="142"/>
      <c r="PDR1797" s="142"/>
      <c r="PDS1797" s="142"/>
      <c r="PDT1797" s="142"/>
      <c r="PDU1797" s="142"/>
      <c r="PDV1797" s="142"/>
      <c r="PDW1797" s="142"/>
      <c r="PDX1797" s="142"/>
      <c r="PDY1797" s="142"/>
      <c r="PDZ1797" s="142"/>
      <c r="PEA1797" s="142"/>
      <c r="PEB1797" s="142"/>
      <c r="PEC1797" s="142"/>
      <c r="PED1797" s="142"/>
      <c r="PEE1797" s="142"/>
      <c r="PEF1797" s="142"/>
      <c r="PEG1797" s="142"/>
      <c r="PEH1797" s="142"/>
      <c r="PEI1797" s="142"/>
      <c r="PEJ1797" s="142"/>
      <c r="PEK1797" s="142"/>
      <c r="PEL1797" s="142"/>
      <c r="PEM1797" s="142"/>
      <c r="PEN1797" s="142"/>
      <c r="PEO1797" s="142"/>
      <c r="PEP1797" s="142"/>
      <c r="PEQ1797" s="142"/>
      <c r="PER1797" s="142"/>
      <c r="PES1797" s="142"/>
      <c r="PET1797" s="142"/>
      <c r="PEU1797" s="142"/>
      <c r="PEV1797" s="142"/>
      <c r="PEW1797" s="142"/>
      <c r="PEX1797" s="142"/>
      <c r="PEY1797" s="142"/>
      <c r="PEZ1797" s="142"/>
      <c r="PFA1797" s="142"/>
      <c r="PFB1797" s="142"/>
      <c r="PFC1797" s="142"/>
      <c r="PFD1797" s="142"/>
      <c r="PFE1797" s="142"/>
      <c r="PFF1797" s="142"/>
      <c r="PFG1797" s="142"/>
      <c r="PFH1797" s="142"/>
      <c r="PFI1797" s="142"/>
      <c r="PFJ1797" s="142"/>
      <c r="PFK1797" s="142"/>
      <c r="PFL1797" s="142"/>
      <c r="PFM1797" s="142"/>
      <c r="PFN1797" s="142"/>
      <c r="PFO1797" s="142"/>
      <c r="PFP1797" s="142"/>
      <c r="PFQ1797" s="142"/>
      <c r="PFR1797" s="142"/>
      <c r="PFS1797" s="142"/>
      <c r="PFT1797" s="142"/>
      <c r="PFU1797" s="142"/>
      <c r="PFV1797" s="142"/>
      <c r="PFW1797" s="142"/>
      <c r="PFX1797" s="142"/>
      <c r="PFY1797" s="142"/>
      <c r="PFZ1797" s="142"/>
      <c r="PGA1797" s="142"/>
      <c r="PGB1797" s="142"/>
      <c r="PGC1797" s="142"/>
      <c r="PGD1797" s="142"/>
      <c r="PGE1797" s="142"/>
      <c r="PGF1797" s="142"/>
      <c r="PGG1797" s="142"/>
      <c r="PGH1797" s="142"/>
      <c r="PGI1797" s="142"/>
      <c r="PGJ1797" s="142"/>
      <c r="PGK1797" s="142"/>
      <c r="PGL1797" s="142"/>
      <c r="PGM1797" s="142"/>
      <c r="PGN1797" s="142"/>
      <c r="PGO1797" s="142"/>
      <c r="PGP1797" s="142"/>
      <c r="PGQ1797" s="142"/>
      <c r="PGR1797" s="142"/>
      <c r="PGS1797" s="142"/>
      <c r="PGT1797" s="142"/>
      <c r="PGU1797" s="142"/>
      <c r="PGV1797" s="142"/>
      <c r="PGW1797" s="142"/>
      <c r="PGX1797" s="142"/>
      <c r="PGY1797" s="142"/>
      <c r="PGZ1797" s="142"/>
      <c r="PHA1797" s="142"/>
      <c r="PHB1797" s="142"/>
      <c r="PHC1797" s="142"/>
      <c r="PHD1797" s="142"/>
      <c r="PHE1797" s="142"/>
      <c r="PHF1797" s="142"/>
      <c r="PHG1797" s="142"/>
      <c r="PHH1797" s="142"/>
      <c r="PHI1797" s="142"/>
      <c r="PHJ1797" s="142"/>
      <c r="PHK1797" s="142"/>
      <c r="PHL1797" s="142"/>
      <c r="PHM1797" s="142"/>
      <c r="PHN1797" s="142"/>
      <c r="PHO1797" s="142"/>
      <c r="PHP1797" s="142"/>
      <c r="PHQ1797" s="142"/>
      <c r="PHR1797" s="142"/>
      <c r="PHS1797" s="142"/>
      <c r="PHT1797" s="142"/>
      <c r="PHU1797" s="142"/>
      <c r="PHV1797" s="142"/>
      <c r="PHW1797" s="142"/>
      <c r="PHX1797" s="142"/>
      <c r="PHY1797" s="142"/>
      <c r="PHZ1797" s="142"/>
      <c r="PIA1797" s="142"/>
      <c r="PIB1797" s="142"/>
      <c r="PIC1797" s="142"/>
      <c r="PID1797" s="142"/>
      <c r="PIE1797" s="142"/>
      <c r="PIF1797" s="142"/>
      <c r="PIG1797" s="142"/>
      <c r="PIH1797" s="142"/>
      <c r="PII1797" s="142"/>
      <c r="PIJ1797" s="142"/>
      <c r="PIK1797" s="142"/>
      <c r="PIL1797" s="142"/>
      <c r="PIM1797" s="142"/>
      <c r="PIN1797" s="142"/>
      <c r="PIO1797" s="142"/>
      <c r="PIP1797" s="142"/>
      <c r="PIQ1797" s="142"/>
      <c r="PIR1797" s="142"/>
      <c r="PIS1797" s="142"/>
      <c r="PIT1797" s="142"/>
      <c r="PIU1797" s="142"/>
      <c r="PIV1797" s="142"/>
      <c r="PIW1797" s="142"/>
      <c r="PIX1797" s="142"/>
      <c r="PIY1797" s="142"/>
      <c r="PIZ1797" s="142"/>
      <c r="PJA1797" s="142"/>
      <c r="PJB1797" s="142"/>
      <c r="PJC1797" s="142"/>
      <c r="PJD1797" s="142"/>
      <c r="PJE1797" s="142"/>
      <c r="PJF1797" s="142"/>
      <c r="PJG1797" s="142"/>
      <c r="PJH1797" s="142"/>
      <c r="PJI1797" s="142"/>
      <c r="PJJ1797" s="142"/>
      <c r="PJK1797" s="142"/>
      <c r="PJL1797" s="142"/>
      <c r="PJM1797" s="142"/>
      <c r="PJN1797" s="142"/>
      <c r="PJO1797" s="142"/>
      <c r="PJP1797" s="142"/>
      <c r="PJQ1797" s="142"/>
      <c r="PJR1797" s="142"/>
      <c r="PJS1797" s="142"/>
      <c r="PJT1797" s="142"/>
      <c r="PJU1797" s="142"/>
      <c r="PJV1797" s="142"/>
      <c r="PJW1797" s="142"/>
      <c r="PJX1797" s="142"/>
      <c r="PJY1797" s="142"/>
      <c r="PJZ1797" s="142"/>
      <c r="PKA1797" s="142"/>
      <c r="PKB1797" s="142"/>
      <c r="PKC1797" s="142"/>
      <c r="PKD1797" s="142"/>
      <c r="PKE1797" s="142"/>
      <c r="PKF1797" s="142"/>
      <c r="PKG1797" s="142"/>
      <c r="PKH1797" s="142"/>
      <c r="PKI1797" s="142"/>
      <c r="PKJ1797" s="142"/>
      <c r="PKK1797" s="142"/>
      <c r="PKL1797" s="142"/>
      <c r="PKM1797" s="142"/>
      <c r="PKN1797" s="142"/>
      <c r="PKO1797" s="142"/>
      <c r="PKP1797" s="142"/>
      <c r="PKQ1797" s="142"/>
      <c r="PKR1797" s="142"/>
      <c r="PKS1797" s="142"/>
      <c r="PKT1797" s="142"/>
      <c r="PKU1797" s="142"/>
      <c r="PKV1797" s="142"/>
      <c r="PKW1797" s="142"/>
      <c r="PKX1797" s="142"/>
      <c r="PKY1797" s="142"/>
      <c r="PKZ1797" s="142"/>
      <c r="PLA1797" s="142"/>
      <c r="PLB1797" s="142"/>
      <c r="PLC1797" s="142"/>
      <c r="PLD1797" s="142"/>
      <c r="PLE1797" s="142"/>
      <c r="PLF1797" s="142"/>
      <c r="PLG1797" s="142"/>
      <c r="PLH1797" s="142"/>
      <c r="PLI1797" s="142"/>
      <c r="PLJ1797" s="142"/>
      <c r="PLK1797" s="142"/>
      <c r="PLL1797" s="142"/>
      <c r="PLM1797" s="142"/>
      <c r="PLN1797" s="142"/>
      <c r="PLO1797" s="142"/>
      <c r="PLP1797" s="142"/>
      <c r="PLQ1797" s="142"/>
      <c r="PLR1797" s="142"/>
      <c r="PLS1797" s="142"/>
      <c r="PLT1797" s="142"/>
      <c r="PLU1797" s="142"/>
      <c r="PLV1797" s="142"/>
      <c r="PLW1797" s="142"/>
      <c r="PLX1797" s="142"/>
      <c r="PLY1797" s="142"/>
      <c r="PLZ1797" s="142"/>
      <c r="PMA1797" s="142"/>
      <c r="PMB1797" s="142"/>
      <c r="PMC1797" s="142"/>
      <c r="PMD1797" s="142"/>
      <c r="PME1797" s="142"/>
      <c r="PMF1797" s="142"/>
      <c r="PMG1797" s="142"/>
      <c r="PMH1797" s="142"/>
      <c r="PMI1797" s="142"/>
      <c r="PMJ1797" s="142"/>
      <c r="PMK1797" s="142"/>
      <c r="PML1797" s="142"/>
      <c r="PMM1797" s="142"/>
      <c r="PMN1797" s="142"/>
      <c r="PMO1797" s="142"/>
      <c r="PMP1797" s="142"/>
      <c r="PMQ1797" s="142"/>
      <c r="PMR1797" s="142"/>
      <c r="PMS1797" s="142"/>
      <c r="PMT1797" s="142"/>
      <c r="PMU1797" s="142"/>
      <c r="PMV1797" s="142"/>
      <c r="PMW1797" s="142"/>
      <c r="PMX1797" s="142"/>
      <c r="PMY1797" s="142"/>
      <c r="PMZ1797" s="142"/>
      <c r="PNA1797" s="142"/>
      <c r="PNB1797" s="142"/>
      <c r="PNC1797" s="142"/>
      <c r="PND1797" s="142"/>
      <c r="PNE1797" s="142"/>
      <c r="PNF1797" s="142"/>
      <c r="PNG1797" s="142"/>
      <c r="PNH1797" s="142"/>
      <c r="PNI1797" s="142"/>
      <c r="PNJ1797" s="142"/>
      <c r="PNK1797" s="142"/>
      <c r="PNL1797" s="142"/>
      <c r="PNM1797" s="142"/>
      <c r="PNN1797" s="142"/>
      <c r="PNO1797" s="142"/>
      <c r="PNP1797" s="142"/>
      <c r="PNQ1797" s="142"/>
      <c r="PNR1797" s="142"/>
      <c r="PNS1797" s="142"/>
      <c r="PNT1797" s="142"/>
      <c r="PNU1797" s="142"/>
      <c r="PNV1797" s="142"/>
      <c r="PNW1797" s="142"/>
      <c r="PNX1797" s="142"/>
      <c r="PNY1797" s="142"/>
      <c r="PNZ1797" s="142"/>
      <c r="POA1797" s="142"/>
      <c r="POB1797" s="142"/>
      <c r="POC1797" s="142"/>
      <c r="POD1797" s="142"/>
      <c r="POE1797" s="142"/>
      <c r="POF1797" s="142"/>
      <c r="POG1797" s="142"/>
      <c r="POH1797" s="142"/>
      <c r="POI1797" s="142"/>
      <c r="POJ1797" s="142"/>
      <c r="POK1797" s="142"/>
      <c r="POL1797" s="142"/>
      <c r="POM1797" s="142"/>
      <c r="PON1797" s="142"/>
      <c r="POO1797" s="142"/>
      <c r="POP1797" s="142"/>
      <c r="POQ1797" s="142"/>
      <c r="POR1797" s="142"/>
      <c r="POS1797" s="142"/>
      <c r="POT1797" s="142"/>
      <c r="POU1797" s="142"/>
      <c r="POV1797" s="142"/>
      <c r="POW1797" s="142"/>
      <c r="POX1797" s="142"/>
      <c r="POY1797" s="142"/>
      <c r="POZ1797" s="142"/>
      <c r="PPA1797" s="142"/>
      <c r="PPB1797" s="142"/>
      <c r="PPC1797" s="142"/>
      <c r="PPD1797" s="142"/>
      <c r="PPE1797" s="142"/>
      <c r="PPF1797" s="142"/>
      <c r="PPG1797" s="142"/>
      <c r="PPH1797" s="142"/>
      <c r="PPI1797" s="142"/>
      <c r="PPJ1797" s="142"/>
      <c r="PPK1797" s="142"/>
      <c r="PPL1797" s="142"/>
      <c r="PPM1797" s="142"/>
      <c r="PPN1797" s="142"/>
      <c r="PPO1797" s="142"/>
      <c r="PPP1797" s="142"/>
      <c r="PPQ1797" s="142"/>
      <c r="PPR1797" s="142"/>
      <c r="PPS1797" s="142"/>
      <c r="PPT1797" s="142"/>
      <c r="PPU1797" s="142"/>
      <c r="PPV1797" s="142"/>
      <c r="PPW1797" s="142"/>
      <c r="PPX1797" s="142"/>
      <c r="PPY1797" s="142"/>
      <c r="PPZ1797" s="142"/>
      <c r="PQA1797" s="142"/>
      <c r="PQB1797" s="142"/>
      <c r="PQC1797" s="142"/>
      <c r="PQD1797" s="142"/>
      <c r="PQE1797" s="142"/>
      <c r="PQF1797" s="142"/>
      <c r="PQG1797" s="142"/>
      <c r="PQH1797" s="142"/>
      <c r="PQI1797" s="142"/>
      <c r="PQJ1797" s="142"/>
      <c r="PQK1797" s="142"/>
      <c r="PQL1797" s="142"/>
      <c r="PQM1797" s="142"/>
      <c r="PQN1797" s="142"/>
      <c r="PQO1797" s="142"/>
      <c r="PQP1797" s="142"/>
      <c r="PQQ1797" s="142"/>
      <c r="PQR1797" s="142"/>
      <c r="PQS1797" s="142"/>
      <c r="PQT1797" s="142"/>
      <c r="PQU1797" s="142"/>
      <c r="PQV1797" s="142"/>
      <c r="PQW1797" s="142"/>
      <c r="PQX1797" s="142"/>
      <c r="PQY1797" s="142"/>
      <c r="PQZ1797" s="142"/>
      <c r="PRA1797" s="142"/>
      <c r="PRB1797" s="142"/>
      <c r="PRC1797" s="142"/>
      <c r="PRD1797" s="142"/>
      <c r="PRE1797" s="142"/>
      <c r="PRF1797" s="142"/>
      <c r="PRG1797" s="142"/>
      <c r="PRH1797" s="142"/>
      <c r="PRI1797" s="142"/>
      <c r="PRJ1797" s="142"/>
      <c r="PRK1797" s="142"/>
      <c r="PRL1797" s="142"/>
      <c r="PRM1797" s="142"/>
      <c r="PRN1797" s="142"/>
      <c r="PRO1797" s="142"/>
      <c r="PRP1797" s="142"/>
      <c r="PRQ1797" s="142"/>
      <c r="PRR1797" s="142"/>
      <c r="PRS1797" s="142"/>
      <c r="PRT1797" s="142"/>
      <c r="PRU1797" s="142"/>
      <c r="PRV1797" s="142"/>
      <c r="PRW1797" s="142"/>
      <c r="PRX1797" s="142"/>
      <c r="PRY1797" s="142"/>
      <c r="PRZ1797" s="142"/>
      <c r="PSA1797" s="142"/>
      <c r="PSB1797" s="142"/>
      <c r="PSC1797" s="142"/>
      <c r="PSD1797" s="142"/>
      <c r="PSE1797" s="142"/>
      <c r="PSF1797" s="142"/>
      <c r="PSG1797" s="142"/>
      <c r="PSH1797" s="142"/>
      <c r="PSI1797" s="142"/>
      <c r="PSJ1797" s="142"/>
      <c r="PSK1797" s="142"/>
      <c r="PSL1797" s="142"/>
      <c r="PSM1797" s="142"/>
      <c r="PSN1797" s="142"/>
      <c r="PSO1797" s="142"/>
      <c r="PSP1797" s="142"/>
      <c r="PSQ1797" s="142"/>
      <c r="PSR1797" s="142"/>
      <c r="PSS1797" s="142"/>
      <c r="PST1797" s="142"/>
      <c r="PSU1797" s="142"/>
      <c r="PSV1797" s="142"/>
      <c r="PSW1797" s="142"/>
      <c r="PSX1797" s="142"/>
      <c r="PSY1797" s="142"/>
      <c r="PSZ1797" s="142"/>
      <c r="PTA1797" s="142"/>
      <c r="PTB1797" s="142"/>
      <c r="PTC1797" s="142"/>
      <c r="PTD1797" s="142"/>
      <c r="PTE1797" s="142"/>
      <c r="PTF1797" s="142"/>
      <c r="PTG1797" s="142"/>
      <c r="PTH1797" s="142"/>
      <c r="PTI1797" s="142"/>
      <c r="PTJ1797" s="142"/>
      <c r="PTK1797" s="142"/>
      <c r="PTL1797" s="142"/>
      <c r="PTM1797" s="142"/>
      <c r="PTN1797" s="142"/>
      <c r="PTO1797" s="142"/>
      <c r="PTP1797" s="142"/>
      <c r="PTQ1797" s="142"/>
      <c r="PTR1797" s="142"/>
      <c r="PTS1797" s="142"/>
      <c r="PTT1797" s="142"/>
      <c r="PTU1797" s="142"/>
      <c r="PTV1797" s="142"/>
      <c r="PTW1797" s="142"/>
      <c r="PTX1797" s="142"/>
      <c r="PTY1797" s="142"/>
      <c r="PTZ1797" s="142"/>
      <c r="PUA1797" s="142"/>
      <c r="PUB1797" s="142"/>
      <c r="PUC1797" s="142"/>
      <c r="PUD1797" s="142"/>
      <c r="PUE1797" s="142"/>
      <c r="PUF1797" s="142"/>
      <c r="PUG1797" s="142"/>
      <c r="PUH1797" s="142"/>
      <c r="PUI1797" s="142"/>
      <c r="PUJ1797" s="142"/>
      <c r="PUK1797" s="142"/>
      <c r="PUL1797" s="142"/>
      <c r="PUM1797" s="142"/>
      <c r="PUN1797" s="142"/>
      <c r="PUO1797" s="142"/>
      <c r="PUP1797" s="142"/>
      <c r="PUQ1797" s="142"/>
      <c r="PUR1797" s="142"/>
      <c r="PUS1797" s="142"/>
      <c r="PUT1797" s="142"/>
      <c r="PUU1797" s="142"/>
      <c r="PUV1797" s="142"/>
      <c r="PUW1797" s="142"/>
      <c r="PUX1797" s="142"/>
      <c r="PUY1797" s="142"/>
      <c r="PUZ1797" s="142"/>
      <c r="PVA1797" s="142"/>
      <c r="PVB1797" s="142"/>
      <c r="PVC1797" s="142"/>
      <c r="PVD1797" s="142"/>
      <c r="PVE1797" s="142"/>
      <c r="PVF1797" s="142"/>
      <c r="PVG1797" s="142"/>
      <c r="PVH1797" s="142"/>
      <c r="PVI1797" s="142"/>
      <c r="PVJ1797" s="142"/>
      <c r="PVK1797" s="142"/>
      <c r="PVL1797" s="142"/>
      <c r="PVM1797" s="142"/>
      <c r="PVN1797" s="142"/>
      <c r="PVO1797" s="142"/>
      <c r="PVP1797" s="142"/>
      <c r="PVQ1797" s="142"/>
      <c r="PVR1797" s="142"/>
      <c r="PVS1797" s="142"/>
      <c r="PVT1797" s="142"/>
      <c r="PVU1797" s="142"/>
      <c r="PVV1797" s="142"/>
      <c r="PVW1797" s="142"/>
      <c r="PVX1797" s="142"/>
      <c r="PVY1797" s="142"/>
      <c r="PVZ1797" s="142"/>
      <c r="PWA1797" s="142"/>
      <c r="PWB1797" s="142"/>
      <c r="PWC1797" s="142"/>
      <c r="PWD1797" s="142"/>
      <c r="PWE1797" s="142"/>
      <c r="PWF1797" s="142"/>
      <c r="PWG1797" s="142"/>
      <c r="PWH1797" s="142"/>
      <c r="PWI1797" s="142"/>
      <c r="PWJ1797" s="142"/>
      <c r="PWK1797" s="142"/>
      <c r="PWL1797" s="142"/>
      <c r="PWM1797" s="142"/>
      <c r="PWN1797" s="142"/>
      <c r="PWO1797" s="142"/>
      <c r="PWP1797" s="142"/>
      <c r="PWQ1797" s="142"/>
      <c r="PWR1797" s="142"/>
      <c r="PWS1797" s="142"/>
      <c r="PWT1797" s="142"/>
      <c r="PWU1797" s="142"/>
      <c r="PWV1797" s="142"/>
      <c r="PWW1797" s="142"/>
      <c r="PWX1797" s="142"/>
      <c r="PWY1797" s="142"/>
      <c r="PWZ1797" s="142"/>
      <c r="PXA1797" s="142"/>
      <c r="PXB1797" s="142"/>
      <c r="PXC1797" s="142"/>
      <c r="PXD1797" s="142"/>
      <c r="PXE1797" s="142"/>
      <c r="PXF1797" s="142"/>
      <c r="PXG1797" s="142"/>
      <c r="PXH1797" s="142"/>
      <c r="PXI1797" s="142"/>
      <c r="PXJ1797" s="142"/>
      <c r="PXK1797" s="142"/>
      <c r="PXL1797" s="142"/>
      <c r="PXM1797" s="142"/>
      <c r="PXN1797" s="142"/>
      <c r="PXO1797" s="142"/>
      <c r="PXP1797" s="142"/>
      <c r="PXQ1797" s="142"/>
      <c r="PXR1797" s="142"/>
      <c r="PXS1797" s="142"/>
      <c r="PXT1797" s="142"/>
      <c r="PXU1797" s="142"/>
      <c r="PXV1797" s="142"/>
      <c r="PXW1797" s="142"/>
      <c r="PXX1797" s="142"/>
      <c r="PXY1797" s="142"/>
      <c r="PXZ1797" s="142"/>
      <c r="PYA1797" s="142"/>
      <c r="PYB1797" s="142"/>
      <c r="PYC1797" s="142"/>
      <c r="PYD1797" s="142"/>
      <c r="PYE1797" s="142"/>
      <c r="PYF1797" s="142"/>
      <c r="PYG1797" s="142"/>
      <c r="PYH1797" s="142"/>
      <c r="PYI1797" s="142"/>
      <c r="PYJ1797" s="142"/>
      <c r="PYK1797" s="142"/>
      <c r="PYL1797" s="142"/>
      <c r="PYM1797" s="142"/>
      <c r="PYN1797" s="142"/>
      <c r="PYO1797" s="142"/>
      <c r="PYP1797" s="142"/>
      <c r="PYQ1797" s="142"/>
      <c r="PYR1797" s="142"/>
      <c r="PYS1797" s="142"/>
      <c r="PYT1797" s="142"/>
      <c r="PYU1797" s="142"/>
      <c r="PYV1797" s="142"/>
      <c r="PYW1797" s="142"/>
      <c r="PYX1797" s="142"/>
      <c r="PYY1797" s="142"/>
      <c r="PYZ1797" s="142"/>
      <c r="PZA1797" s="142"/>
      <c r="PZB1797" s="142"/>
      <c r="PZC1797" s="142"/>
      <c r="PZD1797" s="142"/>
      <c r="PZE1797" s="142"/>
      <c r="PZF1797" s="142"/>
      <c r="PZG1797" s="142"/>
      <c r="PZH1797" s="142"/>
      <c r="PZI1797" s="142"/>
      <c r="PZJ1797" s="142"/>
      <c r="PZK1797" s="142"/>
      <c r="PZL1797" s="142"/>
      <c r="PZM1797" s="142"/>
      <c r="PZN1797" s="142"/>
      <c r="PZO1797" s="142"/>
      <c r="PZP1797" s="142"/>
      <c r="PZQ1797" s="142"/>
      <c r="PZR1797" s="142"/>
      <c r="PZS1797" s="142"/>
      <c r="PZT1797" s="142"/>
      <c r="PZU1797" s="142"/>
      <c r="PZV1797" s="142"/>
      <c r="PZW1797" s="142"/>
      <c r="PZX1797" s="142"/>
      <c r="PZY1797" s="142"/>
      <c r="PZZ1797" s="142"/>
      <c r="QAA1797" s="142"/>
      <c r="QAB1797" s="142"/>
      <c r="QAC1797" s="142"/>
      <c r="QAD1797" s="142"/>
      <c r="QAE1797" s="142"/>
      <c r="QAF1797" s="142"/>
      <c r="QAG1797" s="142"/>
      <c r="QAH1797" s="142"/>
      <c r="QAI1797" s="142"/>
      <c r="QAJ1797" s="142"/>
      <c r="QAK1797" s="142"/>
      <c r="QAL1797" s="142"/>
      <c r="QAM1797" s="142"/>
      <c r="QAN1797" s="142"/>
      <c r="QAO1797" s="142"/>
      <c r="QAP1797" s="142"/>
      <c r="QAQ1797" s="142"/>
      <c r="QAR1797" s="142"/>
      <c r="QAS1797" s="142"/>
      <c r="QAT1797" s="142"/>
      <c r="QAU1797" s="142"/>
      <c r="QAV1797" s="142"/>
      <c r="QAW1797" s="142"/>
      <c r="QAX1797" s="142"/>
      <c r="QAY1797" s="142"/>
      <c r="QAZ1797" s="142"/>
      <c r="QBA1797" s="142"/>
      <c r="QBB1797" s="142"/>
      <c r="QBC1797" s="142"/>
      <c r="QBD1797" s="142"/>
      <c r="QBE1797" s="142"/>
      <c r="QBF1797" s="142"/>
      <c r="QBG1797" s="142"/>
      <c r="QBH1797" s="142"/>
      <c r="QBI1797" s="142"/>
      <c r="QBJ1797" s="142"/>
      <c r="QBK1797" s="142"/>
      <c r="QBL1797" s="142"/>
      <c r="QBM1797" s="142"/>
      <c r="QBN1797" s="142"/>
      <c r="QBO1797" s="142"/>
      <c r="QBP1797" s="142"/>
      <c r="QBQ1797" s="142"/>
      <c r="QBR1797" s="142"/>
      <c r="QBS1797" s="142"/>
      <c r="QBT1797" s="142"/>
      <c r="QBU1797" s="142"/>
      <c r="QBV1797" s="142"/>
      <c r="QBW1797" s="142"/>
      <c r="QBX1797" s="142"/>
      <c r="QBY1797" s="142"/>
      <c r="QBZ1797" s="142"/>
      <c r="QCA1797" s="142"/>
      <c r="QCB1797" s="142"/>
      <c r="QCC1797" s="142"/>
      <c r="QCD1797" s="142"/>
      <c r="QCE1797" s="142"/>
      <c r="QCF1797" s="142"/>
      <c r="QCG1797" s="142"/>
      <c r="QCH1797" s="142"/>
      <c r="QCI1797" s="142"/>
      <c r="QCJ1797" s="142"/>
      <c r="QCK1797" s="142"/>
      <c r="QCL1797" s="142"/>
      <c r="QCM1797" s="142"/>
      <c r="QCN1797" s="142"/>
      <c r="QCO1797" s="142"/>
      <c r="QCP1797" s="142"/>
      <c r="QCQ1797" s="142"/>
      <c r="QCR1797" s="142"/>
      <c r="QCS1797" s="142"/>
      <c r="QCT1797" s="142"/>
      <c r="QCU1797" s="142"/>
      <c r="QCV1797" s="142"/>
      <c r="QCW1797" s="142"/>
      <c r="QCX1797" s="142"/>
      <c r="QCY1797" s="142"/>
      <c r="QCZ1797" s="142"/>
      <c r="QDA1797" s="142"/>
      <c r="QDB1797" s="142"/>
      <c r="QDC1797" s="142"/>
      <c r="QDD1797" s="142"/>
      <c r="QDE1797" s="142"/>
      <c r="QDF1797" s="142"/>
      <c r="QDG1797" s="142"/>
      <c r="QDH1797" s="142"/>
      <c r="QDI1797" s="142"/>
      <c r="QDJ1797" s="142"/>
      <c r="QDK1797" s="142"/>
      <c r="QDL1797" s="142"/>
      <c r="QDM1797" s="142"/>
      <c r="QDN1797" s="142"/>
      <c r="QDO1797" s="142"/>
      <c r="QDP1797" s="142"/>
      <c r="QDQ1797" s="142"/>
      <c r="QDR1797" s="142"/>
      <c r="QDS1797" s="142"/>
      <c r="QDT1797" s="142"/>
      <c r="QDU1797" s="142"/>
      <c r="QDV1797" s="142"/>
      <c r="QDW1797" s="142"/>
      <c r="QDX1797" s="142"/>
      <c r="QDY1797" s="142"/>
      <c r="QDZ1797" s="142"/>
      <c r="QEA1797" s="142"/>
      <c r="QEB1797" s="142"/>
      <c r="QEC1797" s="142"/>
      <c r="QED1797" s="142"/>
      <c r="QEE1797" s="142"/>
      <c r="QEF1797" s="142"/>
      <c r="QEG1797" s="142"/>
      <c r="QEH1797" s="142"/>
      <c r="QEI1797" s="142"/>
      <c r="QEJ1797" s="142"/>
      <c r="QEK1797" s="142"/>
      <c r="QEL1797" s="142"/>
      <c r="QEM1797" s="142"/>
      <c r="QEN1797" s="142"/>
      <c r="QEO1797" s="142"/>
      <c r="QEP1797" s="142"/>
      <c r="QEQ1797" s="142"/>
      <c r="QER1797" s="142"/>
      <c r="QES1797" s="142"/>
      <c r="QET1797" s="142"/>
      <c r="QEU1797" s="142"/>
      <c r="QEV1797" s="142"/>
      <c r="QEW1797" s="142"/>
      <c r="QEX1797" s="142"/>
      <c r="QEY1797" s="142"/>
      <c r="QEZ1797" s="142"/>
      <c r="QFA1797" s="142"/>
      <c r="QFB1797" s="142"/>
      <c r="QFC1797" s="142"/>
      <c r="QFD1797" s="142"/>
      <c r="QFE1797" s="142"/>
      <c r="QFF1797" s="142"/>
      <c r="QFG1797" s="142"/>
      <c r="QFH1797" s="142"/>
      <c r="QFI1797" s="142"/>
      <c r="QFJ1797" s="142"/>
      <c r="QFK1797" s="142"/>
      <c r="QFL1797" s="142"/>
      <c r="QFM1797" s="142"/>
      <c r="QFN1797" s="142"/>
      <c r="QFO1797" s="142"/>
      <c r="QFP1797" s="142"/>
      <c r="QFQ1797" s="142"/>
      <c r="QFR1797" s="142"/>
      <c r="QFS1797" s="142"/>
      <c r="QFT1797" s="142"/>
      <c r="QFU1797" s="142"/>
      <c r="QFV1797" s="142"/>
      <c r="QFW1797" s="142"/>
      <c r="QFX1797" s="142"/>
      <c r="QFY1797" s="142"/>
      <c r="QFZ1797" s="142"/>
      <c r="QGA1797" s="142"/>
      <c r="QGB1797" s="142"/>
      <c r="QGC1797" s="142"/>
      <c r="QGD1797" s="142"/>
      <c r="QGE1797" s="142"/>
      <c r="QGF1797" s="142"/>
      <c r="QGG1797" s="142"/>
      <c r="QGH1797" s="142"/>
      <c r="QGI1797" s="142"/>
      <c r="QGJ1797" s="142"/>
      <c r="QGK1797" s="142"/>
      <c r="QGL1797" s="142"/>
      <c r="QGM1797" s="142"/>
      <c r="QGN1797" s="142"/>
      <c r="QGO1797" s="142"/>
      <c r="QGP1797" s="142"/>
      <c r="QGQ1797" s="142"/>
      <c r="QGR1797" s="142"/>
      <c r="QGS1797" s="142"/>
      <c r="QGT1797" s="142"/>
      <c r="QGU1797" s="142"/>
      <c r="QGV1797" s="142"/>
      <c r="QGW1797" s="142"/>
      <c r="QGX1797" s="142"/>
      <c r="QGY1797" s="142"/>
      <c r="QGZ1797" s="142"/>
      <c r="QHA1797" s="142"/>
      <c r="QHB1797" s="142"/>
      <c r="QHC1797" s="142"/>
      <c r="QHD1797" s="142"/>
      <c r="QHE1797" s="142"/>
      <c r="QHF1797" s="142"/>
      <c r="QHG1797" s="142"/>
      <c r="QHH1797" s="142"/>
      <c r="QHI1797" s="142"/>
      <c r="QHJ1797" s="142"/>
      <c r="QHK1797" s="142"/>
      <c r="QHL1797" s="142"/>
      <c r="QHM1797" s="142"/>
      <c r="QHN1797" s="142"/>
      <c r="QHO1797" s="142"/>
      <c r="QHP1797" s="142"/>
      <c r="QHQ1797" s="142"/>
      <c r="QHR1797" s="142"/>
      <c r="QHS1797" s="142"/>
      <c r="QHT1797" s="142"/>
      <c r="QHU1797" s="142"/>
      <c r="QHV1797" s="142"/>
      <c r="QHW1797" s="142"/>
      <c r="QHX1797" s="142"/>
      <c r="QHY1797" s="142"/>
      <c r="QHZ1797" s="142"/>
      <c r="QIA1797" s="142"/>
      <c r="QIB1797" s="142"/>
      <c r="QIC1797" s="142"/>
      <c r="QID1797" s="142"/>
      <c r="QIE1797" s="142"/>
      <c r="QIF1797" s="142"/>
      <c r="QIG1797" s="142"/>
      <c r="QIH1797" s="142"/>
      <c r="QII1797" s="142"/>
      <c r="QIJ1797" s="142"/>
      <c r="QIK1797" s="142"/>
      <c r="QIL1797" s="142"/>
      <c r="QIM1797" s="142"/>
      <c r="QIN1797" s="142"/>
      <c r="QIO1797" s="142"/>
      <c r="QIP1797" s="142"/>
      <c r="QIQ1797" s="142"/>
      <c r="QIR1797" s="142"/>
      <c r="QIS1797" s="142"/>
      <c r="QIT1797" s="142"/>
      <c r="QIU1797" s="142"/>
      <c r="QIV1797" s="142"/>
      <c r="QIW1797" s="142"/>
      <c r="QIX1797" s="142"/>
      <c r="QIY1797" s="142"/>
      <c r="QIZ1797" s="142"/>
      <c r="QJA1797" s="142"/>
      <c r="QJB1797" s="142"/>
      <c r="QJC1797" s="142"/>
      <c r="QJD1797" s="142"/>
      <c r="QJE1797" s="142"/>
      <c r="QJF1797" s="142"/>
      <c r="QJG1797" s="142"/>
      <c r="QJH1797" s="142"/>
      <c r="QJI1797" s="142"/>
      <c r="QJJ1797" s="142"/>
      <c r="QJK1797" s="142"/>
      <c r="QJL1797" s="142"/>
      <c r="QJM1797" s="142"/>
      <c r="QJN1797" s="142"/>
      <c r="QJO1797" s="142"/>
      <c r="QJP1797" s="142"/>
      <c r="QJQ1797" s="142"/>
      <c r="QJR1797" s="142"/>
      <c r="QJS1797" s="142"/>
      <c r="QJT1797" s="142"/>
      <c r="QJU1797" s="142"/>
      <c r="QJV1797" s="142"/>
      <c r="QJW1797" s="142"/>
      <c r="QJX1797" s="142"/>
      <c r="QJY1797" s="142"/>
      <c r="QJZ1797" s="142"/>
      <c r="QKA1797" s="142"/>
      <c r="QKB1797" s="142"/>
      <c r="QKC1797" s="142"/>
      <c r="QKD1797" s="142"/>
      <c r="QKE1797" s="142"/>
      <c r="QKF1797" s="142"/>
      <c r="QKG1797" s="142"/>
      <c r="QKH1797" s="142"/>
      <c r="QKI1797" s="142"/>
      <c r="QKJ1797" s="142"/>
      <c r="QKK1797" s="142"/>
      <c r="QKL1797" s="142"/>
      <c r="QKM1797" s="142"/>
      <c r="QKN1797" s="142"/>
      <c r="QKO1797" s="142"/>
      <c r="QKP1797" s="142"/>
      <c r="QKQ1797" s="142"/>
      <c r="QKR1797" s="142"/>
      <c r="QKS1797" s="142"/>
      <c r="QKT1797" s="142"/>
      <c r="QKU1797" s="142"/>
      <c r="QKV1797" s="142"/>
      <c r="QKW1797" s="142"/>
      <c r="QKX1797" s="142"/>
      <c r="QKY1797" s="142"/>
      <c r="QKZ1797" s="142"/>
      <c r="QLA1797" s="142"/>
      <c r="QLB1797" s="142"/>
      <c r="QLC1797" s="142"/>
      <c r="QLD1797" s="142"/>
      <c r="QLE1797" s="142"/>
      <c r="QLF1797" s="142"/>
      <c r="QLG1797" s="142"/>
      <c r="QLH1797" s="142"/>
      <c r="QLI1797" s="142"/>
      <c r="QLJ1797" s="142"/>
      <c r="QLK1797" s="142"/>
      <c r="QLL1797" s="142"/>
      <c r="QLM1797" s="142"/>
      <c r="QLN1797" s="142"/>
      <c r="QLO1797" s="142"/>
      <c r="QLP1797" s="142"/>
      <c r="QLQ1797" s="142"/>
      <c r="QLR1797" s="142"/>
      <c r="QLS1797" s="142"/>
      <c r="QLT1797" s="142"/>
      <c r="QLU1797" s="142"/>
      <c r="QLV1797" s="142"/>
      <c r="QLW1797" s="142"/>
      <c r="QLX1797" s="142"/>
      <c r="QLY1797" s="142"/>
      <c r="QLZ1797" s="142"/>
      <c r="QMA1797" s="142"/>
      <c r="QMB1797" s="142"/>
      <c r="QMC1797" s="142"/>
      <c r="QMD1797" s="142"/>
      <c r="QME1797" s="142"/>
      <c r="QMF1797" s="142"/>
      <c r="QMG1797" s="142"/>
      <c r="QMH1797" s="142"/>
      <c r="QMI1797" s="142"/>
      <c r="QMJ1797" s="142"/>
      <c r="QMK1797" s="142"/>
      <c r="QML1797" s="142"/>
      <c r="QMM1797" s="142"/>
      <c r="QMN1797" s="142"/>
      <c r="QMO1797" s="142"/>
      <c r="QMP1797" s="142"/>
      <c r="QMQ1797" s="142"/>
      <c r="QMR1797" s="142"/>
      <c r="QMS1797" s="142"/>
      <c r="QMT1797" s="142"/>
      <c r="QMU1797" s="142"/>
      <c r="QMV1797" s="142"/>
      <c r="QMW1797" s="142"/>
      <c r="QMX1797" s="142"/>
      <c r="QMY1797" s="142"/>
      <c r="QMZ1797" s="142"/>
      <c r="QNA1797" s="142"/>
      <c r="QNB1797" s="142"/>
      <c r="QNC1797" s="142"/>
      <c r="QND1797" s="142"/>
      <c r="QNE1797" s="142"/>
      <c r="QNF1797" s="142"/>
      <c r="QNG1797" s="142"/>
      <c r="QNH1797" s="142"/>
      <c r="QNI1797" s="142"/>
      <c r="QNJ1797" s="142"/>
      <c r="QNK1797" s="142"/>
      <c r="QNL1797" s="142"/>
      <c r="QNM1797" s="142"/>
      <c r="QNN1797" s="142"/>
      <c r="QNO1797" s="142"/>
      <c r="QNP1797" s="142"/>
      <c r="QNQ1797" s="142"/>
      <c r="QNR1797" s="142"/>
      <c r="QNS1797" s="142"/>
      <c r="QNT1797" s="142"/>
      <c r="QNU1797" s="142"/>
      <c r="QNV1797" s="142"/>
      <c r="QNW1797" s="142"/>
      <c r="QNX1797" s="142"/>
      <c r="QNY1797" s="142"/>
      <c r="QNZ1797" s="142"/>
      <c r="QOA1797" s="142"/>
      <c r="QOB1797" s="142"/>
      <c r="QOC1797" s="142"/>
      <c r="QOD1797" s="142"/>
      <c r="QOE1797" s="142"/>
      <c r="QOF1797" s="142"/>
      <c r="QOG1797" s="142"/>
      <c r="QOH1797" s="142"/>
      <c r="QOI1797" s="142"/>
      <c r="QOJ1797" s="142"/>
      <c r="QOK1797" s="142"/>
      <c r="QOL1797" s="142"/>
      <c r="QOM1797" s="142"/>
      <c r="QON1797" s="142"/>
      <c r="QOO1797" s="142"/>
      <c r="QOP1797" s="142"/>
      <c r="QOQ1797" s="142"/>
      <c r="QOR1797" s="142"/>
      <c r="QOS1797" s="142"/>
      <c r="QOT1797" s="142"/>
      <c r="QOU1797" s="142"/>
      <c r="QOV1797" s="142"/>
      <c r="QOW1797" s="142"/>
      <c r="QOX1797" s="142"/>
      <c r="QOY1797" s="142"/>
      <c r="QOZ1797" s="142"/>
      <c r="QPA1797" s="142"/>
      <c r="QPB1797" s="142"/>
      <c r="QPC1797" s="142"/>
      <c r="QPD1797" s="142"/>
      <c r="QPE1797" s="142"/>
      <c r="QPF1797" s="142"/>
      <c r="QPG1797" s="142"/>
      <c r="QPH1797" s="142"/>
      <c r="QPI1797" s="142"/>
      <c r="QPJ1797" s="142"/>
      <c r="QPK1797" s="142"/>
      <c r="QPL1797" s="142"/>
      <c r="QPM1797" s="142"/>
      <c r="QPN1797" s="142"/>
      <c r="QPO1797" s="142"/>
      <c r="QPP1797" s="142"/>
      <c r="QPQ1797" s="142"/>
      <c r="QPR1797" s="142"/>
      <c r="QPS1797" s="142"/>
      <c r="QPT1797" s="142"/>
      <c r="QPU1797" s="142"/>
      <c r="QPV1797" s="142"/>
      <c r="QPW1797" s="142"/>
      <c r="QPX1797" s="142"/>
      <c r="QPY1797" s="142"/>
      <c r="QPZ1797" s="142"/>
      <c r="QQA1797" s="142"/>
      <c r="QQB1797" s="142"/>
      <c r="QQC1797" s="142"/>
      <c r="QQD1797" s="142"/>
      <c r="QQE1797" s="142"/>
      <c r="QQF1797" s="142"/>
      <c r="QQG1797" s="142"/>
      <c r="QQH1797" s="142"/>
      <c r="QQI1797" s="142"/>
      <c r="QQJ1797" s="142"/>
      <c r="QQK1797" s="142"/>
      <c r="QQL1797" s="142"/>
      <c r="QQM1797" s="142"/>
      <c r="QQN1797" s="142"/>
      <c r="QQO1797" s="142"/>
      <c r="QQP1797" s="142"/>
      <c r="QQQ1797" s="142"/>
      <c r="QQR1797" s="142"/>
      <c r="QQS1797" s="142"/>
      <c r="QQT1797" s="142"/>
      <c r="QQU1797" s="142"/>
      <c r="QQV1797" s="142"/>
      <c r="QQW1797" s="142"/>
      <c r="QQX1797" s="142"/>
      <c r="QQY1797" s="142"/>
      <c r="QQZ1797" s="142"/>
      <c r="QRA1797" s="142"/>
      <c r="QRB1797" s="142"/>
      <c r="QRC1797" s="142"/>
      <c r="QRD1797" s="142"/>
      <c r="QRE1797" s="142"/>
      <c r="QRF1797" s="142"/>
      <c r="QRG1797" s="142"/>
      <c r="QRH1797" s="142"/>
      <c r="QRI1797" s="142"/>
      <c r="QRJ1797" s="142"/>
      <c r="QRK1797" s="142"/>
      <c r="QRL1797" s="142"/>
      <c r="QRM1797" s="142"/>
      <c r="QRN1797" s="142"/>
      <c r="QRO1797" s="142"/>
      <c r="QRP1797" s="142"/>
      <c r="QRQ1797" s="142"/>
      <c r="QRR1797" s="142"/>
      <c r="QRS1797" s="142"/>
      <c r="QRT1797" s="142"/>
      <c r="QRU1797" s="142"/>
      <c r="QRV1797" s="142"/>
      <c r="QRW1797" s="142"/>
      <c r="QRX1797" s="142"/>
      <c r="QRY1797" s="142"/>
      <c r="QRZ1797" s="142"/>
      <c r="QSA1797" s="142"/>
      <c r="QSB1797" s="142"/>
      <c r="QSC1797" s="142"/>
      <c r="QSD1797" s="142"/>
      <c r="QSE1797" s="142"/>
      <c r="QSF1797" s="142"/>
      <c r="QSG1797" s="142"/>
      <c r="QSH1797" s="142"/>
      <c r="QSI1797" s="142"/>
      <c r="QSJ1797" s="142"/>
      <c r="QSK1797" s="142"/>
      <c r="QSL1797" s="142"/>
      <c r="QSM1797" s="142"/>
      <c r="QSN1797" s="142"/>
      <c r="QSO1797" s="142"/>
      <c r="QSP1797" s="142"/>
      <c r="QSQ1797" s="142"/>
      <c r="QSR1797" s="142"/>
      <c r="QSS1797" s="142"/>
      <c r="QST1797" s="142"/>
      <c r="QSU1797" s="142"/>
      <c r="QSV1797" s="142"/>
      <c r="QSW1797" s="142"/>
      <c r="QSX1797" s="142"/>
      <c r="QSY1797" s="142"/>
      <c r="QSZ1797" s="142"/>
      <c r="QTA1797" s="142"/>
      <c r="QTB1797" s="142"/>
      <c r="QTC1797" s="142"/>
      <c r="QTD1797" s="142"/>
      <c r="QTE1797" s="142"/>
      <c r="QTF1797" s="142"/>
      <c r="QTG1797" s="142"/>
      <c r="QTH1797" s="142"/>
      <c r="QTI1797" s="142"/>
      <c r="QTJ1797" s="142"/>
      <c r="QTK1797" s="142"/>
      <c r="QTL1797" s="142"/>
      <c r="QTM1797" s="142"/>
      <c r="QTN1797" s="142"/>
      <c r="QTO1797" s="142"/>
      <c r="QTP1797" s="142"/>
      <c r="QTQ1797" s="142"/>
      <c r="QTR1797" s="142"/>
      <c r="QTS1797" s="142"/>
      <c r="QTT1797" s="142"/>
      <c r="QTU1797" s="142"/>
      <c r="QTV1797" s="142"/>
      <c r="QTW1797" s="142"/>
      <c r="QTX1797" s="142"/>
      <c r="QTY1797" s="142"/>
      <c r="QTZ1797" s="142"/>
      <c r="QUA1797" s="142"/>
      <c r="QUB1797" s="142"/>
      <c r="QUC1797" s="142"/>
      <c r="QUD1797" s="142"/>
      <c r="QUE1797" s="142"/>
      <c r="QUF1797" s="142"/>
      <c r="QUG1797" s="142"/>
      <c r="QUH1797" s="142"/>
      <c r="QUI1797" s="142"/>
      <c r="QUJ1797" s="142"/>
      <c r="QUK1797" s="142"/>
      <c r="QUL1797" s="142"/>
      <c r="QUM1797" s="142"/>
      <c r="QUN1797" s="142"/>
      <c r="QUO1797" s="142"/>
      <c r="QUP1797" s="142"/>
      <c r="QUQ1797" s="142"/>
      <c r="QUR1797" s="142"/>
      <c r="QUS1797" s="142"/>
      <c r="QUT1797" s="142"/>
      <c r="QUU1797" s="142"/>
      <c r="QUV1797" s="142"/>
      <c r="QUW1797" s="142"/>
      <c r="QUX1797" s="142"/>
      <c r="QUY1797" s="142"/>
      <c r="QUZ1797" s="142"/>
      <c r="QVA1797" s="142"/>
      <c r="QVB1797" s="142"/>
      <c r="QVC1797" s="142"/>
      <c r="QVD1797" s="142"/>
      <c r="QVE1797" s="142"/>
      <c r="QVF1797" s="142"/>
      <c r="QVG1797" s="142"/>
      <c r="QVH1797" s="142"/>
      <c r="QVI1797" s="142"/>
      <c r="QVJ1797" s="142"/>
      <c r="QVK1797" s="142"/>
      <c r="QVL1797" s="142"/>
      <c r="QVM1797" s="142"/>
      <c r="QVN1797" s="142"/>
      <c r="QVO1797" s="142"/>
      <c r="QVP1797" s="142"/>
      <c r="QVQ1797" s="142"/>
      <c r="QVR1797" s="142"/>
      <c r="QVS1797" s="142"/>
      <c r="QVT1797" s="142"/>
      <c r="QVU1797" s="142"/>
      <c r="QVV1797" s="142"/>
      <c r="QVW1797" s="142"/>
      <c r="QVX1797" s="142"/>
      <c r="QVY1797" s="142"/>
      <c r="QVZ1797" s="142"/>
      <c r="QWA1797" s="142"/>
      <c r="QWB1797" s="142"/>
      <c r="QWC1797" s="142"/>
      <c r="QWD1797" s="142"/>
      <c r="QWE1797" s="142"/>
      <c r="QWF1797" s="142"/>
      <c r="QWG1797" s="142"/>
      <c r="QWH1797" s="142"/>
      <c r="QWI1797" s="142"/>
      <c r="QWJ1797" s="142"/>
      <c r="QWK1797" s="142"/>
      <c r="QWL1797" s="142"/>
      <c r="QWM1797" s="142"/>
      <c r="QWN1797" s="142"/>
      <c r="QWO1797" s="142"/>
      <c r="QWP1797" s="142"/>
      <c r="QWQ1797" s="142"/>
      <c r="QWR1797" s="142"/>
      <c r="QWS1797" s="142"/>
      <c r="QWT1797" s="142"/>
      <c r="QWU1797" s="142"/>
      <c r="QWV1797" s="142"/>
      <c r="QWW1797" s="142"/>
      <c r="QWX1797" s="142"/>
      <c r="QWY1797" s="142"/>
      <c r="QWZ1797" s="142"/>
      <c r="QXA1797" s="142"/>
      <c r="QXB1797" s="142"/>
      <c r="QXC1797" s="142"/>
      <c r="QXD1797" s="142"/>
      <c r="QXE1797" s="142"/>
      <c r="QXF1797" s="142"/>
      <c r="QXG1797" s="142"/>
      <c r="QXH1797" s="142"/>
      <c r="QXI1797" s="142"/>
      <c r="QXJ1797" s="142"/>
      <c r="QXK1797" s="142"/>
      <c r="QXL1797" s="142"/>
      <c r="QXM1797" s="142"/>
      <c r="QXN1797" s="142"/>
      <c r="QXO1797" s="142"/>
      <c r="QXP1797" s="142"/>
      <c r="QXQ1797" s="142"/>
      <c r="QXR1797" s="142"/>
      <c r="QXS1797" s="142"/>
      <c r="QXT1797" s="142"/>
      <c r="QXU1797" s="142"/>
      <c r="QXV1797" s="142"/>
      <c r="QXW1797" s="142"/>
      <c r="QXX1797" s="142"/>
      <c r="QXY1797" s="142"/>
      <c r="QXZ1797" s="142"/>
      <c r="QYA1797" s="142"/>
      <c r="QYB1797" s="142"/>
      <c r="QYC1797" s="142"/>
      <c r="QYD1797" s="142"/>
      <c r="QYE1797" s="142"/>
      <c r="QYF1797" s="142"/>
      <c r="QYG1797" s="142"/>
      <c r="QYH1797" s="142"/>
      <c r="QYI1797" s="142"/>
      <c r="QYJ1797" s="142"/>
      <c r="QYK1797" s="142"/>
      <c r="QYL1797" s="142"/>
      <c r="QYM1797" s="142"/>
      <c r="QYN1797" s="142"/>
      <c r="QYO1797" s="142"/>
      <c r="QYP1797" s="142"/>
      <c r="QYQ1797" s="142"/>
      <c r="QYR1797" s="142"/>
      <c r="QYS1797" s="142"/>
      <c r="QYT1797" s="142"/>
      <c r="QYU1797" s="142"/>
      <c r="QYV1797" s="142"/>
      <c r="QYW1797" s="142"/>
      <c r="QYX1797" s="142"/>
      <c r="QYY1797" s="142"/>
      <c r="QYZ1797" s="142"/>
      <c r="QZA1797" s="142"/>
      <c r="QZB1797" s="142"/>
      <c r="QZC1797" s="142"/>
      <c r="QZD1797" s="142"/>
      <c r="QZE1797" s="142"/>
      <c r="QZF1797" s="142"/>
      <c r="QZG1797" s="142"/>
      <c r="QZH1797" s="142"/>
      <c r="QZI1797" s="142"/>
      <c r="QZJ1797" s="142"/>
      <c r="QZK1797" s="142"/>
      <c r="QZL1797" s="142"/>
      <c r="QZM1797" s="142"/>
      <c r="QZN1797" s="142"/>
      <c r="QZO1797" s="142"/>
      <c r="QZP1797" s="142"/>
      <c r="QZQ1797" s="142"/>
      <c r="QZR1797" s="142"/>
      <c r="QZS1797" s="142"/>
      <c r="QZT1797" s="142"/>
      <c r="QZU1797" s="142"/>
      <c r="QZV1797" s="142"/>
      <c r="QZW1797" s="142"/>
      <c r="QZX1797" s="142"/>
      <c r="QZY1797" s="142"/>
      <c r="QZZ1797" s="142"/>
      <c r="RAA1797" s="142"/>
      <c r="RAB1797" s="142"/>
      <c r="RAC1797" s="142"/>
      <c r="RAD1797" s="142"/>
      <c r="RAE1797" s="142"/>
      <c r="RAF1797" s="142"/>
      <c r="RAG1797" s="142"/>
      <c r="RAH1797" s="142"/>
      <c r="RAI1797" s="142"/>
      <c r="RAJ1797" s="142"/>
      <c r="RAK1797" s="142"/>
      <c r="RAL1797" s="142"/>
      <c r="RAM1797" s="142"/>
      <c r="RAN1797" s="142"/>
      <c r="RAO1797" s="142"/>
      <c r="RAP1797" s="142"/>
      <c r="RAQ1797" s="142"/>
      <c r="RAR1797" s="142"/>
      <c r="RAS1797" s="142"/>
      <c r="RAT1797" s="142"/>
      <c r="RAU1797" s="142"/>
      <c r="RAV1797" s="142"/>
      <c r="RAW1797" s="142"/>
      <c r="RAX1797" s="142"/>
      <c r="RAY1797" s="142"/>
      <c r="RAZ1797" s="142"/>
      <c r="RBA1797" s="142"/>
      <c r="RBB1797" s="142"/>
      <c r="RBC1797" s="142"/>
      <c r="RBD1797" s="142"/>
      <c r="RBE1797" s="142"/>
      <c r="RBF1797" s="142"/>
      <c r="RBG1797" s="142"/>
      <c r="RBH1797" s="142"/>
      <c r="RBI1797" s="142"/>
      <c r="RBJ1797" s="142"/>
      <c r="RBK1797" s="142"/>
      <c r="RBL1797" s="142"/>
      <c r="RBM1797" s="142"/>
      <c r="RBN1797" s="142"/>
      <c r="RBO1797" s="142"/>
      <c r="RBP1797" s="142"/>
      <c r="RBQ1797" s="142"/>
      <c r="RBR1797" s="142"/>
      <c r="RBS1797" s="142"/>
      <c r="RBT1797" s="142"/>
      <c r="RBU1797" s="142"/>
      <c r="RBV1797" s="142"/>
      <c r="RBW1797" s="142"/>
      <c r="RBX1797" s="142"/>
      <c r="RBY1797" s="142"/>
      <c r="RBZ1797" s="142"/>
      <c r="RCA1797" s="142"/>
      <c r="RCB1797" s="142"/>
      <c r="RCC1797" s="142"/>
      <c r="RCD1797" s="142"/>
      <c r="RCE1797" s="142"/>
      <c r="RCF1797" s="142"/>
      <c r="RCG1797" s="142"/>
      <c r="RCH1797" s="142"/>
      <c r="RCI1797" s="142"/>
      <c r="RCJ1797" s="142"/>
      <c r="RCK1797" s="142"/>
      <c r="RCL1797" s="142"/>
      <c r="RCM1797" s="142"/>
      <c r="RCN1797" s="142"/>
      <c r="RCO1797" s="142"/>
      <c r="RCP1797" s="142"/>
      <c r="RCQ1797" s="142"/>
      <c r="RCR1797" s="142"/>
      <c r="RCS1797" s="142"/>
      <c r="RCT1797" s="142"/>
      <c r="RCU1797" s="142"/>
      <c r="RCV1797" s="142"/>
      <c r="RCW1797" s="142"/>
      <c r="RCX1797" s="142"/>
      <c r="RCY1797" s="142"/>
      <c r="RCZ1797" s="142"/>
      <c r="RDA1797" s="142"/>
      <c r="RDB1797" s="142"/>
      <c r="RDC1797" s="142"/>
      <c r="RDD1797" s="142"/>
      <c r="RDE1797" s="142"/>
      <c r="RDF1797" s="142"/>
      <c r="RDG1797" s="142"/>
      <c r="RDH1797" s="142"/>
      <c r="RDI1797" s="142"/>
      <c r="RDJ1797" s="142"/>
      <c r="RDK1797" s="142"/>
      <c r="RDL1797" s="142"/>
      <c r="RDM1797" s="142"/>
      <c r="RDN1797" s="142"/>
      <c r="RDO1797" s="142"/>
      <c r="RDP1797" s="142"/>
      <c r="RDQ1797" s="142"/>
      <c r="RDR1797" s="142"/>
      <c r="RDS1797" s="142"/>
      <c r="RDT1797" s="142"/>
      <c r="RDU1797" s="142"/>
      <c r="RDV1797" s="142"/>
      <c r="RDW1797" s="142"/>
      <c r="RDX1797" s="142"/>
      <c r="RDY1797" s="142"/>
      <c r="RDZ1797" s="142"/>
      <c r="REA1797" s="142"/>
      <c r="REB1797" s="142"/>
      <c r="REC1797" s="142"/>
      <c r="RED1797" s="142"/>
      <c r="REE1797" s="142"/>
      <c r="REF1797" s="142"/>
      <c r="REG1797" s="142"/>
      <c r="REH1797" s="142"/>
      <c r="REI1797" s="142"/>
      <c r="REJ1797" s="142"/>
      <c r="REK1797" s="142"/>
      <c r="REL1797" s="142"/>
      <c r="REM1797" s="142"/>
      <c r="REN1797" s="142"/>
      <c r="REO1797" s="142"/>
      <c r="REP1797" s="142"/>
      <c r="REQ1797" s="142"/>
      <c r="RER1797" s="142"/>
      <c r="RES1797" s="142"/>
      <c r="RET1797" s="142"/>
      <c r="REU1797" s="142"/>
      <c r="REV1797" s="142"/>
      <c r="REW1797" s="142"/>
      <c r="REX1797" s="142"/>
      <c r="REY1797" s="142"/>
      <c r="REZ1797" s="142"/>
      <c r="RFA1797" s="142"/>
      <c r="RFB1797" s="142"/>
      <c r="RFC1797" s="142"/>
      <c r="RFD1797" s="142"/>
      <c r="RFE1797" s="142"/>
      <c r="RFF1797" s="142"/>
      <c r="RFG1797" s="142"/>
      <c r="RFH1797" s="142"/>
      <c r="RFI1797" s="142"/>
      <c r="RFJ1797" s="142"/>
      <c r="RFK1797" s="142"/>
      <c r="RFL1797" s="142"/>
      <c r="RFM1797" s="142"/>
      <c r="RFN1797" s="142"/>
      <c r="RFO1797" s="142"/>
      <c r="RFP1797" s="142"/>
      <c r="RFQ1797" s="142"/>
      <c r="RFR1797" s="142"/>
      <c r="RFS1797" s="142"/>
      <c r="RFT1797" s="142"/>
      <c r="RFU1797" s="142"/>
      <c r="RFV1797" s="142"/>
      <c r="RFW1797" s="142"/>
      <c r="RFX1797" s="142"/>
      <c r="RFY1797" s="142"/>
      <c r="RFZ1797" s="142"/>
      <c r="RGA1797" s="142"/>
      <c r="RGB1797" s="142"/>
      <c r="RGC1797" s="142"/>
      <c r="RGD1797" s="142"/>
      <c r="RGE1797" s="142"/>
      <c r="RGF1797" s="142"/>
      <c r="RGG1797" s="142"/>
      <c r="RGH1797" s="142"/>
      <c r="RGI1797" s="142"/>
      <c r="RGJ1797" s="142"/>
      <c r="RGK1797" s="142"/>
      <c r="RGL1797" s="142"/>
      <c r="RGM1797" s="142"/>
      <c r="RGN1797" s="142"/>
      <c r="RGO1797" s="142"/>
      <c r="RGP1797" s="142"/>
      <c r="RGQ1797" s="142"/>
      <c r="RGR1797" s="142"/>
      <c r="RGS1797" s="142"/>
      <c r="RGT1797" s="142"/>
      <c r="RGU1797" s="142"/>
      <c r="RGV1797" s="142"/>
      <c r="RGW1797" s="142"/>
      <c r="RGX1797" s="142"/>
      <c r="RGY1797" s="142"/>
      <c r="RGZ1797" s="142"/>
      <c r="RHA1797" s="142"/>
      <c r="RHB1797" s="142"/>
      <c r="RHC1797" s="142"/>
      <c r="RHD1797" s="142"/>
      <c r="RHE1797" s="142"/>
      <c r="RHF1797" s="142"/>
      <c r="RHG1797" s="142"/>
      <c r="RHH1797" s="142"/>
      <c r="RHI1797" s="142"/>
      <c r="RHJ1797" s="142"/>
      <c r="RHK1797" s="142"/>
      <c r="RHL1797" s="142"/>
      <c r="RHM1797" s="142"/>
      <c r="RHN1797" s="142"/>
      <c r="RHO1797" s="142"/>
      <c r="RHP1797" s="142"/>
      <c r="RHQ1797" s="142"/>
      <c r="RHR1797" s="142"/>
      <c r="RHS1797" s="142"/>
      <c r="RHT1797" s="142"/>
      <c r="RHU1797" s="142"/>
      <c r="RHV1797" s="142"/>
      <c r="RHW1797" s="142"/>
      <c r="RHX1797" s="142"/>
      <c r="RHY1797" s="142"/>
      <c r="RHZ1797" s="142"/>
      <c r="RIA1797" s="142"/>
      <c r="RIB1797" s="142"/>
      <c r="RIC1797" s="142"/>
      <c r="RID1797" s="142"/>
      <c r="RIE1797" s="142"/>
      <c r="RIF1797" s="142"/>
      <c r="RIG1797" s="142"/>
      <c r="RIH1797" s="142"/>
      <c r="RII1797" s="142"/>
      <c r="RIJ1797" s="142"/>
      <c r="RIK1797" s="142"/>
      <c r="RIL1797" s="142"/>
      <c r="RIM1797" s="142"/>
      <c r="RIN1797" s="142"/>
      <c r="RIO1797" s="142"/>
      <c r="RIP1797" s="142"/>
      <c r="RIQ1797" s="142"/>
      <c r="RIR1797" s="142"/>
      <c r="RIS1797" s="142"/>
      <c r="RIT1797" s="142"/>
      <c r="RIU1797" s="142"/>
      <c r="RIV1797" s="142"/>
      <c r="RIW1797" s="142"/>
      <c r="RIX1797" s="142"/>
      <c r="RIY1797" s="142"/>
      <c r="RIZ1797" s="142"/>
      <c r="RJA1797" s="142"/>
      <c r="RJB1797" s="142"/>
      <c r="RJC1797" s="142"/>
      <c r="RJD1797" s="142"/>
      <c r="RJE1797" s="142"/>
      <c r="RJF1797" s="142"/>
      <c r="RJG1797" s="142"/>
      <c r="RJH1797" s="142"/>
      <c r="RJI1797" s="142"/>
      <c r="RJJ1797" s="142"/>
      <c r="RJK1797" s="142"/>
      <c r="RJL1797" s="142"/>
      <c r="RJM1797" s="142"/>
      <c r="RJN1797" s="142"/>
      <c r="RJO1797" s="142"/>
      <c r="RJP1797" s="142"/>
      <c r="RJQ1797" s="142"/>
      <c r="RJR1797" s="142"/>
      <c r="RJS1797" s="142"/>
      <c r="RJT1797" s="142"/>
      <c r="RJU1797" s="142"/>
      <c r="RJV1797" s="142"/>
      <c r="RJW1797" s="142"/>
      <c r="RJX1797" s="142"/>
      <c r="RJY1797" s="142"/>
      <c r="RJZ1797" s="142"/>
      <c r="RKA1797" s="142"/>
      <c r="RKB1797" s="142"/>
      <c r="RKC1797" s="142"/>
      <c r="RKD1797" s="142"/>
      <c r="RKE1797" s="142"/>
      <c r="RKF1797" s="142"/>
      <c r="RKG1797" s="142"/>
      <c r="RKH1797" s="142"/>
      <c r="RKI1797" s="142"/>
      <c r="RKJ1797" s="142"/>
      <c r="RKK1797" s="142"/>
      <c r="RKL1797" s="142"/>
      <c r="RKM1797" s="142"/>
      <c r="RKN1797" s="142"/>
      <c r="RKO1797" s="142"/>
      <c r="RKP1797" s="142"/>
      <c r="RKQ1797" s="142"/>
      <c r="RKR1797" s="142"/>
      <c r="RKS1797" s="142"/>
      <c r="RKT1797" s="142"/>
      <c r="RKU1797" s="142"/>
      <c r="RKV1797" s="142"/>
      <c r="RKW1797" s="142"/>
      <c r="RKX1797" s="142"/>
      <c r="RKY1797" s="142"/>
      <c r="RKZ1797" s="142"/>
      <c r="RLA1797" s="142"/>
      <c r="RLB1797" s="142"/>
      <c r="RLC1797" s="142"/>
      <c r="RLD1797" s="142"/>
      <c r="RLE1797" s="142"/>
      <c r="RLF1797" s="142"/>
      <c r="RLG1797" s="142"/>
      <c r="RLH1797" s="142"/>
      <c r="RLI1797" s="142"/>
      <c r="RLJ1797" s="142"/>
      <c r="RLK1797" s="142"/>
      <c r="RLL1797" s="142"/>
      <c r="RLM1797" s="142"/>
      <c r="RLN1797" s="142"/>
      <c r="RLO1797" s="142"/>
      <c r="RLP1797" s="142"/>
      <c r="RLQ1797" s="142"/>
      <c r="RLR1797" s="142"/>
      <c r="RLS1797" s="142"/>
      <c r="RLT1797" s="142"/>
      <c r="RLU1797" s="142"/>
      <c r="RLV1797" s="142"/>
      <c r="RLW1797" s="142"/>
      <c r="RLX1797" s="142"/>
      <c r="RLY1797" s="142"/>
      <c r="RLZ1797" s="142"/>
      <c r="RMA1797" s="142"/>
      <c r="RMB1797" s="142"/>
      <c r="RMC1797" s="142"/>
      <c r="RMD1797" s="142"/>
      <c r="RME1797" s="142"/>
      <c r="RMF1797" s="142"/>
      <c r="RMG1797" s="142"/>
      <c r="RMH1797" s="142"/>
      <c r="RMI1797" s="142"/>
      <c r="RMJ1797" s="142"/>
      <c r="RMK1797" s="142"/>
      <c r="RML1797" s="142"/>
      <c r="RMM1797" s="142"/>
      <c r="RMN1797" s="142"/>
      <c r="RMO1797" s="142"/>
      <c r="RMP1797" s="142"/>
      <c r="RMQ1797" s="142"/>
      <c r="RMR1797" s="142"/>
      <c r="RMS1797" s="142"/>
      <c r="RMT1797" s="142"/>
      <c r="RMU1797" s="142"/>
      <c r="RMV1797" s="142"/>
      <c r="RMW1797" s="142"/>
      <c r="RMX1797" s="142"/>
      <c r="RMY1797" s="142"/>
      <c r="RMZ1797" s="142"/>
      <c r="RNA1797" s="142"/>
      <c r="RNB1797" s="142"/>
      <c r="RNC1797" s="142"/>
      <c r="RND1797" s="142"/>
      <c r="RNE1797" s="142"/>
      <c r="RNF1797" s="142"/>
      <c r="RNG1797" s="142"/>
      <c r="RNH1797" s="142"/>
      <c r="RNI1797" s="142"/>
      <c r="RNJ1797" s="142"/>
      <c r="RNK1797" s="142"/>
      <c r="RNL1797" s="142"/>
      <c r="RNM1797" s="142"/>
      <c r="RNN1797" s="142"/>
      <c r="RNO1797" s="142"/>
      <c r="RNP1797" s="142"/>
      <c r="RNQ1797" s="142"/>
      <c r="RNR1797" s="142"/>
      <c r="RNS1797" s="142"/>
      <c r="RNT1797" s="142"/>
      <c r="RNU1797" s="142"/>
      <c r="RNV1797" s="142"/>
      <c r="RNW1797" s="142"/>
      <c r="RNX1797" s="142"/>
      <c r="RNY1797" s="142"/>
      <c r="RNZ1797" s="142"/>
      <c r="ROA1797" s="142"/>
      <c r="ROB1797" s="142"/>
      <c r="ROC1797" s="142"/>
      <c r="ROD1797" s="142"/>
      <c r="ROE1797" s="142"/>
      <c r="ROF1797" s="142"/>
      <c r="ROG1797" s="142"/>
      <c r="ROH1797" s="142"/>
      <c r="ROI1797" s="142"/>
      <c r="ROJ1797" s="142"/>
      <c r="ROK1797" s="142"/>
      <c r="ROL1797" s="142"/>
      <c r="ROM1797" s="142"/>
      <c r="RON1797" s="142"/>
      <c r="ROO1797" s="142"/>
      <c r="ROP1797" s="142"/>
      <c r="ROQ1797" s="142"/>
      <c r="ROR1797" s="142"/>
      <c r="ROS1797" s="142"/>
      <c r="ROT1797" s="142"/>
      <c r="ROU1797" s="142"/>
      <c r="ROV1797" s="142"/>
      <c r="ROW1797" s="142"/>
      <c r="ROX1797" s="142"/>
      <c r="ROY1797" s="142"/>
      <c r="ROZ1797" s="142"/>
      <c r="RPA1797" s="142"/>
      <c r="RPB1797" s="142"/>
      <c r="RPC1797" s="142"/>
      <c r="RPD1797" s="142"/>
      <c r="RPE1797" s="142"/>
      <c r="RPF1797" s="142"/>
      <c r="RPG1797" s="142"/>
      <c r="RPH1797" s="142"/>
      <c r="RPI1797" s="142"/>
      <c r="RPJ1797" s="142"/>
      <c r="RPK1797" s="142"/>
      <c r="RPL1797" s="142"/>
      <c r="RPM1797" s="142"/>
      <c r="RPN1797" s="142"/>
      <c r="RPO1797" s="142"/>
      <c r="RPP1797" s="142"/>
      <c r="RPQ1797" s="142"/>
      <c r="RPR1797" s="142"/>
      <c r="RPS1797" s="142"/>
      <c r="RPT1797" s="142"/>
      <c r="RPU1797" s="142"/>
      <c r="RPV1797" s="142"/>
      <c r="RPW1797" s="142"/>
      <c r="RPX1797" s="142"/>
      <c r="RPY1797" s="142"/>
      <c r="RPZ1797" s="142"/>
      <c r="RQA1797" s="142"/>
      <c r="RQB1797" s="142"/>
      <c r="RQC1797" s="142"/>
      <c r="RQD1797" s="142"/>
      <c r="RQE1797" s="142"/>
      <c r="RQF1797" s="142"/>
      <c r="RQG1797" s="142"/>
      <c r="RQH1797" s="142"/>
      <c r="RQI1797" s="142"/>
      <c r="RQJ1797" s="142"/>
      <c r="RQK1797" s="142"/>
      <c r="RQL1797" s="142"/>
      <c r="RQM1797" s="142"/>
      <c r="RQN1797" s="142"/>
      <c r="RQO1797" s="142"/>
      <c r="RQP1797" s="142"/>
      <c r="RQQ1797" s="142"/>
      <c r="RQR1797" s="142"/>
      <c r="RQS1797" s="142"/>
      <c r="RQT1797" s="142"/>
      <c r="RQU1797" s="142"/>
      <c r="RQV1797" s="142"/>
      <c r="RQW1797" s="142"/>
      <c r="RQX1797" s="142"/>
      <c r="RQY1797" s="142"/>
      <c r="RQZ1797" s="142"/>
      <c r="RRA1797" s="142"/>
      <c r="RRB1797" s="142"/>
      <c r="RRC1797" s="142"/>
      <c r="RRD1797" s="142"/>
      <c r="RRE1797" s="142"/>
      <c r="RRF1797" s="142"/>
      <c r="RRG1797" s="142"/>
      <c r="RRH1797" s="142"/>
      <c r="RRI1797" s="142"/>
      <c r="RRJ1797" s="142"/>
      <c r="RRK1797" s="142"/>
      <c r="RRL1797" s="142"/>
      <c r="RRM1797" s="142"/>
      <c r="RRN1797" s="142"/>
      <c r="RRO1797" s="142"/>
      <c r="RRP1797" s="142"/>
      <c r="RRQ1797" s="142"/>
      <c r="RRR1797" s="142"/>
      <c r="RRS1797" s="142"/>
      <c r="RRT1797" s="142"/>
      <c r="RRU1797" s="142"/>
      <c r="RRV1797" s="142"/>
      <c r="RRW1797" s="142"/>
      <c r="RRX1797" s="142"/>
      <c r="RRY1797" s="142"/>
      <c r="RRZ1797" s="142"/>
      <c r="RSA1797" s="142"/>
      <c r="RSB1797" s="142"/>
      <c r="RSC1797" s="142"/>
      <c r="RSD1797" s="142"/>
      <c r="RSE1797" s="142"/>
      <c r="RSF1797" s="142"/>
      <c r="RSG1797" s="142"/>
      <c r="RSH1797" s="142"/>
      <c r="RSI1797" s="142"/>
      <c r="RSJ1797" s="142"/>
      <c r="RSK1797" s="142"/>
      <c r="RSL1797" s="142"/>
      <c r="RSM1797" s="142"/>
      <c r="RSN1797" s="142"/>
      <c r="RSO1797" s="142"/>
      <c r="RSP1797" s="142"/>
      <c r="RSQ1797" s="142"/>
      <c r="RSR1797" s="142"/>
      <c r="RSS1797" s="142"/>
      <c r="RST1797" s="142"/>
      <c r="RSU1797" s="142"/>
      <c r="RSV1797" s="142"/>
      <c r="RSW1797" s="142"/>
      <c r="RSX1797" s="142"/>
      <c r="RSY1797" s="142"/>
      <c r="RSZ1797" s="142"/>
      <c r="RTA1797" s="142"/>
      <c r="RTB1797" s="142"/>
      <c r="RTC1797" s="142"/>
      <c r="RTD1797" s="142"/>
      <c r="RTE1797" s="142"/>
      <c r="RTF1797" s="142"/>
      <c r="RTG1797" s="142"/>
      <c r="RTH1797" s="142"/>
      <c r="RTI1797" s="142"/>
      <c r="RTJ1797" s="142"/>
      <c r="RTK1797" s="142"/>
      <c r="RTL1797" s="142"/>
      <c r="RTM1797" s="142"/>
      <c r="RTN1797" s="142"/>
      <c r="RTO1797" s="142"/>
      <c r="RTP1797" s="142"/>
      <c r="RTQ1797" s="142"/>
      <c r="RTR1797" s="142"/>
      <c r="RTS1797" s="142"/>
      <c r="RTT1797" s="142"/>
      <c r="RTU1797" s="142"/>
      <c r="RTV1797" s="142"/>
      <c r="RTW1797" s="142"/>
      <c r="RTX1797" s="142"/>
      <c r="RTY1797" s="142"/>
      <c r="RTZ1797" s="142"/>
      <c r="RUA1797" s="142"/>
      <c r="RUB1797" s="142"/>
      <c r="RUC1797" s="142"/>
      <c r="RUD1797" s="142"/>
      <c r="RUE1797" s="142"/>
      <c r="RUF1797" s="142"/>
      <c r="RUG1797" s="142"/>
      <c r="RUH1797" s="142"/>
      <c r="RUI1797" s="142"/>
      <c r="RUJ1797" s="142"/>
      <c r="RUK1797" s="142"/>
      <c r="RUL1797" s="142"/>
      <c r="RUM1797" s="142"/>
      <c r="RUN1797" s="142"/>
      <c r="RUO1797" s="142"/>
      <c r="RUP1797" s="142"/>
      <c r="RUQ1797" s="142"/>
      <c r="RUR1797" s="142"/>
      <c r="RUS1797" s="142"/>
      <c r="RUT1797" s="142"/>
      <c r="RUU1797" s="142"/>
      <c r="RUV1797" s="142"/>
      <c r="RUW1797" s="142"/>
      <c r="RUX1797" s="142"/>
      <c r="RUY1797" s="142"/>
      <c r="RUZ1797" s="142"/>
      <c r="RVA1797" s="142"/>
      <c r="RVB1797" s="142"/>
      <c r="RVC1797" s="142"/>
      <c r="RVD1797" s="142"/>
      <c r="RVE1797" s="142"/>
      <c r="RVF1797" s="142"/>
      <c r="RVG1797" s="142"/>
      <c r="RVH1797" s="142"/>
      <c r="RVI1797" s="142"/>
      <c r="RVJ1797" s="142"/>
      <c r="RVK1797" s="142"/>
      <c r="RVL1797" s="142"/>
      <c r="RVM1797" s="142"/>
      <c r="RVN1797" s="142"/>
      <c r="RVO1797" s="142"/>
      <c r="RVP1797" s="142"/>
      <c r="RVQ1797" s="142"/>
      <c r="RVR1797" s="142"/>
      <c r="RVS1797" s="142"/>
      <c r="RVT1797" s="142"/>
      <c r="RVU1797" s="142"/>
      <c r="RVV1797" s="142"/>
      <c r="RVW1797" s="142"/>
      <c r="RVX1797" s="142"/>
      <c r="RVY1797" s="142"/>
      <c r="RVZ1797" s="142"/>
      <c r="RWA1797" s="142"/>
      <c r="RWB1797" s="142"/>
      <c r="RWC1797" s="142"/>
      <c r="RWD1797" s="142"/>
      <c r="RWE1797" s="142"/>
      <c r="RWF1797" s="142"/>
      <c r="RWG1797" s="142"/>
      <c r="RWH1797" s="142"/>
      <c r="RWI1797" s="142"/>
      <c r="RWJ1797" s="142"/>
      <c r="RWK1797" s="142"/>
      <c r="RWL1797" s="142"/>
      <c r="RWM1797" s="142"/>
      <c r="RWN1797" s="142"/>
      <c r="RWO1797" s="142"/>
      <c r="RWP1797" s="142"/>
      <c r="RWQ1797" s="142"/>
      <c r="RWR1797" s="142"/>
      <c r="RWS1797" s="142"/>
      <c r="RWT1797" s="142"/>
      <c r="RWU1797" s="142"/>
      <c r="RWV1797" s="142"/>
      <c r="RWW1797" s="142"/>
      <c r="RWX1797" s="142"/>
      <c r="RWY1797" s="142"/>
      <c r="RWZ1797" s="142"/>
      <c r="RXA1797" s="142"/>
      <c r="RXB1797" s="142"/>
      <c r="RXC1797" s="142"/>
      <c r="RXD1797" s="142"/>
      <c r="RXE1797" s="142"/>
      <c r="RXF1797" s="142"/>
      <c r="RXG1797" s="142"/>
      <c r="RXH1797" s="142"/>
      <c r="RXI1797" s="142"/>
      <c r="RXJ1797" s="142"/>
      <c r="RXK1797" s="142"/>
      <c r="RXL1797" s="142"/>
      <c r="RXM1797" s="142"/>
      <c r="RXN1797" s="142"/>
      <c r="RXO1797" s="142"/>
      <c r="RXP1797" s="142"/>
      <c r="RXQ1797" s="142"/>
      <c r="RXR1797" s="142"/>
      <c r="RXS1797" s="142"/>
      <c r="RXT1797" s="142"/>
      <c r="RXU1797" s="142"/>
      <c r="RXV1797" s="142"/>
      <c r="RXW1797" s="142"/>
      <c r="RXX1797" s="142"/>
      <c r="RXY1797" s="142"/>
      <c r="RXZ1797" s="142"/>
      <c r="RYA1797" s="142"/>
      <c r="RYB1797" s="142"/>
      <c r="RYC1797" s="142"/>
      <c r="RYD1797" s="142"/>
      <c r="RYE1797" s="142"/>
      <c r="RYF1797" s="142"/>
      <c r="RYG1797" s="142"/>
      <c r="RYH1797" s="142"/>
      <c r="RYI1797" s="142"/>
      <c r="RYJ1797" s="142"/>
      <c r="RYK1797" s="142"/>
      <c r="RYL1797" s="142"/>
      <c r="RYM1797" s="142"/>
      <c r="RYN1797" s="142"/>
      <c r="RYO1797" s="142"/>
      <c r="RYP1797" s="142"/>
      <c r="RYQ1797" s="142"/>
      <c r="RYR1797" s="142"/>
      <c r="RYS1797" s="142"/>
      <c r="RYT1797" s="142"/>
      <c r="RYU1797" s="142"/>
      <c r="RYV1797" s="142"/>
      <c r="RYW1797" s="142"/>
      <c r="RYX1797" s="142"/>
      <c r="RYY1797" s="142"/>
      <c r="RYZ1797" s="142"/>
      <c r="RZA1797" s="142"/>
      <c r="RZB1797" s="142"/>
      <c r="RZC1797" s="142"/>
      <c r="RZD1797" s="142"/>
      <c r="RZE1797" s="142"/>
      <c r="RZF1797" s="142"/>
      <c r="RZG1797" s="142"/>
      <c r="RZH1797" s="142"/>
      <c r="RZI1797" s="142"/>
      <c r="RZJ1797" s="142"/>
      <c r="RZK1797" s="142"/>
      <c r="RZL1797" s="142"/>
      <c r="RZM1797" s="142"/>
      <c r="RZN1797" s="142"/>
      <c r="RZO1797" s="142"/>
      <c r="RZP1797" s="142"/>
      <c r="RZQ1797" s="142"/>
      <c r="RZR1797" s="142"/>
      <c r="RZS1797" s="142"/>
      <c r="RZT1797" s="142"/>
      <c r="RZU1797" s="142"/>
      <c r="RZV1797" s="142"/>
      <c r="RZW1797" s="142"/>
      <c r="RZX1797" s="142"/>
      <c r="RZY1797" s="142"/>
      <c r="RZZ1797" s="142"/>
      <c r="SAA1797" s="142"/>
      <c r="SAB1797" s="142"/>
      <c r="SAC1797" s="142"/>
      <c r="SAD1797" s="142"/>
      <c r="SAE1797" s="142"/>
      <c r="SAF1797" s="142"/>
      <c r="SAG1797" s="142"/>
      <c r="SAH1797" s="142"/>
      <c r="SAI1797" s="142"/>
      <c r="SAJ1797" s="142"/>
      <c r="SAK1797" s="142"/>
      <c r="SAL1797" s="142"/>
      <c r="SAM1797" s="142"/>
      <c r="SAN1797" s="142"/>
      <c r="SAO1797" s="142"/>
      <c r="SAP1797" s="142"/>
      <c r="SAQ1797" s="142"/>
      <c r="SAR1797" s="142"/>
      <c r="SAS1797" s="142"/>
      <c r="SAT1797" s="142"/>
      <c r="SAU1797" s="142"/>
      <c r="SAV1797" s="142"/>
      <c r="SAW1797" s="142"/>
      <c r="SAX1797" s="142"/>
      <c r="SAY1797" s="142"/>
      <c r="SAZ1797" s="142"/>
      <c r="SBA1797" s="142"/>
      <c r="SBB1797" s="142"/>
      <c r="SBC1797" s="142"/>
      <c r="SBD1797" s="142"/>
      <c r="SBE1797" s="142"/>
      <c r="SBF1797" s="142"/>
      <c r="SBG1797" s="142"/>
      <c r="SBH1797" s="142"/>
      <c r="SBI1797" s="142"/>
      <c r="SBJ1797" s="142"/>
      <c r="SBK1797" s="142"/>
      <c r="SBL1797" s="142"/>
      <c r="SBM1797" s="142"/>
      <c r="SBN1797" s="142"/>
      <c r="SBO1797" s="142"/>
      <c r="SBP1797" s="142"/>
      <c r="SBQ1797" s="142"/>
      <c r="SBR1797" s="142"/>
      <c r="SBS1797" s="142"/>
      <c r="SBT1797" s="142"/>
      <c r="SBU1797" s="142"/>
      <c r="SBV1797" s="142"/>
      <c r="SBW1797" s="142"/>
      <c r="SBX1797" s="142"/>
      <c r="SBY1797" s="142"/>
      <c r="SBZ1797" s="142"/>
      <c r="SCA1797" s="142"/>
      <c r="SCB1797" s="142"/>
      <c r="SCC1797" s="142"/>
      <c r="SCD1797" s="142"/>
      <c r="SCE1797" s="142"/>
      <c r="SCF1797" s="142"/>
      <c r="SCG1797" s="142"/>
      <c r="SCH1797" s="142"/>
      <c r="SCI1797" s="142"/>
      <c r="SCJ1797" s="142"/>
      <c r="SCK1797" s="142"/>
      <c r="SCL1797" s="142"/>
      <c r="SCM1797" s="142"/>
      <c r="SCN1797" s="142"/>
      <c r="SCO1797" s="142"/>
      <c r="SCP1797" s="142"/>
      <c r="SCQ1797" s="142"/>
      <c r="SCR1797" s="142"/>
      <c r="SCS1797" s="142"/>
      <c r="SCT1797" s="142"/>
      <c r="SCU1797" s="142"/>
      <c r="SCV1797" s="142"/>
      <c r="SCW1797" s="142"/>
      <c r="SCX1797" s="142"/>
      <c r="SCY1797" s="142"/>
      <c r="SCZ1797" s="142"/>
      <c r="SDA1797" s="142"/>
      <c r="SDB1797" s="142"/>
      <c r="SDC1797" s="142"/>
      <c r="SDD1797" s="142"/>
      <c r="SDE1797" s="142"/>
      <c r="SDF1797" s="142"/>
      <c r="SDG1797" s="142"/>
      <c r="SDH1797" s="142"/>
      <c r="SDI1797" s="142"/>
      <c r="SDJ1797" s="142"/>
      <c r="SDK1797" s="142"/>
      <c r="SDL1797" s="142"/>
      <c r="SDM1797" s="142"/>
      <c r="SDN1797" s="142"/>
      <c r="SDO1797" s="142"/>
      <c r="SDP1797" s="142"/>
      <c r="SDQ1797" s="142"/>
      <c r="SDR1797" s="142"/>
      <c r="SDS1797" s="142"/>
      <c r="SDT1797" s="142"/>
      <c r="SDU1797" s="142"/>
      <c r="SDV1797" s="142"/>
      <c r="SDW1797" s="142"/>
      <c r="SDX1797" s="142"/>
      <c r="SDY1797" s="142"/>
      <c r="SDZ1797" s="142"/>
      <c r="SEA1797" s="142"/>
      <c r="SEB1797" s="142"/>
      <c r="SEC1797" s="142"/>
      <c r="SED1797" s="142"/>
      <c r="SEE1797" s="142"/>
      <c r="SEF1797" s="142"/>
      <c r="SEG1797" s="142"/>
      <c r="SEH1797" s="142"/>
      <c r="SEI1797" s="142"/>
      <c r="SEJ1797" s="142"/>
      <c r="SEK1797" s="142"/>
      <c r="SEL1797" s="142"/>
      <c r="SEM1797" s="142"/>
      <c r="SEN1797" s="142"/>
      <c r="SEO1797" s="142"/>
      <c r="SEP1797" s="142"/>
      <c r="SEQ1797" s="142"/>
      <c r="SER1797" s="142"/>
      <c r="SES1797" s="142"/>
      <c r="SET1797" s="142"/>
      <c r="SEU1797" s="142"/>
      <c r="SEV1797" s="142"/>
      <c r="SEW1797" s="142"/>
      <c r="SEX1797" s="142"/>
      <c r="SEY1797" s="142"/>
      <c r="SEZ1797" s="142"/>
      <c r="SFA1797" s="142"/>
      <c r="SFB1797" s="142"/>
      <c r="SFC1797" s="142"/>
      <c r="SFD1797" s="142"/>
      <c r="SFE1797" s="142"/>
      <c r="SFF1797" s="142"/>
      <c r="SFG1797" s="142"/>
      <c r="SFH1797" s="142"/>
      <c r="SFI1797" s="142"/>
      <c r="SFJ1797" s="142"/>
      <c r="SFK1797" s="142"/>
      <c r="SFL1797" s="142"/>
      <c r="SFM1797" s="142"/>
      <c r="SFN1797" s="142"/>
      <c r="SFO1797" s="142"/>
      <c r="SFP1797" s="142"/>
      <c r="SFQ1797" s="142"/>
      <c r="SFR1797" s="142"/>
      <c r="SFS1797" s="142"/>
      <c r="SFT1797" s="142"/>
      <c r="SFU1797" s="142"/>
      <c r="SFV1797" s="142"/>
      <c r="SFW1797" s="142"/>
      <c r="SFX1797" s="142"/>
      <c r="SFY1797" s="142"/>
      <c r="SFZ1797" s="142"/>
      <c r="SGA1797" s="142"/>
      <c r="SGB1797" s="142"/>
      <c r="SGC1797" s="142"/>
      <c r="SGD1797" s="142"/>
      <c r="SGE1797" s="142"/>
      <c r="SGF1797" s="142"/>
      <c r="SGG1797" s="142"/>
      <c r="SGH1797" s="142"/>
      <c r="SGI1797" s="142"/>
      <c r="SGJ1797" s="142"/>
      <c r="SGK1797" s="142"/>
      <c r="SGL1797" s="142"/>
      <c r="SGM1797" s="142"/>
      <c r="SGN1797" s="142"/>
      <c r="SGO1797" s="142"/>
      <c r="SGP1797" s="142"/>
      <c r="SGQ1797" s="142"/>
      <c r="SGR1797" s="142"/>
      <c r="SGS1797" s="142"/>
      <c r="SGT1797" s="142"/>
      <c r="SGU1797" s="142"/>
      <c r="SGV1797" s="142"/>
      <c r="SGW1797" s="142"/>
      <c r="SGX1797" s="142"/>
      <c r="SGY1797" s="142"/>
      <c r="SGZ1797" s="142"/>
      <c r="SHA1797" s="142"/>
      <c r="SHB1797" s="142"/>
      <c r="SHC1797" s="142"/>
      <c r="SHD1797" s="142"/>
      <c r="SHE1797" s="142"/>
      <c r="SHF1797" s="142"/>
      <c r="SHG1797" s="142"/>
      <c r="SHH1797" s="142"/>
      <c r="SHI1797" s="142"/>
      <c r="SHJ1797" s="142"/>
      <c r="SHK1797" s="142"/>
      <c r="SHL1797" s="142"/>
      <c r="SHM1797" s="142"/>
      <c r="SHN1797" s="142"/>
      <c r="SHO1797" s="142"/>
      <c r="SHP1797" s="142"/>
      <c r="SHQ1797" s="142"/>
      <c r="SHR1797" s="142"/>
      <c r="SHS1797" s="142"/>
      <c r="SHT1797" s="142"/>
      <c r="SHU1797" s="142"/>
      <c r="SHV1797" s="142"/>
      <c r="SHW1797" s="142"/>
      <c r="SHX1797" s="142"/>
      <c r="SHY1797" s="142"/>
      <c r="SHZ1797" s="142"/>
      <c r="SIA1797" s="142"/>
      <c r="SIB1797" s="142"/>
      <c r="SIC1797" s="142"/>
      <c r="SID1797" s="142"/>
      <c r="SIE1797" s="142"/>
      <c r="SIF1797" s="142"/>
      <c r="SIG1797" s="142"/>
      <c r="SIH1797" s="142"/>
      <c r="SII1797" s="142"/>
      <c r="SIJ1797" s="142"/>
      <c r="SIK1797" s="142"/>
      <c r="SIL1797" s="142"/>
      <c r="SIM1797" s="142"/>
      <c r="SIN1797" s="142"/>
      <c r="SIO1797" s="142"/>
      <c r="SIP1797" s="142"/>
      <c r="SIQ1797" s="142"/>
      <c r="SIR1797" s="142"/>
      <c r="SIS1797" s="142"/>
      <c r="SIT1797" s="142"/>
      <c r="SIU1797" s="142"/>
      <c r="SIV1797" s="142"/>
      <c r="SIW1797" s="142"/>
      <c r="SIX1797" s="142"/>
      <c r="SIY1797" s="142"/>
      <c r="SIZ1797" s="142"/>
      <c r="SJA1797" s="142"/>
      <c r="SJB1797" s="142"/>
      <c r="SJC1797" s="142"/>
      <c r="SJD1797" s="142"/>
      <c r="SJE1797" s="142"/>
      <c r="SJF1797" s="142"/>
      <c r="SJG1797" s="142"/>
      <c r="SJH1797" s="142"/>
      <c r="SJI1797" s="142"/>
      <c r="SJJ1797" s="142"/>
      <c r="SJK1797" s="142"/>
      <c r="SJL1797" s="142"/>
      <c r="SJM1797" s="142"/>
      <c r="SJN1797" s="142"/>
      <c r="SJO1797" s="142"/>
      <c r="SJP1797" s="142"/>
      <c r="SJQ1797" s="142"/>
      <c r="SJR1797" s="142"/>
      <c r="SJS1797" s="142"/>
      <c r="SJT1797" s="142"/>
      <c r="SJU1797" s="142"/>
      <c r="SJV1797" s="142"/>
      <c r="SJW1797" s="142"/>
      <c r="SJX1797" s="142"/>
      <c r="SJY1797" s="142"/>
      <c r="SJZ1797" s="142"/>
      <c r="SKA1797" s="142"/>
      <c r="SKB1797" s="142"/>
      <c r="SKC1797" s="142"/>
      <c r="SKD1797" s="142"/>
      <c r="SKE1797" s="142"/>
      <c r="SKF1797" s="142"/>
      <c r="SKG1797" s="142"/>
      <c r="SKH1797" s="142"/>
      <c r="SKI1797" s="142"/>
      <c r="SKJ1797" s="142"/>
      <c r="SKK1797" s="142"/>
      <c r="SKL1797" s="142"/>
      <c r="SKM1797" s="142"/>
      <c r="SKN1797" s="142"/>
      <c r="SKO1797" s="142"/>
      <c r="SKP1797" s="142"/>
      <c r="SKQ1797" s="142"/>
      <c r="SKR1797" s="142"/>
      <c r="SKS1797" s="142"/>
      <c r="SKT1797" s="142"/>
      <c r="SKU1797" s="142"/>
      <c r="SKV1797" s="142"/>
      <c r="SKW1797" s="142"/>
      <c r="SKX1797" s="142"/>
      <c r="SKY1797" s="142"/>
      <c r="SKZ1797" s="142"/>
      <c r="SLA1797" s="142"/>
      <c r="SLB1797" s="142"/>
      <c r="SLC1797" s="142"/>
      <c r="SLD1797" s="142"/>
      <c r="SLE1797" s="142"/>
      <c r="SLF1797" s="142"/>
      <c r="SLG1797" s="142"/>
      <c r="SLH1797" s="142"/>
      <c r="SLI1797" s="142"/>
      <c r="SLJ1797" s="142"/>
      <c r="SLK1797" s="142"/>
      <c r="SLL1797" s="142"/>
      <c r="SLM1797" s="142"/>
      <c r="SLN1797" s="142"/>
      <c r="SLO1797" s="142"/>
      <c r="SLP1797" s="142"/>
      <c r="SLQ1797" s="142"/>
      <c r="SLR1797" s="142"/>
      <c r="SLS1797" s="142"/>
      <c r="SLT1797" s="142"/>
      <c r="SLU1797" s="142"/>
      <c r="SLV1797" s="142"/>
      <c r="SLW1797" s="142"/>
      <c r="SLX1797" s="142"/>
      <c r="SLY1797" s="142"/>
      <c r="SLZ1797" s="142"/>
      <c r="SMA1797" s="142"/>
      <c r="SMB1797" s="142"/>
      <c r="SMC1797" s="142"/>
      <c r="SMD1797" s="142"/>
      <c r="SME1797" s="142"/>
      <c r="SMF1797" s="142"/>
      <c r="SMG1797" s="142"/>
      <c r="SMH1797" s="142"/>
      <c r="SMI1797" s="142"/>
      <c r="SMJ1797" s="142"/>
      <c r="SMK1797" s="142"/>
      <c r="SML1797" s="142"/>
      <c r="SMM1797" s="142"/>
      <c r="SMN1797" s="142"/>
      <c r="SMO1797" s="142"/>
      <c r="SMP1797" s="142"/>
      <c r="SMQ1797" s="142"/>
      <c r="SMR1797" s="142"/>
      <c r="SMS1797" s="142"/>
      <c r="SMT1797" s="142"/>
      <c r="SMU1797" s="142"/>
      <c r="SMV1797" s="142"/>
      <c r="SMW1797" s="142"/>
      <c r="SMX1797" s="142"/>
      <c r="SMY1797" s="142"/>
      <c r="SMZ1797" s="142"/>
      <c r="SNA1797" s="142"/>
      <c r="SNB1797" s="142"/>
      <c r="SNC1797" s="142"/>
      <c r="SND1797" s="142"/>
      <c r="SNE1797" s="142"/>
      <c r="SNF1797" s="142"/>
      <c r="SNG1797" s="142"/>
      <c r="SNH1797" s="142"/>
      <c r="SNI1797" s="142"/>
      <c r="SNJ1797" s="142"/>
      <c r="SNK1797" s="142"/>
      <c r="SNL1797" s="142"/>
      <c r="SNM1797" s="142"/>
      <c r="SNN1797" s="142"/>
      <c r="SNO1797" s="142"/>
      <c r="SNP1797" s="142"/>
      <c r="SNQ1797" s="142"/>
      <c r="SNR1797" s="142"/>
      <c r="SNS1797" s="142"/>
      <c r="SNT1797" s="142"/>
      <c r="SNU1797" s="142"/>
      <c r="SNV1797" s="142"/>
      <c r="SNW1797" s="142"/>
      <c r="SNX1797" s="142"/>
      <c r="SNY1797" s="142"/>
      <c r="SNZ1797" s="142"/>
      <c r="SOA1797" s="142"/>
      <c r="SOB1797" s="142"/>
      <c r="SOC1797" s="142"/>
      <c r="SOD1797" s="142"/>
      <c r="SOE1797" s="142"/>
      <c r="SOF1797" s="142"/>
      <c r="SOG1797" s="142"/>
      <c r="SOH1797" s="142"/>
      <c r="SOI1797" s="142"/>
      <c r="SOJ1797" s="142"/>
      <c r="SOK1797" s="142"/>
      <c r="SOL1797" s="142"/>
      <c r="SOM1797" s="142"/>
      <c r="SON1797" s="142"/>
      <c r="SOO1797" s="142"/>
      <c r="SOP1797" s="142"/>
      <c r="SOQ1797" s="142"/>
      <c r="SOR1797" s="142"/>
      <c r="SOS1797" s="142"/>
      <c r="SOT1797" s="142"/>
      <c r="SOU1797" s="142"/>
      <c r="SOV1797" s="142"/>
      <c r="SOW1797" s="142"/>
      <c r="SOX1797" s="142"/>
      <c r="SOY1797" s="142"/>
      <c r="SOZ1797" s="142"/>
      <c r="SPA1797" s="142"/>
      <c r="SPB1797" s="142"/>
      <c r="SPC1797" s="142"/>
      <c r="SPD1797" s="142"/>
      <c r="SPE1797" s="142"/>
      <c r="SPF1797" s="142"/>
      <c r="SPG1797" s="142"/>
      <c r="SPH1797" s="142"/>
      <c r="SPI1797" s="142"/>
      <c r="SPJ1797" s="142"/>
      <c r="SPK1797" s="142"/>
      <c r="SPL1797" s="142"/>
      <c r="SPM1797" s="142"/>
      <c r="SPN1797" s="142"/>
      <c r="SPO1797" s="142"/>
      <c r="SPP1797" s="142"/>
      <c r="SPQ1797" s="142"/>
      <c r="SPR1797" s="142"/>
      <c r="SPS1797" s="142"/>
      <c r="SPT1797" s="142"/>
      <c r="SPU1797" s="142"/>
      <c r="SPV1797" s="142"/>
      <c r="SPW1797" s="142"/>
      <c r="SPX1797" s="142"/>
      <c r="SPY1797" s="142"/>
      <c r="SPZ1797" s="142"/>
      <c r="SQA1797" s="142"/>
      <c r="SQB1797" s="142"/>
      <c r="SQC1797" s="142"/>
      <c r="SQD1797" s="142"/>
      <c r="SQE1797" s="142"/>
      <c r="SQF1797" s="142"/>
      <c r="SQG1797" s="142"/>
      <c r="SQH1797" s="142"/>
      <c r="SQI1797" s="142"/>
      <c r="SQJ1797" s="142"/>
      <c r="SQK1797" s="142"/>
      <c r="SQL1797" s="142"/>
      <c r="SQM1797" s="142"/>
      <c r="SQN1797" s="142"/>
      <c r="SQO1797" s="142"/>
      <c r="SQP1797" s="142"/>
      <c r="SQQ1797" s="142"/>
      <c r="SQR1797" s="142"/>
      <c r="SQS1797" s="142"/>
      <c r="SQT1797" s="142"/>
      <c r="SQU1797" s="142"/>
      <c r="SQV1797" s="142"/>
      <c r="SQW1797" s="142"/>
      <c r="SQX1797" s="142"/>
      <c r="SQY1797" s="142"/>
      <c r="SQZ1797" s="142"/>
      <c r="SRA1797" s="142"/>
      <c r="SRB1797" s="142"/>
      <c r="SRC1797" s="142"/>
      <c r="SRD1797" s="142"/>
      <c r="SRE1797" s="142"/>
      <c r="SRF1797" s="142"/>
      <c r="SRG1797" s="142"/>
      <c r="SRH1797" s="142"/>
      <c r="SRI1797" s="142"/>
      <c r="SRJ1797" s="142"/>
      <c r="SRK1797" s="142"/>
      <c r="SRL1797" s="142"/>
      <c r="SRM1797" s="142"/>
      <c r="SRN1797" s="142"/>
      <c r="SRO1797" s="142"/>
      <c r="SRP1797" s="142"/>
      <c r="SRQ1797" s="142"/>
      <c r="SRR1797" s="142"/>
      <c r="SRS1797" s="142"/>
      <c r="SRT1797" s="142"/>
      <c r="SRU1797" s="142"/>
      <c r="SRV1797" s="142"/>
      <c r="SRW1797" s="142"/>
      <c r="SRX1797" s="142"/>
      <c r="SRY1797" s="142"/>
      <c r="SRZ1797" s="142"/>
      <c r="SSA1797" s="142"/>
      <c r="SSB1797" s="142"/>
      <c r="SSC1797" s="142"/>
      <c r="SSD1797" s="142"/>
      <c r="SSE1797" s="142"/>
      <c r="SSF1797" s="142"/>
      <c r="SSG1797" s="142"/>
      <c r="SSH1797" s="142"/>
      <c r="SSI1797" s="142"/>
      <c r="SSJ1797" s="142"/>
      <c r="SSK1797" s="142"/>
      <c r="SSL1797" s="142"/>
      <c r="SSM1797" s="142"/>
      <c r="SSN1797" s="142"/>
      <c r="SSO1797" s="142"/>
      <c r="SSP1797" s="142"/>
      <c r="SSQ1797" s="142"/>
      <c r="SSR1797" s="142"/>
      <c r="SSS1797" s="142"/>
      <c r="SST1797" s="142"/>
      <c r="SSU1797" s="142"/>
      <c r="SSV1797" s="142"/>
      <c r="SSW1797" s="142"/>
      <c r="SSX1797" s="142"/>
      <c r="SSY1797" s="142"/>
      <c r="SSZ1797" s="142"/>
      <c r="STA1797" s="142"/>
      <c r="STB1797" s="142"/>
      <c r="STC1797" s="142"/>
      <c r="STD1797" s="142"/>
      <c r="STE1797" s="142"/>
      <c r="STF1797" s="142"/>
      <c r="STG1797" s="142"/>
      <c r="STH1797" s="142"/>
      <c r="STI1797" s="142"/>
      <c r="STJ1797" s="142"/>
      <c r="STK1797" s="142"/>
      <c r="STL1797" s="142"/>
      <c r="STM1797" s="142"/>
      <c r="STN1797" s="142"/>
      <c r="STO1797" s="142"/>
      <c r="STP1797" s="142"/>
      <c r="STQ1797" s="142"/>
      <c r="STR1797" s="142"/>
      <c r="STS1797" s="142"/>
      <c r="STT1797" s="142"/>
      <c r="STU1797" s="142"/>
      <c r="STV1797" s="142"/>
      <c r="STW1797" s="142"/>
      <c r="STX1797" s="142"/>
      <c r="STY1797" s="142"/>
      <c r="STZ1797" s="142"/>
      <c r="SUA1797" s="142"/>
      <c r="SUB1797" s="142"/>
      <c r="SUC1797" s="142"/>
      <c r="SUD1797" s="142"/>
      <c r="SUE1797" s="142"/>
      <c r="SUF1797" s="142"/>
      <c r="SUG1797" s="142"/>
      <c r="SUH1797" s="142"/>
      <c r="SUI1797" s="142"/>
      <c r="SUJ1797" s="142"/>
      <c r="SUK1797" s="142"/>
      <c r="SUL1797" s="142"/>
      <c r="SUM1797" s="142"/>
      <c r="SUN1797" s="142"/>
      <c r="SUO1797" s="142"/>
      <c r="SUP1797" s="142"/>
      <c r="SUQ1797" s="142"/>
      <c r="SUR1797" s="142"/>
      <c r="SUS1797" s="142"/>
      <c r="SUT1797" s="142"/>
      <c r="SUU1797" s="142"/>
      <c r="SUV1797" s="142"/>
      <c r="SUW1797" s="142"/>
      <c r="SUX1797" s="142"/>
      <c r="SUY1797" s="142"/>
      <c r="SUZ1797" s="142"/>
      <c r="SVA1797" s="142"/>
      <c r="SVB1797" s="142"/>
      <c r="SVC1797" s="142"/>
      <c r="SVD1797" s="142"/>
      <c r="SVE1797" s="142"/>
      <c r="SVF1797" s="142"/>
      <c r="SVG1797" s="142"/>
      <c r="SVH1797" s="142"/>
      <c r="SVI1797" s="142"/>
      <c r="SVJ1797" s="142"/>
      <c r="SVK1797" s="142"/>
      <c r="SVL1797" s="142"/>
      <c r="SVM1797" s="142"/>
      <c r="SVN1797" s="142"/>
      <c r="SVO1797" s="142"/>
      <c r="SVP1797" s="142"/>
      <c r="SVQ1797" s="142"/>
      <c r="SVR1797" s="142"/>
      <c r="SVS1797" s="142"/>
      <c r="SVT1797" s="142"/>
      <c r="SVU1797" s="142"/>
      <c r="SVV1797" s="142"/>
      <c r="SVW1797" s="142"/>
      <c r="SVX1797" s="142"/>
      <c r="SVY1797" s="142"/>
      <c r="SVZ1797" s="142"/>
      <c r="SWA1797" s="142"/>
      <c r="SWB1797" s="142"/>
      <c r="SWC1797" s="142"/>
      <c r="SWD1797" s="142"/>
      <c r="SWE1797" s="142"/>
      <c r="SWF1797" s="142"/>
      <c r="SWG1797" s="142"/>
      <c r="SWH1797" s="142"/>
      <c r="SWI1797" s="142"/>
      <c r="SWJ1797" s="142"/>
      <c r="SWK1797" s="142"/>
      <c r="SWL1797" s="142"/>
      <c r="SWM1797" s="142"/>
      <c r="SWN1797" s="142"/>
      <c r="SWO1797" s="142"/>
      <c r="SWP1797" s="142"/>
      <c r="SWQ1797" s="142"/>
      <c r="SWR1797" s="142"/>
      <c r="SWS1797" s="142"/>
      <c r="SWT1797" s="142"/>
      <c r="SWU1797" s="142"/>
      <c r="SWV1797" s="142"/>
      <c r="SWW1797" s="142"/>
      <c r="SWX1797" s="142"/>
      <c r="SWY1797" s="142"/>
      <c r="SWZ1797" s="142"/>
      <c r="SXA1797" s="142"/>
      <c r="SXB1797" s="142"/>
      <c r="SXC1797" s="142"/>
      <c r="SXD1797" s="142"/>
      <c r="SXE1797" s="142"/>
      <c r="SXF1797" s="142"/>
      <c r="SXG1797" s="142"/>
      <c r="SXH1797" s="142"/>
      <c r="SXI1797" s="142"/>
      <c r="SXJ1797" s="142"/>
      <c r="SXK1797" s="142"/>
      <c r="SXL1797" s="142"/>
      <c r="SXM1797" s="142"/>
      <c r="SXN1797" s="142"/>
      <c r="SXO1797" s="142"/>
      <c r="SXP1797" s="142"/>
      <c r="SXQ1797" s="142"/>
      <c r="SXR1797" s="142"/>
      <c r="SXS1797" s="142"/>
      <c r="SXT1797" s="142"/>
      <c r="SXU1797" s="142"/>
      <c r="SXV1797" s="142"/>
      <c r="SXW1797" s="142"/>
      <c r="SXX1797" s="142"/>
      <c r="SXY1797" s="142"/>
      <c r="SXZ1797" s="142"/>
      <c r="SYA1797" s="142"/>
      <c r="SYB1797" s="142"/>
      <c r="SYC1797" s="142"/>
      <c r="SYD1797" s="142"/>
      <c r="SYE1797" s="142"/>
      <c r="SYF1797" s="142"/>
      <c r="SYG1797" s="142"/>
      <c r="SYH1797" s="142"/>
      <c r="SYI1797" s="142"/>
      <c r="SYJ1797" s="142"/>
      <c r="SYK1797" s="142"/>
      <c r="SYL1797" s="142"/>
      <c r="SYM1797" s="142"/>
      <c r="SYN1797" s="142"/>
      <c r="SYO1797" s="142"/>
      <c r="SYP1797" s="142"/>
      <c r="SYQ1797" s="142"/>
      <c r="SYR1797" s="142"/>
      <c r="SYS1797" s="142"/>
      <c r="SYT1797" s="142"/>
      <c r="SYU1797" s="142"/>
      <c r="SYV1797" s="142"/>
      <c r="SYW1797" s="142"/>
      <c r="SYX1797" s="142"/>
      <c r="SYY1797" s="142"/>
      <c r="SYZ1797" s="142"/>
      <c r="SZA1797" s="142"/>
      <c r="SZB1797" s="142"/>
      <c r="SZC1797" s="142"/>
      <c r="SZD1797" s="142"/>
      <c r="SZE1797" s="142"/>
      <c r="SZF1797" s="142"/>
      <c r="SZG1797" s="142"/>
      <c r="SZH1797" s="142"/>
      <c r="SZI1797" s="142"/>
      <c r="SZJ1797" s="142"/>
      <c r="SZK1797" s="142"/>
      <c r="SZL1797" s="142"/>
      <c r="SZM1797" s="142"/>
      <c r="SZN1797" s="142"/>
      <c r="SZO1797" s="142"/>
      <c r="SZP1797" s="142"/>
      <c r="SZQ1797" s="142"/>
      <c r="SZR1797" s="142"/>
      <c r="SZS1797" s="142"/>
      <c r="SZT1797" s="142"/>
      <c r="SZU1797" s="142"/>
      <c r="SZV1797" s="142"/>
      <c r="SZW1797" s="142"/>
      <c r="SZX1797" s="142"/>
      <c r="SZY1797" s="142"/>
      <c r="SZZ1797" s="142"/>
      <c r="TAA1797" s="142"/>
      <c r="TAB1797" s="142"/>
      <c r="TAC1797" s="142"/>
      <c r="TAD1797" s="142"/>
      <c r="TAE1797" s="142"/>
      <c r="TAF1797" s="142"/>
      <c r="TAG1797" s="142"/>
      <c r="TAH1797" s="142"/>
      <c r="TAI1797" s="142"/>
      <c r="TAJ1797" s="142"/>
      <c r="TAK1797" s="142"/>
      <c r="TAL1797" s="142"/>
      <c r="TAM1797" s="142"/>
      <c r="TAN1797" s="142"/>
      <c r="TAO1797" s="142"/>
      <c r="TAP1797" s="142"/>
      <c r="TAQ1797" s="142"/>
      <c r="TAR1797" s="142"/>
      <c r="TAS1797" s="142"/>
      <c r="TAT1797" s="142"/>
      <c r="TAU1797" s="142"/>
      <c r="TAV1797" s="142"/>
      <c r="TAW1797" s="142"/>
      <c r="TAX1797" s="142"/>
      <c r="TAY1797" s="142"/>
      <c r="TAZ1797" s="142"/>
      <c r="TBA1797" s="142"/>
      <c r="TBB1797" s="142"/>
      <c r="TBC1797" s="142"/>
      <c r="TBD1797" s="142"/>
      <c r="TBE1797" s="142"/>
      <c r="TBF1797" s="142"/>
      <c r="TBG1797" s="142"/>
      <c r="TBH1797" s="142"/>
      <c r="TBI1797" s="142"/>
      <c r="TBJ1797" s="142"/>
      <c r="TBK1797" s="142"/>
      <c r="TBL1797" s="142"/>
      <c r="TBM1797" s="142"/>
      <c r="TBN1797" s="142"/>
      <c r="TBO1797" s="142"/>
      <c r="TBP1797" s="142"/>
      <c r="TBQ1797" s="142"/>
      <c r="TBR1797" s="142"/>
      <c r="TBS1797" s="142"/>
      <c r="TBT1797" s="142"/>
      <c r="TBU1797" s="142"/>
      <c r="TBV1797" s="142"/>
      <c r="TBW1797" s="142"/>
      <c r="TBX1797" s="142"/>
      <c r="TBY1797" s="142"/>
      <c r="TBZ1797" s="142"/>
      <c r="TCA1797" s="142"/>
      <c r="TCB1797" s="142"/>
      <c r="TCC1797" s="142"/>
      <c r="TCD1797" s="142"/>
      <c r="TCE1797" s="142"/>
      <c r="TCF1797" s="142"/>
      <c r="TCG1797" s="142"/>
      <c r="TCH1797" s="142"/>
      <c r="TCI1797" s="142"/>
      <c r="TCJ1797" s="142"/>
      <c r="TCK1797" s="142"/>
      <c r="TCL1797" s="142"/>
      <c r="TCM1797" s="142"/>
      <c r="TCN1797" s="142"/>
      <c r="TCO1797" s="142"/>
      <c r="TCP1797" s="142"/>
      <c r="TCQ1797" s="142"/>
      <c r="TCR1797" s="142"/>
      <c r="TCS1797" s="142"/>
      <c r="TCT1797" s="142"/>
      <c r="TCU1797" s="142"/>
      <c r="TCV1797" s="142"/>
      <c r="TCW1797" s="142"/>
      <c r="TCX1797" s="142"/>
      <c r="TCY1797" s="142"/>
      <c r="TCZ1797" s="142"/>
      <c r="TDA1797" s="142"/>
      <c r="TDB1797" s="142"/>
      <c r="TDC1797" s="142"/>
      <c r="TDD1797" s="142"/>
      <c r="TDE1797" s="142"/>
      <c r="TDF1797" s="142"/>
      <c r="TDG1797" s="142"/>
      <c r="TDH1797" s="142"/>
      <c r="TDI1797" s="142"/>
      <c r="TDJ1797" s="142"/>
      <c r="TDK1797" s="142"/>
      <c r="TDL1797" s="142"/>
      <c r="TDM1797" s="142"/>
      <c r="TDN1797" s="142"/>
      <c r="TDO1797" s="142"/>
      <c r="TDP1797" s="142"/>
      <c r="TDQ1797" s="142"/>
      <c r="TDR1797" s="142"/>
      <c r="TDS1797" s="142"/>
      <c r="TDT1797" s="142"/>
      <c r="TDU1797" s="142"/>
      <c r="TDV1797" s="142"/>
      <c r="TDW1797" s="142"/>
      <c r="TDX1797" s="142"/>
      <c r="TDY1797" s="142"/>
      <c r="TDZ1797" s="142"/>
      <c r="TEA1797" s="142"/>
      <c r="TEB1797" s="142"/>
      <c r="TEC1797" s="142"/>
      <c r="TED1797" s="142"/>
      <c r="TEE1797" s="142"/>
      <c r="TEF1797" s="142"/>
      <c r="TEG1797" s="142"/>
      <c r="TEH1797" s="142"/>
      <c r="TEI1797" s="142"/>
      <c r="TEJ1797" s="142"/>
      <c r="TEK1797" s="142"/>
      <c r="TEL1797" s="142"/>
      <c r="TEM1797" s="142"/>
      <c r="TEN1797" s="142"/>
      <c r="TEO1797" s="142"/>
      <c r="TEP1797" s="142"/>
      <c r="TEQ1797" s="142"/>
      <c r="TER1797" s="142"/>
      <c r="TES1797" s="142"/>
      <c r="TET1797" s="142"/>
      <c r="TEU1797" s="142"/>
      <c r="TEV1797" s="142"/>
      <c r="TEW1797" s="142"/>
      <c r="TEX1797" s="142"/>
      <c r="TEY1797" s="142"/>
      <c r="TEZ1797" s="142"/>
      <c r="TFA1797" s="142"/>
      <c r="TFB1797" s="142"/>
      <c r="TFC1797" s="142"/>
      <c r="TFD1797" s="142"/>
      <c r="TFE1797" s="142"/>
      <c r="TFF1797" s="142"/>
      <c r="TFG1797" s="142"/>
      <c r="TFH1797" s="142"/>
      <c r="TFI1797" s="142"/>
      <c r="TFJ1797" s="142"/>
      <c r="TFK1797" s="142"/>
      <c r="TFL1797" s="142"/>
      <c r="TFM1797" s="142"/>
      <c r="TFN1797" s="142"/>
      <c r="TFO1797" s="142"/>
      <c r="TFP1797" s="142"/>
      <c r="TFQ1797" s="142"/>
      <c r="TFR1797" s="142"/>
      <c r="TFS1797" s="142"/>
      <c r="TFT1797" s="142"/>
      <c r="TFU1797" s="142"/>
      <c r="TFV1797" s="142"/>
      <c r="TFW1797" s="142"/>
      <c r="TFX1797" s="142"/>
      <c r="TFY1797" s="142"/>
      <c r="TFZ1797" s="142"/>
      <c r="TGA1797" s="142"/>
      <c r="TGB1797" s="142"/>
      <c r="TGC1797" s="142"/>
      <c r="TGD1797" s="142"/>
      <c r="TGE1797" s="142"/>
      <c r="TGF1797" s="142"/>
      <c r="TGG1797" s="142"/>
      <c r="TGH1797" s="142"/>
      <c r="TGI1797" s="142"/>
      <c r="TGJ1797" s="142"/>
      <c r="TGK1797" s="142"/>
      <c r="TGL1797" s="142"/>
      <c r="TGM1797" s="142"/>
      <c r="TGN1797" s="142"/>
      <c r="TGO1797" s="142"/>
      <c r="TGP1797" s="142"/>
      <c r="TGQ1797" s="142"/>
      <c r="TGR1797" s="142"/>
      <c r="TGS1797" s="142"/>
      <c r="TGT1797" s="142"/>
      <c r="TGU1797" s="142"/>
      <c r="TGV1797" s="142"/>
      <c r="TGW1797" s="142"/>
      <c r="TGX1797" s="142"/>
      <c r="TGY1797" s="142"/>
      <c r="TGZ1797" s="142"/>
      <c r="THA1797" s="142"/>
      <c r="THB1797" s="142"/>
      <c r="THC1797" s="142"/>
      <c r="THD1797" s="142"/>
      <c r="THE1797" s="142"/>
      <c r="THF1797" s="142"/>
      <c r="THG1797" s="142"/>
      <c r="THH1797" s="142"/>
      <c r="THI1797" s="142"/>
      <c r="THJ1797" s="142"/>
      <c r="THK1797" s="142"/>
      <c r="THL1797" s="142"/>
      <c r="THM1797" s="142"/>
      <c r="THN1797" s="142"/>
      <c r="THO1797" s="142"/>
      <c r="THP1797" s="142"/>
      <c r="THQ1797" s="142"/>
      <c r="THR1797" s="142"/>
      <c r="THS1797" s="142"/>
      <c r="THT1797" s="142"/>
      <c r="THU1797" s="142"/>
      <c r="THV1797" s="142"/>
      <c r="THW1797" s="142"/>
      <c r="THX1797" s="142"/>
      <c r="THY1797" s="142"/>
      <c r="THZ1797" s="142"/>
      <c r="TIA1797" s="142"/>
      <c r="TIB1797" s="142"/>
      <c r="TIC1797" s="142"/>
      <c r="TID1797" s="142"/>
      <c r="TIE1797" s="142"/>
      <c r="TIF1797" s="142"/>
      <c r="TIG1797" s="142"/>
      <c r="TIH1797" s="142"/>
      <c r="TII1797" s="142"/>
      <c r="TIJ1797" s="142"/>
      <c r="TIK1797" s="142"/>
      <c r="TIL1797" s="142"/>
      <c r="TIM1797" s="142"/>
      <c r="TIN1797" s="142"/>
      <c r="TIO1797" s="142"/>
      <c r="TIP1797" s="142"/>
      <c r="TIQ1797" s="142"/>
      <c r="TIR1797" s="142"/>
      <c r="TIS1797" s="142"/>
      <c r="TIT1797" s="142"/>
      <c r="TIU1797" s="142"/>
      <c r="TIV1797" s="142"/>
      <c r="TIW1797" s="142"/>
      <c r="TIX1797" s="142"/>
      <c r="TIY1797" s="142"/>
      <c r="TIZ1797" s="142"/>
      <c r="TJA1797" s="142"/>
      <c r="TJB1797" s="142"/>
      <c r="TJC1797" s="142"/>
      <c r="TJD1797" s="142"/>
      <c r="TJE1797" s="142"/>
      <c r="TJF1797" s="142"/>
      <c r="TJG1797" s="142"/>
      <c r="TJH1797" s="142"/>
      <c r="TJI1797" s="142"/>
      <c r="TJJ1797" s="142"/>
      <c r="TJK1797" s="142"/>
      <c r="TJL1797" s="142"/>
      <c r="TJM1797" s="142"/>
      <c r="TJN1797" s="142"/>
      <c r="TJO1797" s="142"/>
      <c r="TJP1797" s="142"/>
      <c r="TJQ1797" s="142"/>
      <c r="TJR1797" s="142"/>
      <c r="TJS1797" s="142"/>
      <c r="TJT1797" s="142"/>
      <c r="TJU1797" s="142"/>
      <c r="TJV1797" s="142"/>
      <c r="TJW1797" s="142"/>
      <c r="TJX1797" s="142"/>
      <c r="TJY1797" s="142"/>
      <c r="TJZ1797" s="142"/>
      <c r="TKA1797" s="142"/>
      <c r="TKB1797" s="142"/>
      <c r="TKC1797" s="142"/>
      <c r="TKD1797" s="142"/>
      <c r="TKE1797" s="142"/>
      <c r="TKF1797" s="142"/>
      <c r="TKG1797" s="142"/>
      <c r="TKH1797" s="142"/>
      <c r="TKI1797" s="142"/>
      <c r="TKJ1797" s="142"/>
      <c r="TKK1797" s="142"/>
      <c r="TKL1797" s="142"/>
      <c r="TKM1797" s="142"/>
      <c r="TKN1797" s="142"/>
      <c r="TKO1797" s="142"/>
      <c r="TKP1797" s="142"/>
      <c r="TKQ1797" s="142"/>
      <c r="TKR1797" s="142"/>
      <c r="TKS1797" s="142"/>
      <c r="TKT1797" s="142"/>
      <c r="TKU1797" s="142"/>
      <c r="TKV1797" s="142"/>
      <c r="TKW1797" s="142"/>
      <c r="TKX1797" s="142"/>
      <c r="TKY1797" s="142"/>
      <c r="TKZ1797" s="142"/>
      <c r="TLA1797" s="142"/>
      <c r="TLB1797" s="142"/>
      <c r="TLC1797" s="142"/>
      <c r="TLD1797" s="142"/>
      <c r="TLE1797" s="142"/>
      <c r="TLF1797" s="142"/>
      <c r="TLG1797" s="142"/>
      <c r="TLH1797" s="142"/>
      <c r="TLI1797" s="142"/>
      <c r="TLJ1797" s="142"/>
      <c r="TLK1797" s="142"/>
      <c r="TLL1797" s="142"/>
      <c r="TLM1797" s="142"/>
      <c r="TLN1797" s="142"/>
      <c r="TLO1797" s="142"/>
      <c r="TLP1797" s="142"/>
      <c r="TLQ1797" s="142"/>
      <c r="TLR1797" s="142"/>
      <c r="TLS1797" s="142"/>
      <c r="TLT1797" s="142"/>
      <c r="TLU1797" s="142"/>
      <c r="TLV1797" s="142"/>
      <c r="TLW1797" s="142"/>
      <c r="TLX1797" s="142"/>
      <c r="TLY1797" s="142"/>
      <c r="TLZ1797" s="142"/>
      <c r="TMA1797" s="142"/>
      <c r="TMB1797" s="142"/>
      <c r="TMC1797" s="142"/>
      <c r="TMD1797" s="142"/>
      <c r="TME1797" s="142"/>
      <c r="TMF1797" s="142"/>
      <c r="TMG1797" s="142"/>
      <c r="TMH1797" s="142"/>
      <c r="TMI1797" s="142"/>
      <c r="TMJ1797" s="142"/>
      <c r="TMK1797" s="142"/>
      <c r="TML1797" s="142"/>
      <c r="TMM1797" s="142"/>
      <c r="TMN1797" s="142"/>
      <c r="TMO1797" s="142"/>
      <c r="TMP1797" s="142"/>
      <c r="TMQ1797" s="142"/>
      <c r="TMR1797" s="142"/>
      <c r="TMS1797" s="142"/>
      <c r="TMT1797" s="142"/>
      <c r="TMU1797" s="142"/>
      <c r="TMV1797" s="142"/>
      <c r="TMW1797" s="142"/>
      <c r="TMX1797" s="142"/>
      <c r="TMY1797" s="142"/>
      <c r="TMZ1797" s="142"/>
      <c r="TNA1797" s="142"/>
      <c r="TNB1797" s="142"/>
      <c r="TNC1797" s="142"/>
      <c r="TND1797" s="142"/>
      <c r="TNE1797" s="142"/>
      <c r="TNF1797" s="142"/>
      <c r="TNG1797" s="142"/>
      <c r="TNH1797" s="142"/>
      <c r="TNI1797" s="142"/>
      <c r="TNJ1797" s="142"/>
      <c r="TNK1797" s="142"/>
      <c r="TNL1797" s="142"/>
      <c r="TNM1797" s="142"/>
      <c r="TNN1797" s="142"/>
      <c r="TNO1797" s="142"/>
      <c r="TNP1797" s="142"/>
      <c r="TNQ1797" s="142"/>
      <c r="TNR1797" s="142"/>
      <c r="TNS1797" s="142"/>
      <c r="TNT1797" s="142"/>
      <c r="TNU1797" s="142"/>
      <c r="TNV1797" s="142"/>
      <c r="TNW1797" s="142"/>
      <c r="TNX1797" s="142"/>
      <c r="TNY1797" s="142"/>
      <c r="TNZ1797" s="142"/>
      <c r="TOA1797" s="142"/>
      <c r="TOB1797" s="142"/>
      <c r="TOC1797" s="142"/>
      <c r="TOD1797" s="142"/>
      <c r="TOE1797" s="142"/>
      <c r="TOF1797" s="142"/>
      <c r="TOG1797" s="142"/>
      <c r="TOH1797" s="142"/>
      <c r="TOI1797" s="142"/>
      <c r="TOJ1797" s="142"/>
      <c r="TOK1797" s="142"/>
      <c r="TOL1797" s="142"/>
      <c r="TOM1797" s="142"/>
      <c r="TON1797" s="142"/>
      <c r="TOO1797" s="142"/>
      <c r="TOP1797" s="142"/>
      <c r="TOQ1797" s="142"/>
      <c r="TOR1797" s="142"/>
      <c r="TOS1797" s="142"/>
      <c r="TOT1797" s="142"/>
      <c r="TOU1797" s="142"/>
      <c r="TOV1797" s="142"/>
      <c r="TOW1797" s="142"/>
      <c r="TOX1797" s="142"/>
      <c r="TOY1797" s="142"/>
      <c r="TOZ1797" s="142"/>
      <c r="TPA1797" s="142"/>
      <c r="TPB1797" s="142"/>
      <c r="TPC1797" s="142"/>
      <c r="TPD1797" s="142"/>
      <c r="TPE1797" s="142"/>
      <c r="TPF1797" s="142"/>
      <c r="TPG1797" s="142"/>
      <c r="TPH1797" s="142"/>
      <c r="TPI1797" s="142"/>
      <c r="TPJ1797" s="142"/>
      <c r="TPK1797" s="142"/>
      <c r="TPL1797" s="142"/>
      <c r="TPM1797" s="142"/>
      <c r="TPN1797" s="142"/>
      <c r="TPO1797" s="142"/>
      <c r="TPP1797" s="142"/>
      <c r="TPQ1797" s="142"/>
      <c r="TPR1797" s="142"/>
      <c r="TPS1797" s="142"/>
      <c r="TPT1797" s="142"/>
      <c r="TPU1797" s="142"/>
      <c r="TPV1797" s="142"/>
      <c r="TPW1797" s="142"/>
      <c r="TPX1797" s="142"/>
      <c r="TPY1797" s="142"/>
      <c r="TPZ1797" s="142"/>
      <c r="TQA1797" s="142"/>
      <c r="TQB1797" s="142"/>
      <c r="TQC1797" s="142"/>
      <c r="TQD1797" s="142"/>
      <c r="TQE1797" s="142"/>
      <c r="TQF1797" s="142"/>
      <c r="TQG1797" s="142"/>
      <c r="TQH1797" s="142"/>
      <c r="TQI1797" s="142"/>
      <c r="TQJ1797" s="142"/>
      <c r="TQK1797" s="142"/>
      <c r="TQL1797" s="142"/>
      <c r="TQM1797" s="142"/>
      <c r="TQN1797" s="142"/>
      <c r="TQO1797" s="142"/>
      <c r="TQP1797" s="142"/>
      <c r="TQQ1797" s="142"/>
      <c r="TQR1797" s="142"/>
      <c r="TQS1797" s="142"/>
      <c r="TQT1797" s="142"/>
      <c r="TQU1797" s="142"/>
      <c r="TQV1797" s="142"/>
      <c r="TQW1797" s="142"/>
      <c r="TQX1797" s="142"/>
      <c r="TQY1797" s="142"/>
      <c r="TQZ1797" s="142"/>
      <c r="TRA1797" s="142"/>
      <c r="TRB1797" s="142"/>
      <c r="TRC1797" s="142"/>
      <c r="TRD1797" s="142"/>
      <c r="TRE1797" s="142"/>
      <c r="TRF1797" s="142"/>
      <c r="TRG1797" s="142"/>
      <c r="TRH1797" s="142"/>
      <c r="TRI1797" s="142"/>
      <c r="TRJ1797" s="142"/>
      <c r="TRK1797" s="142"/>
      <c r="TRL1797" s="142"/>
      <c r="TRM1797" s="142"/>
      <c r="TRN1797" s="142"/>
      <c r="TRO1797" s="142"/>
      <c r="TRP1797" s="142"/>
      <c r="TRQ1797" s="142"/>
      <c r="TRR1797" s="142"/>
      <c r="TRS1797" s="142"/>
      <c r="TRT1797" s="142"/>
      <c r="TRU1797" s="142"/>
      <c r="TRV1797" s="142"/>
      <c r="TRW1797" s="142"/>
      <c r="TRX1797" s="142"/>
      <c r="TRY1797" s="142"/>
      <c r="TRZ1797" s="142"/>
      <c r="TSA1797" s="142"/>
      <c r="TSB1797" s="142"/>
      <c r="TSC1797" s="142"/>
      <c r="TSD1797" s="142"/>
      <c r="TSE1797" s="142"/>
      <c r="TSF1797" s="142"/>
      <c r="TSG1797" s="142"/>
      <c r="TSH1797" s="142"/>
      <c r="TSI1797" s="142"/>
      <c r="TSJ1797" s="142"/>
      <c r="TSK1797" s="142"/>
      <c r="TSL1797" s="142"/>
      <c r="TSM1797" s="142"/>
      <c r="TSN1797" s="142"/>
      <c r="TSO1797" s="142"/>
      <c r="TSP1797" s="142"/>
      <c r="TSQ1797" s="142"/>
      <c r="TSR1797" s="142"/>
      <c r="TSS1797" s="142"/>
      <c r="TST1797" s="142"/>
      <c r="TSU1797" s="142"/>
      <c r="TSV1797" s="142"/>
      <c r="TSW1797" s="142"/>
      <c r="TSX1797" s="142"/>
      <c r="TSY1797" s="142"/>
      <c r="TSZ1797" s="142"/>
      <c r="TTA1797" s="142"/>
      <c r="TTB1797" s="142"/>
      <c r="TTC1797" s="142"/>
      <c r="TTD1797" s="142"/>
      <c r="TTE1797" s="142"/>
      <c r="TTF1797" s="142"/>
      <c r="TTG1797" s="142"/>
      <c r="TTH1797" s="142"/>
      <c r="TTI1797" s="142"/>
      <c r="TTJ1797" s="142"/>
      <c r="TTK1797" s="142"/>
      <c r="TTL1797" s="142"/>
      <c r="TTM1797" s="142"/>
      <c r="TTN1797" s="142"/>
      <c r="TTO1797" s="142"/>
      <c r="TTP1797" s="142"/>
      <c r="TTQ1797" s="142"/>
      <c r="TTR1797" s="142"/>
      <c r="TTS1797" s="142"/>
      <c r="TTT1797" s="142"/>
      <c r="TTU1797" s="142"/>
      <c r="TTV1797" s="142"/>
      <c r="TTW1797" s="142"/>
      <c r="TTX1797" s="142"/>
      <c r="TTY1797" s="142"/>
      <c r="TTZ1797" s="142"/>
      <c r="TUA1797" s="142"/>
      <c r="TUB1797" s="142"/>
      <c r="TUC1797" s="142"/>
      <c r="TUD1797" s="142"/>
      <c r="TUE1797" s="142"/>
      <c r="TUF1797" s="142"/>
      <c r="TUG1797" s="142"/>
      <c r="TUH1797" s="142"/>
      <c r="TUI1797" s="142"/>
      <c r="TUJ1797" s="142"/>
      <c r="TUK1797" s="142"/>
      <c r="TUL1797" s="142"/>
      <c r="TUM1797" s="142"/>
      <c r="TUN1797" s="142"/>
      <c r="TUO1797" s="142"/>
      <c r="TUP1797" s="142"/>
      <c r="TUQ1797" s="142"/>
      <c r="TUR1797" s="142"/>
      <c r="TUS1797" s="142"/>
      <c r="TUT1797" s="142"/>
      <c r="TUU1797" s="142"/>
      <c r="TUV1797" s="142"/>
      <c r="TUW1797" s="142"/>
      <c r="TUX1797" s="142"/>
      <c r="TUY1797" s="142"/>
      <c r="TUZ1797" s="142"/>
      <c r="TVA1797" s="142"/>
      <c r="TVB1797" s="142"/>
      <c r="TVC1797" s="142"/>
      <c r="TVD1797" s="142"/>
      <c r="TVE1797" s="142"/>
      <c r="TVF1797" s="142"/>
      <c r="TVG1797" s="142"/>
      <c r="TVH1797" s="142"/>
      <c r="TVI1797" s="142"/>
      <c r="TVJ1797" s="142"/>
      <c r="TVK1797" s="142"/>
      <c r="TVL1797" s="142"/>
      <c r="TVM1797" s="142"/>
      <c r="TVN1797" s="142"/>
      <c r="TVO1797" s="142"/>
      <c r="TVP1797" s="142"/>
      <c r="TVQ1797" s="142"/>
      <c r="TVR1797" s="142"/>
      <c r="TVS1797" s="142"/>
      <c r="TVT1797" s="142"/>
      <c r="TVU1797" s="142"/>
      <c r="TVV1797" s="142"/>
      <c r="TVW1797" s="142"/>
      <c r="TVX1797" s="142"/>
      <c r="TVY1797" s="142"/>
      <c r="TVZ1797" s="142"/>
      <c r="TWA1797" s="142"/>
      <c r="TWB1797" s="142"/>
      <c r="TWC1797" s="142"/>
      <c r="TWD1797" s="142"/>
      <c r="TWE1797" s="142"/>
      <c r="TWF1797" s="142"/>
      <c r="TWG1797" s="142"/>
      <c r="TWH1797" s="142"/>
      <c r="TWI1797" s="142"/>
      <c r="TWJ1797" s="142"/>
      <c r="TWK1797" s="142"/>
      <c r="TWL1797" s="142"/>
      <c r="TWM1797" s="142"/>
      <c r="TWN1797" s="142"/>
      <c r="TWO1797" s="142"/>
      <c r="TWP1797" s="142"/>
      <c r="TWQ1797" s="142"/>
      <c r="TWR1797" s="142"/>
      <c r="TWS1797" s="142"/>
      <c r="TWT1797" s="142"/>
      <c r="TWU1797" s="142"/>
      <c r="TWV1797" s="142"/>
      <c r="TWW1797" s="142"/>
      <c r="TWX1797" s="142"/>
      <c r="TWY1797" s="142"/>
      <c r="TWZ1797" s="142"/>
      <c r="TXA1797" s="142"/>
      <c r="TXB1797" s="142"/>
      <c r="TXC1797" s="142"/>
      <c r="TXD1797" s="142"/>
      <c r="TXE1797" s="142"/>
      <c r="TXF1797" s="142"/>
      <c r="TXG1797" s="142"/>
      <c r="TXH1797" s="142"/>
      <c r="TXI1797" s="142"/>
      <c r="TXJ1797" s="142"/>
      <c r="TXK1797" s="142"/>
      <c r="TXL1797" s="142"/>
      <c r="TXM1797" s="142"/>
      <c r="TXN1797" s="142"/>
      <c r="TXO1797" s="142"/>
      <c r="TXP1797" s="142"/>
      <c r="TXQ1797" s="142"/>
      <c r="TXR1797" s="142"/>
      <c r="TXS1797" s="142"/>
      <c r="TXT1797" s="142"/>
      <c r="TXU1797" s="142"/>
      <c r="TXV1797" s="142"/>
      <c r="TXW1797" s="142"/>
      <c r="TXX1797" s="142"/>
      <c r="TXY1797" s="142"/>
      <c r="TXZ1797" s="142"/>
      <c r="TYA1797" s="142"/>
      <c r="TYB1797" s="142"/>
      <c r="TYC1797" s="142"/>
      <c r="TYD1797" s="142"/>
      <c r="TYE1797" s="142"/>
      <c r="TYF1797" s="142"/>
      <c r="TYG1797" s="142"/>
      <c r="TYH1797" s="142"/>
      <c r="TYI1797" s="142"/>
      <c r="TYJ1797" s="142"/>
      <c r="TYK1797" s="142"/>
      <c r="TYL1797" s="142"/>
      <c r="TYM1797" s="142"/>
      <c r="TYN1797" s="142"/>
      <c r="TYO1797" s="142"/>
      <c r="TYP1797" s="142"/>
      <c r="TYQ1797" s="142"/>
      <c r="TYR1797" s="142"/>
      <c r="TYS1797" s="142"/>
      <c r="TYT1797" s="142"/>
      <c r="TYU1797" s="142"/>
      <c r="TYV1797" s="142"/>
      <c r="TYW1797" s="142"/>
      <c r="TYX1797" s="142"/>
      <c r="TYY1797" s="142"/>
      <c r="TYZ1797" s="142"/>
      <c r="TZA1797" s="142"/>
      <c r="TZB1797" s="142"/>
      <c r="TZC1797" s="142"/>
      <c r="TZD1797" s="142"/>
      <c r="TZE1797" s="142"/>
      <c r="TZF1797" s="142"/>
      <c r="TZG1797" s="142"/>
      <c r="TZH1797" s="142"/>
      <c r="TZI1797" s="142"/>
      <c r="TZJ1797" s="142"/>
      <c r="TZK1797" s="142"/>
      <c r="TZL1797" s="142"/>
      <c r="TZM1797" s="142"/>
      <c r="TZN1797" s="142"/>
      <c r="TZO1797" s="142"/>
      <c r="TZP1797" s="142"/>
      <c r="TZQ1797" s="142"/>
      <c r="TZR1797" s="142"/>
      <c r="TZS1797" s="142"/>
      <c r="TZT1797" s="142"/>
      <c r="TZU1797" s="142"/>
      <c r="TZV1797" s="142"/>
      <c r="TZW1797" s="142"/>
      <c r="TZX1797" s="142"/>
      <c r="TZY1797" s="142"/>
      <c r="TZZ1797" s="142"/>
      <c r="UAA1797" s="142"/>
      <c r="UAB1797" s="142"/>
      <c r="UAC1797" s="142"/>
      <c r="UAD1797" s="142"/>
      <c r="UAE1797" s="142"/>
      <c r="UAF1797" s="142"/>
      <c r="UAG1797" s="142"/>
      <c r="UAH1797" s="142"/>
      <c r="UAI1797" s="142"/>
      <c r="UAJ1797" s="142"/>
      <c r="UAK1797" s="142"/>
      <c r="UAL1797" s="142"/>
      <c r="UAM1797" s="142"/>
      <c r="UAN1797" s="142"/>
      <c r="UAO1797" s="142"/>
      <c r="UAP1797" s="142"/>
      <c r="UAQ1797" s="142"/>
      <c r="UAR1797" s="142"/>
      <c r="UAS1797" s="142"/>
      <c r="UAT1797" s="142"/>
      <c r="UAU1797" s="142"/>
      <c r="UAV1797" s="142"/>
      <c r="UAW1797" s="142"/>
      <c r="UAX1797" s="142"/>
      <c r="UAY1797" s="142"/>
      <c r="UAZ1797" s="142"/>
      <c r="UBA1797" s="142"/>
      <c r="UBB1797" s="142"/>
      <c r="UBC1797" s="142"/>
      <c r="UBD1797" s="142"/>
      <c r="UBE1797" s="142"/>
      <c r="UBF1797" s="142"/>
      <c r="UBG1797" s="142"/>
      <c r="UBH1797" s="142"/>
      <c r="UBI1797" s="142"/>
      <c r="UBJ1797" s="142"/>
      <c r="UBK1797" s="142"/>
      <c r="UBL1797" s="142"/>
      <c r="UBM1797" s="142"/>
      <c r="UBN1797" s="142"/>
      <c r="UBO1797" s="142"/>
      <c r="UBP1797" s="142"/>
      <c r="UBQ1797" s="142"/>
      <c r="UBR1797" s="142"/>
      <c r="UBS1797" s="142"/>
      <c r="UBT1797" s="142"/>
      <c r="UBU1797" s="142"/>
      <c r="UBV1797" s="142"/>
      <c r="UBW1797" s="142"/>
      <c r="UBX1797" s="142"/>
      <c r="UBY1797" s="142"/>
      <c r="UBZ1797" s="142"/>
      <c r="UCA1797" s="142"/>
      <c r="UCB1797" s="142"/>
      <c r="UCC1797" s="142"/>
      <c r="UCD1797" s="142"/>
      <c r="UCE1797" s="142"/>
      <c r="UCF1797" s="142"/>
      <c r="UCG1797" s="142"/>
      <c r="UCH1797" s="142"/>
      <c r="UCI1797" s="142"/>
      <c r="UCJ1797" s="142"/>
      <c r="UCK1797" s="142"/>
      <c r="UCL1797" s="142"/>
      <c r="UCM1797" s="142"/>
      <c r="UCN1797" s="142"/>
      <c r="UCO1797" s="142"/>
      <c r="UCP1797" s="142"/>
      <c r="UCQ1797" s="142"/>
      <c r="UCR1797" s="142"/>
      <c r="UCS1797" s="142"/>
      <c r="UCT1797" s="142"/>
      <c r="UCU1797" s="142"/>
      <c r="UCV1797" s="142"/>
      <c r="UCW1797" s="142"/>
      <c r="UCX1797" s="142"/>
      <c r="UCY1797" s="142"/>
      <c r="UCZ1797" s="142"/>
      <c r="UDA1797" s="142"/>
      <c r="UDB1797" s="142"/>
      <c r="UDC1797" s="142"/>
      <c r="UDD1797" s="142"/>
      <c r="UDE1797" s="142"/>
      <c r="UDF1797" s="142"/>
      <c r="UDG1797" s="142"/>
      <c r="UDH1797" s="142"/>
      <c r="UDI1797" s="142"/>
      <c r="UDJ1797" s="142"/>
      <c r="UDK1797" s="142"/>
      <c r="UDL1797" s="142"/>
      <c r="UDM1797" s="142"/>
      <c r="UDN1797" s="142"/>
      <c r="UDO1797" s="142"/>
      <c r="UDP1797" s="142"/>
      <c r="UDQ1797" s="142"/>
      <c r="UDR1797" s="142"/>
      <c r="UDS1797" s="142"/>
      <c r="UDT1797" s="142"/>
      <c r="UDU1797" s="142"/>
      <c r="UDV1797" s="142"/>
      <c r="UDW1797" s="142"/>
      <c r="UDX1797" s="142"/>
      <c r="UDY1797" s="142"/>
      <c r="UDZ1797" s="142"/>
      <c r="UEA1797" s="142"/>
      <c r="UEB1797" s="142"/>
      <c r="UEC1797" s="142"/>
      <c r="UED1797" s="142"/>
      <c r="UEE1797" s="142"/>
      <c r="UEF1797" s="142"/>
      <c r="UEG1797" s="142"/>
      <c r="UEH1797" s="142"/>
      <c r="UEI1797" s="142"/>
      <c r="UEJ1797" s="142"/>
      <c r="UEK1797" s="142"/>
      <c r="UEL1797" s="142"/>
      <c r="UEM1797" s="142"/>
      <c r="UEN1797" s="142"/>
      <c r="UEO1797" s="142"/>
      <c r="UEP1797" s="142"/>
      <c r="UEQ1797" s="142"/>
      <c r="UER1797" s="142"/>
      <c r="UES1797" s="142"/>
      <c r="UET1797" s="142"/>
      <c r="UEU1797" s="142"/>
      <c r="UEV1797" s="142"/>
      <c r="UEW1797" s="142"/>
      <c r="UEX1797" s="142"/>
      <c r="UEY1797" s="142"/>
      <c r="UEZ1797" s="142"/>
      <c r="UFA1797" s="142"/>
      <c r="UFB1797" s="142"/>
      <c r="UFC1797" s="142"/>
      <c r="UFD1797" s="142"/>
      <c r="UFE1797" s="142"/>
      <c r="UFF1797" s="142"/>
      <c r="UFG1797" s="142"/>
      <c r="UFH1797" s="142"/>
      <c r="UFI1797" s="142"/>
      <c r="UFJ1797" s="142"/>
      <c r="UFK1797" s="142"/>
      <c r="UFL1797" s="142"/>
      <c r="UFM1797" s="142"/>
      <c r="UFN1797" s="142"/>
      <c r="UFO1797" s="142"/>
      <c r="UFP1797" s="142"/>
      <c r="UFQ1797" s="142"/>
      <c r="UFR1797" s="142"/>
      <c r="UFS1797" s="142"/>
      <c r="UFT1797" s="142"/>
      <c r="UFU1797" s="142"/>
      <c r="UFV1797" s="142"/>
      <c r="UFW1797" s="142"/>
      <c r="UFX1797" s="142"/>
      <c r="UFY1797" s="142"/>
      <c r="UFZ1797" s="142"/>
      <c r="UGA1797" s="142"/>
      <c r="UGB1797" s="142"/>
      <c r="UGC1797" s="142"/>
      <c r="UGD1797" s="142"/>
      <c r="UGE1797" s="142"/>
      <c r="UGF1797" s="142"/>
      <c r="UGG1797" s="142"/>
      <c r="UGH1797" s="142"/>
      <c r="UGI1797" s="142"/>
      <c r="UGJ1797" s="142"/>
      <c r="UGK1797" s="142"/>
      <c r="UGL1797" s="142"/>
      <c r="UGM1797" s="142"/>
      <c r="UGN1797" s="142"/>
      <c r="UGO1797" s="142"/>
      <c r="UGP1797" s="142"/>
      <c r="UGQ1797" s="142"/>
      <c r="UGR1797" s="142"/>
      <c r="UGS1797" s="142"/>
      <c r="UGT1797" s="142"/>
      <c r="UGU1797" s="142"/>
      <c r="UGV1797" s="142"/>
      <c r="UGW1797" s="142"/>
      <c r="UGX1797" s="142"/>
      <c r="UGY1797" s="142"/>
      <c r="UGZ1797" s="142"/>
      <c r="UHA1797" s="142"/>
      <c r="UHB1797" s="142"/>
      <c r="UHC1797" s="142"/>
      <c r="UHD1797" s="142"/>
      <c r="UHE1797" s="142"/>
      <c r="UHF1797" s="142"/>
      <c r="UHG1797" s="142"/>
      <c r="UHH1797" s="142"/>
      <c r="UHI1797" s="142"/>
      <c r="UHJ1797" s="142"/>
      <c r="UHK1797" s="142"/>
      <c r="UHL1797" s="142"/>
      <c r="UHM1797" s="142"/>
      <c r="UHN1797" s="142"/>
      <c r="UHO1797" s="142"/>
      <c r="UHP1797" s="142"/>
      <c r="UHQ1797" s="142"/>
      <c r="UHR1797" s="142"/>
      <c r="UHS1797" s="142"/>
      <c r="UHT1797" s="142"/>
      <c r="UHU1797" s="142"/>
      <c r="UHV1797" s="142"/>
      <c r="UHW1797" s="142"/>
      <c r="UHX1797" s="142"/>
      <c r="UHY1797" s="142"/>
      <c r="UHZ1797" s="142"/>
      <c r="UIA1797" s="142"/>
      <c r="UIB1797" s="142"/>
      <c r="UIC1797" s="142"/>
      <c r="UID1797" s="142"/>
      <c r="UIE1797" s="142"/>
      <c r="UIF1797" s="142"/>
      <c r="UIG1797" s="142"/>
      <c r="UIH1797" s="142"/>
      <c r="UII1797" s="142"/>
      <c r="UIJ1797" s="142"/>
      <c r="UIK1797" s="142"/>
      <c r="UIL1797" s="142"/>
      <c r="UIM1797" s="142"/>
      <c r="UIN1797" s="142"/>
      <c r="UIO1797" s="142"/>
      <c r="UIP1797" s="142"/>
      <c r="UIQ1797" s="142"/>
      <c r="UIR1797" s="142"/>
      <c r="UIS1797" s="142"/>
      <c r="UIT1797" s="142"/>
      <c r="UIU1797" s="142"/>
      <c r="UIV1797" s="142"/>
      <c r="UIW1797" s="142"/>
      <c r="UIX1797" s="142"/>
      <c r="UIY1797" s="142"/>
      <c r="UIZ1797" s="142"/>
      <c r="UJA1797" s="142"/>
      <c r="UJB1797" s="142"/>
      <c r="UJC1797" s="142"/>
      <c r="UJD1797" s="142"/>
      <c r="UJE1797" s="142"/>
      <c r="UJF1797" s="142"/>
      <c r="UJG1797" s="142"/>
      <c r="UJH1797" s="142"/>
      <c r="UJI1797" s="142"/>
      <c r="UJJ1797" s="142"/>
      <c r="UJK1797" s="142"/>
      <c r="UJL1797" s="142"/>
      <c r="UJM1797" s="142"/>
      <c r="UJN1797" s="142"/>
      <c r="UJO1797" s="142"/>
      <c r="UJP1797" s="142"/>
      <c r="UJQ1797" s="142"/>
      <c r="UJR1797" s="142"/>
      <c r="UJS1797" s="142"/>
      <c r="UJT1797" s="142"/>
      <c r="UJU1797" s="142"/>
      <c r="UJV1797" s="142"/>
      <c r="UJW1797" s="142"/>
      <c r="UJX1797" s="142"/>
      <c r="UJY1797" s="142"/>
      <c r="UJZ1797" s="142"/>
      <c r="UKA1797" s="142"/>
      <c r="UKB1797" s="142"/>
      <c r="UKC1797" s="142"/>
      <c r="UKD1797" s="142"/>
      <c r="UKE1797" s="142"/>
      <c r="UKF1797" s="142"/>
      <c r="UKG1797" s="142"/>
      <c r="UKH1797" s="142"/>
      <c r="UKI1797" s="142"/>
      <c r="UKJ1797" s="142"/>
      <c r="UKK1797" s="142"/>
      <c r="UKL1797" s="142"/>
      <c r="UKM1797" s="142"/>
      <c r="UKN1797" s="142"/>
      <c r="UKO1797" s="142"/>
      <c r="UKP1797" s="142"/>
      <c r="UKQ1797" s="142"/>
      <c r="UKR1797" s="142"/>
      <c r="UKS1797" s="142"/>
      <c r="UKT1797" s="142"/>
      <c r="UKU1797" s="142"/>
      <c r="UKV1797" s="142"/>
      <c r="UKW1797" s="142"/>
      <c r="UKX1797" s="142"/>
      <c r="UKY1797" s="142"/>
      <c r="UKZ1797" s="142"/>
      <c r="ULA1797" s="142"/>
      <c r="ULB1797" s="142"/>
      <c r="ULC1797" s="142"/>
      <c r="ULD1797" s="142"/>
      <c r="ULE1797" s="142"/>
      <c r="ULF1797" s="142"/>
      <c r="ULG1797" s="142"/>
      <c r="ULH1797" s="142"/>
      <c r="ULI1797" s="142"/>
      <c r="ULJ1797" s="142"/>
      <c r="ULK1797" s="142"/>
      <c r="ULL1797" s="142"/>
      <c r="ULM1797" s="142"/>
      <c r="ULN1797" s="142"/>
      <c r="ULO1797" s="142"/>
      <c r="ULP1797" s="142"/>
      <c r="ULQ1797" s="142"/>
      <c r="ULR1797" s="142"/>
      <c r="ULS1797" s="142"/>
      <c r="ULT1797" s="142"/>
      <c r="ULU1797" s="142"/>
      <c r="ULV1797" s="142"/>
      <c r="ULW1797" s="142"/>
      <c r="ULX1797" s="142"/>
      <c r="ULY1797" s="142"/>
      <c r="ULZ1797" s="142"/>
      <c r="UMA1797" s="142"/>
      <c r="UMB1797" s="142"/>
      <c r="UMC1797" s="142"/>
      <c r="UMD1797" s="142"/>
      <c r="UME1797" s="142"/>
      <c r="UMF1797" s="142"/>
      <c r="UMG1797" s="142"/>
      <c r="UMH1797" s="142"/>
      <c r="UMI1797" s="142"/>
      <c r="UMJ1797" s="142"/>
      <c r="UMK1797" s="142"/>
      <c r="UML1797" s="142"/>
      <c r="UMM1797" s="142"/>
      <c r="UMN1797" s="142"/>
      <c r="UMO1797" s="142"/>
      <c r="UMP1797" s="142"/>
      <c r="UMQ1797" s="142"/>
      <c r="UMR1797" s="142"/>
      <c r="UMS1797" s="142"/>
      <c r="UMT1797" s="142"/>
      <c r="UMU1797" s="142"/>
      <c r="UMV1797" s="142"/>
      <c r="UMW1797" s="142"/>
      <c r="UMX1797" s="142"/>
      <c r="UMY1797" s="142"/>
      <c r="UMZ1797" s="142"/>
      <c r="UNA1797" s="142"/>
      <c r="UNB1797" s="142"/>
      <c r="UNC1797" s="142"/>
      <c r="UND1797" s="142"/>
      <c r="UNE1797" s="142"/>
      <c r="UNF1797" s="142"/>
      <c r="UNG1797" s="142"/>
      <c r="UNH1797" s="142"/>
      <c r="UNI1797" s="142"/>
      <c r="UNJ1797" s="142"/>
      <c r="UNK1797" s="142"/>
      <c r="UNL1797" s="142"/>
      <c r="UNM1797" s="142"/>
      <c r="UNN1797" s="142"/>
      <c r="UNO1797" s="142"/>
      <c r="UNP1797" s="142"/>
      <c r="UNQ1797" s="142"/>
      <c r="UNR1797" s="142"/>
      <c r="UNS1797" s="142"/>
      <c r="UNT1797" s="142"/>
      <c r="UNU1797" s="142"/>
      <c r="UNV1797" s="142"/>
      <c r="UNW1797" s="142"/>
      <c r="UNX1797" s="142"/>
      <c r="UNY1797" s="142"/>
      <c r="UNZ1797" s="142"/>
      <c r="UOA1797" s="142"/>
      <c r="UOB1797" s="142"/>
      <c r="UOC1797" s="142"/>
      <c r="UOD1797" s="142"/>
      <c r="UOE1797" s="142"/>
      <c r="UOF1797" s="142"/>
      <c r="UOG1797" s="142"/>
      <c r="UOH1797" s="142"/>
      <c r="UOI1797" s="142"/>
      <c r="UOJ1797" s="142"/>
      <c r="UOK1797" s="142"/>
      <c r="UOL1797" s="142"/>
      <c r="UOM1797" s="142"/>
      <c r="UON1797" s="142"/>
      <c r="UOO1797" s="142"/>
      <c r="UOP1797" s="142"/>
      <c r="UOQ1797" s="142"/>
      <c r="UOR1797" s="142"/>
      <c r="UOS1797" s="142"/>
      <c r="UOT1797" s="142"/>
      <c r="UOU1797" s="142"/>
      <c r="UOV1797" s="142"/>
      <c r="UOW1797" s="142"/>
      <c r="UOX1797" s="142"/>
      <c r="UOY1797" s="142"/>
      <c r="UOZ1797" s="142"/>
      <c r="UPA1797" s="142"/>
      <c r="UPB1797" s="142"/>
      <c r="UPC1797" s="142"/>
      <c r="UPD1797" s="142"/>
      <c r="UPE1797" s="142"/>
      <c r="UPF1797" s="142"/>
      <c r="UPG1797" s="142"/>
      <c r="UPH1797" s="142"/>
      <c r="UPI1797" s="142"/>
      <c r="UPJ1797" s="142"/>
      <c r="UPK1797" s="142"/>
      <c r="UPL1797" s="142"/>
      <c r="UPM1797" s="142"/>
      <c r="UPN1797" s="142"/>
      <c r="UPO1797" s="142"/>
      <c r="UPP1797" s="142"/>
      <c r="UPQ1797" s="142"/>
      <c r="UPR1797" s="142"/>
      <c r="UPS1797" s="142"/>
      <c r="UPT1797" s="142"/>
      <c r="UPU1797" s="142"/>
      <c r="UPV1797" s="142"/>
      <c r="UPW1797" s="142"/>
      <c r="UPX1797" s="142"/>
      <c r="UPY1797" s="142"/>
      <c r="UPZ1797" s="142"/>
      <c r="UQA1797" s="142"/>
      <c r="UQB1797" s="142"/>
      <c r="UQC1797" s="142"/>
      <c r="UQD1797" s="142"/>
      <c r="UQE1797" s="142"/>
      <c r="UQF1797" s="142"/>
      <c r="UQG1797" s="142"/>
      <c r="UQH1797" s="142"/>
      <c r="UQI1797" s="142"/>
      <c r="UQJ1797" s="142"/>
      <c r="UQK1797" s="142"/>
      <c r="UQL1797" s="142"/>
      <c r="UQM1797" s="142"/>
      <c r="UQN1797" s="142"/>
      <c r="UQO1797" s="142"/>
      <c r="UQP1797" s="142"/>
      <c r="UQQ1797" s="142"/>
      <c r="UQR1797" s="142"/>
      <c r="UQS1797" s="142"/>
      <c r="UQT1797" s="142"/>
      <c r="UQU1797" s="142"/>
      <c r="UQV1797" s="142"/>
      <c r="UQW1797" s="142"/>
      <c r="UQX1797" s="142"/>
      <c r="UQY1797" s="142"/>
      <c r="UQZ1797" s="142"/>
      <c r="URA1797" s="142"/>
      <c r="URB1797" s="142"/>
      <c r="URC1797" s="142"/>
      <c r="URD1797" s="142"/>
      <c r="URE1797" s="142"/>
      <c r="URF1797" s="142"/>
      <c r="URG1797" s="142"/>
      <c r="URH1797" s="142"/>
      <c r="URI1797" s="142"/>
      <c r="URJ1797" s="142"/>
      <c r="URK1797" s="142"/>
      <c r="URL1797" s="142"/>
      <c r="URM1797" s="142"/>
      <c r="URN1797" s="142"/>
      <c r="URO1797" s="142"/>
      <c r="URP1797" s="142"/>
      <c r="URQ1797" s="142"/>
      <c r="URR1797" s="142"/>
      <c r="URS1797" s="142"/>
      <c r="URT1797" s="142"/>
      <c r="URU1797" s="142"/>
      <c r="URV1797" s="142"/>
      <c r="URW1797" s="142"/>
      <c r="URX1797" s="142"/>
      <c r="URY1797" s="142"/>
      <c r="URZ1797" s="142"/>
      <c r="USA1797" s="142"/>
      <c r="USB1797" s="142"/>
      <c r="USC1797" s="142"/>
      <c r="USD1797" s="142"/>
      <c r="USE1797" s="142"/>
      <c r="USF1797" s="142"/>
      <c r="USG1797" s="142"/>
      <c r="USH1797" s="142"/>
      <c r="USI1797" s="142"/>
      <c r="USJ1797" s="142"/>
      <c r="USK1797" s="142"/>
      <c r="USL1797" s="142"/>
      <c r="USM1797" s="142"/>
      <c r="USN1797" s="142"/>
      <c r="USO1797" s="142"/>
      <c r="USP1797" s="142"/>
      <c r="USQ1797" s="142"/>
      <c r="USR1797" s="142"/>
      <c r="USS1797" s="142"/>
      <c r="UST1797" s="142"/>
      <c r="USU1797" s="142"/>
      <c r="USV1797" s="142"/>
      <c r="USW1797" s="142"/>
      <c r="USX1797" s="142"/>
      <c r="USY1797" s="142"/>
      <c r="USZ1797" s="142"/>
      <c r="UTA1797" s="142"/>
      <c r="UTB1797" s="142"/>
      <c r="UTC1797" s="142"/>
      <c r="UTD1797" s="142"/>
      <c r="UTE1797" s="142"/>
      <c r="UTF1797" s="142"/>
      <c r="UTG1797" s="142"/>
      <c r="UTH1797" s="142"/>
      <c r="UTI1797" s="142"/>
      <c r="UTJ1797" s="142"/>
      <c r="UTK1797" s="142"/>
      <c r="UTL1797" s="142"/>
      <c r="UTM1797" s="142"/>
      <c r="UTN1797" s="142"/>
      <c r="UTO1797" s="142"/>
      <c r="UTP1797" s="142"/>
      <c r="UTQ1797" s="142"/>
      <c r="UTR1797" s="142"/>
      <c r="UTS1797" s="142"/>
      <c r="UTT1797" s="142"/>
      <c r="UTU1797" s="142"/>
      <c r="UTV1797" s="142"/>
      <c r="UTW1797" s="142"/>
      <c r="UTX1797" s="142"/>
      <c r="UTY1797" s="142"/>
      <c r="UTZ1797" s="142"/>
      <c r="UUA1797" s="142"/>
      <c r="UUB1797" s="142"/>
      <c r="UUC1797" s="142"/>
      <c r="UUD1797" s="142"/>
      <c r="UUE1797" s="142"/>
      <c r="UUF1797" s="142"/>
      <c r="UUG1797" s="142"/>
      <c r="UUH1797" s="142"/>
      <c r="UUI1797" s="142"/>
      <c r="UUJ1797" s="142"/>
      <c r="UUK1797" s="142"/>
      <c r="UUL1797" s="142"/>
      <c r="UUM1797" s="142"/>
      <c r="UUN1797" s="142"/>
      <c r="UUO1797" s="142"/>
      <c r="UUP1797" s="142"/>
      <c r="UUQ1797" s="142"/>
      <c r="UUR1797" s="142"/>
      <c r="UUS1797" s="142"/>
      <c r="UUT1797" s="142"/>
      <c r="UUU1797" s="142"/>
      <c r="UUV1797" s="142"/>
      <c r="UUW1797" s="142"/>
      <c r="UUX1797" s="142"/>
      <c r="UUY1797" s="142"/>
      <c r="UUZ1797" s="142"/>
      <c r="UVA1797" s="142"/>
      <c r="UVB1797" s="142"/>
      <c r="UVC1797" s="142"/>
      <c r="UVD1797" s="142"/>
      <c r="UVE1797" s="142"/>
      <c r="UVF1797" s="142"/>
      <c r="UVG1797" s="142"/>
      <c r="UVH1797" s="142"/>
      <c r="UVI1797" s="142"/>
      <c r="UVJ1797" s="142"/>
      <c r="UVK1797" s="142"/>
      <c r="UVL1797" s="142"/>
      <c r="UVM1797" s="142"/>
      <c r="UVN1797" s="142"/>
      <c r="UVO1797" s="142"/>
      <c r="UVP1797" s="142"/>
      <c r="UVQ1797" s="142"/>
      <c r="UVR1797" s="142"/>
      <c r="UVS1797" s="142"/>
      <c r="UVT1797" s="142"/>
      <c r="UVU1797" s="142"/>
      <c r="UVV1797" s="142"/>
      <c r="UVW1797" s="142"/>
      <c r="UVX1797" s="142"/>
      <c r="UVY1797" s="142"/>
      <c r="UVZ1797" s="142"/>
      <c r="UWA1797" s="142"/>
      <c r="UWB1797" s="142"/>
      <c r="UWC1797" s="142"/>
      <c r="UWD1797" s="142"/>
      <c r="UWE1797" s="142"/>
      <c r="UWF1797" s="142"/>
      <c r="UWG1797" s="142"/>
      <c r="UWH1797" s="142"/>
      <c r="UWI1797" s="142"/>
      <c r="UWJ1797" s="142"/>
      <c r="UWK1797" s="142"/>
      <c r="UWL1797" s="142"/>
      <c r="UWM1797" s="142"/>
      <c r="UWN1797" s="142"/>
      <c r="UWO1797" s="142"/>
      <c r="UWP1797" s="142"/>
      <c r="UWQ1797" s="142"/>
      <c r="UWR1797" s="142"/>
      <c r="UWS1797" s="142"/>
      <c r="UWT1797" s="142"/>
      <c r="UWU1797" s="142"/>
      <c r="UWV1797" s="142"/>
      <c r="UWW1797" s="142"/>
      <c r="UWX1797" s="142"/>
      <c r="UWY1797" s="142"/>
      <c r="UWZ1797" s="142"/>
      <c r="UXA1797" s="142"/>
      <c r="UXB1797" s="142"/>
      <c r="UXC1797" s="142"/>
      <c r="UXD1797" s="142"/>
      <c r="UXE1797" s="142"/>
      <c r="UXF1797" s="142"/>
      <c r="UXG1797" s="142"/>
      <c r="UXH1797" s="142"/>
      <c r="UXI1797" s="142"/>
      <c r="UXJ1797" s="142"/>
      <c r="UXK1797" s="142"/>
      <c r="UXL1797" s="142"/>
      <c r="UXM1797" s="142"/>
      <c r="UXN1797" s="142"/>
      <c r="UXO1797" s="142"/>
      <c r="UXP1797" s="142"/>
      <c r="UXQ1797" s="142"/>
      <c r="UXR1797" s="142"/>
      <c r="UXS1797" s="142"/>
      <c r="UXT1797" s="142"/>
      <c r="UXU1797" s="142"/>
      <c r="UXV1797" s="142"/>
      <c r="UXW1797" s="142"/>
      <c r="UXX1797" s="142"/>
      <c r="UXY1797" s="142"/>
      <c r="UXZ1797" s="142"/>
      <c r="UYA1797" s="142"/>
      <c r="UYB1797" s="142"/>
      <c r="UYC1797" s="142"/>
      <c r="UYD1797" s="142"/>
      <c r="UYE1797" s="142"/>
      <c r="UYF1797" s="142"/>
      <c r="UYG1797" s="142"/>
      <c r="UYH1797" s="142"/>
      <c r="UYI1797" s="142"/>
      <c r="UYJ1797" s="142"/>
      <c r="UYK1797" s="142"/>
      <c r="UYL1797" s="142"/>
      <c r="UYM1797" s="142"/>
      <c r="UYN1797" s="142"/>
      <c r="UYO1797" s="142"/>
      <c r="UYP1797" s="142"/>
      <c r="UYQ1797" s="142"/>
      <c r="UYR1797" s="142"/>
      <c r="UYS1797" s="142"/>
      <c r="UYT1797" s="142"/>
      <c r="UYU1797" s="142"/>
      <c r="UYV1797" s="142"/>
      <c r="UYW1797" s="142"/>
      <c r="UYX1797" s="142"/>
      <c r="UYY1797" s="142"/>
      <c r="UYZ1797" s="142"/>
      <c r="UZA1797" s="142"/>
      <c r="UZB1797" s="142"/>
      <c r="UZC1797" s="142"/>
      <c r="UZD1797" s="142"/>
      <c r="UZE1797" s="142"/>
      <c r="UZF1797" s="142"/>
      <c r="UZG1797" s="142"/>
      <c r="UZH1797" s="142"/>
      <c r="UZI1797" s="142"/>
      <c r="UZJ1797" s="142"/>
      <c r="UZK1797" s="142"/>
      <c r="UZL1797" s="142"/>
      <c r="UZM1797" s="142"/>
      <c r="UZN1797" s="142"/>
      <c r="UZO1797" s="142"/>
      <c r="UZP1797" s="142"/>
      <c r="UZQ1797" s="142"/>
      <c r="UZR1797" s="142"/>
      <c r="UZS1797" s="142"/>
      <c r="UZT1797" s="142"/>
      <c r="UZU1797" s="142"/>
      <c r="UZV1797" s="142"/>
      <c r="UZW1797" s="142"/>
      <c r="UZX1797" s="142"/>
      <c r="UZY1797" s="142"/>
      <c r="UZZ1797" s="142"/>
      <c r="VAA1797" s="142"/>
      <c r="VAB1797" s="142"/>
      <c r="VAC1797" s="142"/>
      <c r="VAD1797" s="142"/>
      <c r="VAE1797" s="142"/>
      <c r="VAF1797" s="142"/>
      <c r="VAG1797" s="142"/>
      <c r="VAH1797" s="142"/>
      <c r="VAI1797" s="142"/>
      <c r="VAJ1797" s="142"/>
      <c r="VAK1797" s="142"/>
      <c r="VAL1797" s="142"/>
      <c r="VAM1797" s="142"/>
      <c r="VAN1797" s="142"/>
      <c r="VAO1797" s="142"/>
      <c r="VAP1797" s="142"/>
      <c r="VAQ1797" s="142"/>
      <c r="VAR1797" s="142"/>
      <c r="VAS1797" s="142"/>
      <c r="VAT1797" s="142"/>
      <c r="VAU1797" s="142"/>
      <c r="VAV1797" s="142"/>
      <c r="VAW1797" s="142"/>
      <c r="VAX1797" s="142"/>
      <c r="VAY1797" s="142"/>
      <c r="VAZ1797" s="142"/>
      <c r="VBA1797" s="142"/>
      <c r="VBB1797" s="142"/>
      <c r="VBC1797" s="142"/>
      <c r="VBD1797" s="142"/>
      <c r="VBE1797" s="142"/>
      <c r="VBF1797" s="142"/>
      <c r="VBG1797" s="142"/>
      <c r="VBH1797" s="142"/>
      <c r="VBI1797" s="142"/>
      <c r="VBJ1797" s="142"/>
      <c r="VBK1797" s="142"/>
      <c r="VBL1797" s="142"/>
      <c r="VBM1797" s="142"/>
      <c r="VBN1797" s="142"/>
      <c r="VBO1797" s="142"/>
      <c r="VBP1797" s="142"/>
      <c r="VBQ1797" s="142"/>
      <c r="VBR1797" s="142"/>
      <c r="VBS1797" s="142"/>
      <c r="VBT1797" s="142"/>
      <c r="VBU1797" s="142"/>
      <c r="VBV1797" s="142"/>
      <c r="VBW1797" s="142"/>
      <c r="VBX1797" s="142"/>
      <c r="VBY1797" s="142"/>
      <c r="VBZ1797" s="142"/>
      <c r="VCA1797" s="142"/>
      <c r="VCB1797" s="142"/>
      <c r="VCC1797" s="142"/>
      <c r="VCD1797" s="142"/>
      <c r="VCE1797" s="142"/>
      <c r="VCF1797" s="142"/>
      <c r="VCG1797" s="142"/>
      <c r="VCH1797" s="142"/>
      <c r="VCI1797" s="142"/>
      <c r="VCJ1797" s="142"/>
      <c r="VCK1797" s="142"/>
      <c r="VCL1797" s="142"/>
      <c r="VCM1797" s="142"/>
      <c r="VCN1797" s="142"/>
      <c r="VCO1797" s="142"/>
      <c r="VCP1797" s="142"/>
      <c r="VCQ1797" s="142"/>
      <c r="VCR1797" s="142"/>
      <c r="VCS1797" s="142"/>
      <c r="VCT1797" s="142"/>
      <c r="VCU1797" s="142"/>
      <c r="VCV1797" s="142"/>
      <c r="VCW1797" s="142"/>
      <c r="VCX1797" s="142"/>
      <c r="VCY1797" s="142"/>
      <c r="VCZ1797" s="142"/>
      <c r="VDA1797" s="142"/>
      <c r="VDB1797" s="142"/>
      <c r="VDC1797" s="142"/>
      <c r="VDD1797" s="142"/>
      <c r="VDE1797" s="142"/>
      <c r="VDF1797" s="142"/>
      <c r="VDG1797" s="142"/>
      <c r="VDH1797" s="142"/>
      <c r="VDI1797" s="142"/>
      <c r="VDJ1797" s="142"/>
      <c r="VDK1797" s="142"/>
      <c r="VDL1797" s="142"/>
      <c r="VDM1797" s="142"/>
      <c r="VDN1797" s="142"/>
      <c r="VDO1797" s="142"/>
      <c r="VDP1797" s="142"/>
      <c r="VDQ1797" s="142"/>
      <c r="VDR1797" s="142"/>
      <c r="VDS1797" s="142"/>
      <c r="VDT1797" s="142"/>
      <c r="VDU1797" s="142"/>
      <c r="VDV1797" s="142"/>
      <c r="VDW1797" s="142"/>
      <c r="VDX1797" s="142"/>
      <c r="VDY1797" s="142"/>
      <c r="VDZ1797" s="142"/>
      <c r="VEA1797" s="142"/>
      <c r="VEB1797" s="142"/>
      <c r="VEC1797" s="142"/>
      <c r="VED1797" s="142"/>
      <c r="VEE1797" s="142"/>
      <c r="VEF1797" s="142"/>
      <c r="VEG1797" s="142"/>
      <c r="VEH1797" s="142"/>
      <c r="VEI1797" s="142"/>
      <c r="VEJ1797" s="142"/>
      <c r="VEK1797" s="142"/>
      <c r="VEL1797" s="142"/>
      <c r="VEM1797" s="142"/>
      <c r="VEN1797" s="142"/>
      <c r="VEO1797" s="142"/>
      <c r="VEP1797" s="142"/>
      <c r="VEQ1797" s="142"/>
      <c r="VER1797" s="142"/>
      <c r="VES1797" s="142"/>
      <c r="VET1797" s="142"/>
      <c r="VEU1797" s="142"/>
      <c r="VEV1797" s="142"/>
      <c r="VEW1797" s="142"/>
      <c r="VEX1797" s="142"/>
      <c r="VEY1797" s="142"/>
      <c r="VEZ1797" s="142"/>
      <c r="VFA1797" s="142"/>
      <c r="VFB1797" s="142"/>
      <c r="VFC1797" s="142"/>
      <c r="VFD1797" s="142"/>
      <c r="VFE1797" s="142"/>
      <c r="VFF1797" s="142"/>
      <c r="VFG1797" s="142"/>
      <c r="VFH1797" s="142"/>
      <c r="VFI1797" s="142"/>
      <c r="VFJ1797" s="142"/>
      <c r="VFK1797" s="142"/>
      <c r="VFL1797" s="142"/>
      <c r="VFM1797" s="142"/>
      <c r="VFN1797" s="142"/>
      <c r="VFO1797" s="142"/>
      <c r="VFP1797" s="142"/>
      <c r="VFQ1797" s="142"/>
      <c r="VFR1797" s="142"/>
      <c r="VFS1797" s="142"/>
      <c r="VFT1797" s="142"/>
      <c r="VFU1797" s="142"/>
      <c r="VFV1797" s="142"/>
      <c r="VFW1797" s="142"/>
      <c r="VFX1797" s="142"/>
      <c r="VFY1797" s="142"/>
      <c r="VFZ1797" s="142"/>
      <c r="VGA1797" s="142"/>
      <c r="VGB1797" s="142"/>
      <c r="VGC1797" s="142"/>
      <c r="VGD1797" s="142"/>
      <c r="VGE1797" s="142"/>
      <c r="VGF1797" s="142"/>
      <c r="VGG1797" s="142"/>
      <c r="VGH1797" s="142"/>
      <c r="VGI1797" s="142"/>
      <c r="VGJ1797" s="142"/>
      <c r="VGK1797" s="142"/>
      <c r="VGL1797" s="142"/>
      <c r="VGM1797" s="142"/>
      <c r="VGN1797" s="142"/>
      <c r="VGO1797" s="142"/>
      <c r="VGP1797" s="142"/>
      <c r="VGQ1797" s="142"/>
      <c r="VGR1797" s="142"/>
      <c r="VGS1797" s="142"/>
      <c r="VGT1797" s="142"/>
      <c r="VGU1797" s="142"/>
      <c r="VGV1797" s="142"/>
      <c r="VGW1797" s="142"/>
      <c r="VGX1797" s="142"/>
      <c r="VGY1797" s="142"/>
      <c r="VGZ1797" s="142"/>
      <c r="VHA1797" s="142"/>
      <c r="VHB1797" s="142"/>
      <c r="VHC1797" s="142"/>
      <c r="VHD1797" s="142"/>
      <c r="VHE1797" s="142"/>
      <c r="VHF1797" s="142"/>
      <c r="VHG1797" s="142"/>
      <c r="VHH1797" s="142"/>
      <c r="VHI1797" s="142"/>
      <c r="VHJ1797" s="142"/>
      <c r="VHK1797" s="142"/>
      <c r="VHL1797" s="142"/>
      <c r="VHM1797" s="142"/>
      <c r="VHN1797" s="142"/>
      <c r="VHO1797" s="142"/>
      <c r="VHP1797" s="142"/>
      <c r="VHQ1797" s="142"/>
      <c r="VHR1797" s="142"/>
      <c r="VHS1797" s="142"/>
      <c r="VHT1797" s="142"/>
      <c r="VHU1797" s="142"/>
      <c r="VHV1797" s="142"/>
      <c r="VHW1797" s="142"/>
      <c r="VHX1797" s="142"/>
      <c r="VHY1797" s="142"/>
      <c r="VHZ1797" s="142"/>
      <c r="VIA1797" s="142"/>
      <c r="VIB1797" s="142"/>
      <c r="VIC1797" s="142"/>
      <c r="VID1797" s="142"/>
      <c r="VIE1797" s="142"/>
      <c r="VIF1797" s="142"/>
      <c r="VIG1797" s="142"/>
      <c r="VIH1797" s="142"/>
      <c r="VII1797" s="142"/>
      <c r="VIJ1797" s="142"/>
      <c r="VIK1797" s="142"/>
      <c r="VIL1797" s="142"/>
      <c r="VIM1797" s="142"/>
      <c r="VIN1797" s="142"/>
      <c r="VIO1797" s="142"/>
      <c r="VIP1797" s="142"/>
      <c r="VIQ1797" s="142"/>
      <c r="VIR1797" s="142"/>
      <c r="VIS1797" s="142"/>
      <c r="VIT1797" s="142"/>
      <c r="VIU1797" s="142"/>
      <c r="VIV1797" s="142"/>
      <c r="VIW1797" s="142"/>
      <c r="VIX1797" s="142"/>
      <c r="VIY1797" s="142"/>
      <c r="VIZ1797" s="142"/>
      <c r="VJA1797" s="142"/>
      <c r="VJB1797" s="142"/>
      <c r="VJC1797" s="142"/>
      <c r="VJD1797" s="142"/>
      <c r="VJE1797" s="142"/>
      <c r="VJF1797" s="142"/>
      <c r="VJG1797" s="142"/>
      <c r="VJH1797" s="142"/>
      <c r="VJI1797" s="142"/>
      <c r="VJJ1797" s="142"/>
      <c r="VJK1797" s="142"/>
      <c r="VJL1797" s="142"/>
      <c r="VJM1797" s="142"/>
      <c r="VJN1797" s="142"/>
      <c r="VJO1797" s="142"/>
      <c r="VJP1797" s="142"/>
      <c r="VJQ1797" s="142"/>
      <c r="VJR1797" s="142"/>
      <c r="VJS1797" s="142"/>
      <c r="VJT1797" s="142"/>
      <c r="VJU1797" s="142"/>
      <c r="VJV1797" s="142"/>
      <c r="VJW1797" s="142"/>
      <c r="VJX1797" s="142"/>
      <c r="VJY1797" s="142"/>
      <c r="VJZ1797" s="142"/>
      <c r="VKA1797" s="142"/>
      <c r="VKB1797" s="142"/>
      <c r="VKC1797" s="142"/>
      <c r="VKD1797" s="142"/>
      <c r="VKE1797" s="142"/>
      <c r="VKF1797" s="142"/>
      <c r="VKG1797" s="142"/>
      <c r="VKH1797" s="142"/>
      <c r="VKI1797" s="142"/>
      <c r="VKJ1797" s="142"/>
      <c r="VKK1797" s="142"/>
      <c r="VKL1797" s="142"/>
      <c r="VKM1797" s="142"/>
      <c r="VKN1797" s="142"/>
      <c r="VKO1797" s="142"/>
      <c r="VKP1797" s="142"/>
      <c r="VKQ1797" s="142"/>
      <c r="VKR1797" s="142"/>
      <c r="VKS1797" s="142"/>
      <c r="VKT1797" s="142"/>
      <c r="VKU1797" s="142"/>
      <c r="VKV1797" s="142"/>
      <c r="VKW1797" s="142"/>
      <c r="VKX1797" s="142"/>
      <c r="VKY1797" s="142"/>
      <c r="VKZ1797" s="142"/>
      <c r="VLA1797" s="142"/>
      <c r="VLB1797" s="142"/>
      <c r="VLC1797" s="142"/>
      <c r="VLD1797" s="142"/>
      <c r="VLE1797" s="142"/>
      <c r="VLF1797" s="142"/>
      <c r="VLG1797" s="142"/>
      <c r="VLH1797" s="142"/>
      <c r="VLI1797" s="142"/>
      <c r="VLJ1797" s="142"/>
      <c r="VLK1797" s="142"/>
      <c r="VLL1797" s="142"/>
      <c r="VLM1797" s="142"/>
      <c r="VLN1797" s="142"/>
      <c r="VLO1797" s="142"/>
      <c r="VLP1797" s="142"/>
      <c r="VLQ1797" s="142"/>
      <c r="VLR1797" s="142"/>
      <c r="VLS1797" s="142"/>
      <c r="VLT1797" s="142"/>
      <c r="VLU1797" s="142"/>
      <c r="VLV1797" s="142"/>
      <c r="VLW1797" s="142"/>
      <c r="VLX1797" s="142"/>
      <c r="VLY1797" s="142"/>
      <c r="VLZ1797" s="142"/>
      <c r="VMA1797" s="142"/>
      <c r="VMB1797" s="142"/>
      <c r="VMC1797" s="142"/>
      <c r="VMD1797" s="142"/>
      <c r="VME1797" s="142"/>
      <c r="VMF1797" s="142"/>
      <c r="VMG1797" s="142"/>
      <c r="VMH1797" s="142"/>
      <c r="VMI1797" s="142"/>
      <c r="VMJ1797" s="142"/>
      <c r="VMK1797" s="142"/>
      <c r="VML1797" s="142"/>
      <c r="VMM1797" s="142"/>
      <c r="VMN1797" s="142"/>
      <c r="VMO1797" s="142"/>
      <c r="VMP1797" s="142"/>
      <c r="VMQ1797" s="142"/>
      <c r="VMR1797" s="142"/>
      <c r="VMS1797" s="142"/>
      <c r="VMT1797" s="142"/>
      <c r="VMU1797" s="142"/>
      <c r="VMV1797" s="142"/>
      <c r="VMW1797" s="142"/>
      <c r="VMX1797" s="142"/>
      <c r="VMY1797" s="142"/>
      <c r="VMZ1797" s="142"/>
      <c r="VNA1797" s="142"/>
      <c r="VNB1797" s="142"/>
      <c r="VNC1797" s="142"/>
      <c r="VND1797" s="142"/>
      <c r="VNE1797" s="142"/>
      <c r="VNF1797" s="142"/>
      <c r="VNG1797" s="142"/>
      <c r="VNH1797" s="142"/>
      <c r="VNI1797" s="142"/>
      <c r="VNJ1797" s="142"/>
      <c r="VNK1797" s="142"/>
      <c r="VNL1797" s="142"/>
      <c r="VNM1797" s="142"/>
      <c r="VNN1797" s="142"/>
      <c r="VNO1797" s="142"/>
      <c r="VNP1797" s="142"/>
      <c r="VNQ1797" s="142"/>
      <c r="VNR1797" s="142"/>
      <c r="VNS1797" s="142"/>
      <c r="VNT1797" s="142"/>
      <c r="VNU1797" s="142"/>
      <c r="VNV1797" s="142"/>
      <c r="VNW1797" s="142"/>
      <c r="VNX1797" s="142"/>
      <c r="VNY1797" s="142"/>
      <c r="VNZ1797" s="142"/>
      <c r="VOA1797" s="142"/>
      <c r="VOB1797" s="142"/>
      <c r="VOC1797" s="142"/>
      <c r="VOD1797" s="142"/>
      <c r="VOE1797" s="142"/>
      <c r="VOF1797" s="142"/>
      <c r="VOG1797" s="142"/>
      <c r="VOH1797" s="142"/>
      <c r="VOI1797" s="142"/>
      <c r="VOJ1797" s="142"/>
      <c r="VOK1797" s="142"/>
      <c r="VOL1797" s="142"/>
      <c r="VOM1797" s="142"/>
      <c r="VON1797" s="142"/>
      <c r="VOO1797" s="142"/>
      <c r="VOP1797" s="142"/>
      <c r="VOQ1797" s="142"/>
      <c r="VOR1797" s="142"/>
      <c r="VOS1797" s="142"/>
      <c r="VOT1797" s="142"/>
      <c r="VOU1797" s="142"/>
      <c r="VOV1797" s="142"/>
      <c r="VOW1797" s="142"/>
      <c r="VOX1797" s="142"/>
      <c r="VOY1797" s="142"/>
      <c r="VOZ1797" s="142"/>
      <c r="VPA1797" s="142"/>
      <c r="VPB1797" s="142"/>
      <c r="VPC1797" s="142"/>
      <c r="VPD1797" s="142"/>
      <c r="VPE1797" s="142"/>
      <c r="VPF1797" s="142"/>
      <c r="VPG1797" s="142"/>
      <c r="VPH1797" s="142"/>
      <c r="VPI1797" s="142"/>
      <c r="VPJ1797" s="142"/>
      <c r="VPK1797" s="142"/>
      <c r="VPL1797" s="142"/>
      <c r="VPM1797" s="142"/>
      <c r="VPN1797" s="142"/>
      <c r="VPO1797" s="142"/>
      <c r="VPP1797" s="142"/>
      <c r="VPQ1797" s="142"/>
      <c r="VPR1797" s="142"/>
      <c r="VPS1797" s="142"/>
      <c r="VPT1797" s="142"/>
      <c r="VPU1797" s="142"/>
      <c r="VPV1797" s="142"/>
      <c r="VPW1797" s="142"/>
      <c r="VPX1797" s="142"/>
      <c r="VPY1797" s="142"/>
      <c r="VPZ1797" s="142"/>
      <c r="VQA1797" s="142"/>
      <c r="VQB1797" s="142"/>
      <c r="VQC1797" s="142"/>
      <c r="VQD1797" s="142"/>
      <c r="VQE1797" s="142"/>
      <c r="VQF1797" s="142"/>
      <c r="VQG1797" s="142"/>
      <c r="VQH1797" s="142"/>
      <c r="VQI1797" s="142"/>
      <c r="VQJ1797" s="142"/>
      <c r="VQK1797" s="142"/>
      <c r="VQL1797" s="142"/>
      <c r="VQM1797" s="142"/>
      <c r="VQN1797" s="142"/>
      <c r="VQO1797" s="142"/>
      <c r="VQP1797" s="142"/>
      <c r="VQQ1797" s="142"/>
      <c r="VQR1797" s="142"/>
      <c r="VQS1797" s="142"/>
      <c r="VQT1797" s="142"/>
      <c r="VQU1797" s="142"/>
      <c r="VQV1797" s="142"/>
      <c r="VQW1797" s="142"/>
      <c r="VQX1797" s="142"/>
      <c r="VQY1797" s="142"/>
      <c r="VQZ1797" s="142"/>
      <c r="VRA1797" s="142"/>
      <c r="VRB1797" s="142"/>
      <c r="VRC1797" s="142"/>
      <c r="VRD1797" s="142"/>
      <c r="VRE1797" s="142"/>
      <c r="VRF1797" s="142"/>
      <c r="VRG1797" s="142"/>
      <c r="VRH1797" s="142"/>
      <c r="VRI1797" s="142"/>
      <c r="VRJ1797" s="142"/>
      <c r="VRK1797" s="142"/>
      <c r="VRL1797" s="142"/>
      <c r="VRM1797" s="142"/>
      <c r="VRN1797" s="142"/>
      <c r="VRO1797" s="142"/>
      <c r="VRP1797" s="142"/>
      <c r="VRQ1797" s="142"/>
      <c r="VRR1797" s="142"/>
      <c r="VRS1797" s="142"/>
      <c r="VRT1797" s="142"/>
      <c r="VRU1797" s="142"/>
      <c r="VRV1797" s="142"/>
      <c r="VRW1797" s="142"/>
      <c r="VRX1797" s="142"/>
      <c r="VRY1797" s="142"/>
      <c r="VRZ1797" s="142"/>
      <c r="VSA1797" s="142"/>
      <c r="VSB1797" s="142"/>
      <c r="VSC1797" s="142"/>
      <c r="VSD1797" s="142"/>
      <c r="VSE1797" s="142"/>
      <c r="VSF1797" s="142"/>
      <c r="VSG1797" s="142"/>
      <c r="VSH1797" s="142"/>
      <c r="VSI1797" s="142"/>
      <c r="VSJ1797" s="142"/>
      <c r="VSK1797" s="142"/>
      <c r="VSL1797" s="142"/>
      <c r="VSM1797" s="142"/>
      <c r="VSN1797" s="142"/>
      <c r="VSO1797" s="142"/>
      <c r="VSP1797" s="142"/>
      <c r="VSQ1797" s="142"/>
      <c r="VSR1797" s="142"/>
      <c r="VSS1797" s="142"/>
      <c r="VST1797" s="142"/>
      <c r="VSU1797" s="142"/>
      <c r="VSV1797" s="142"/>
      <c r="VSW1797" s="142"/>
      <c r="VSX1797" s="142"/>
      <c r="VSY1797" s="142"/>
      <c r="VSZ1797" s="142"/>
      <c r="VTA1797" s="142"/>
      <c r="VTB1797" s="142"/>
      <c r="VTC1797" s="142"/>
      <c r="VTD1797" s="142"/>
      <c r="VTE1797" s="142"/>
      <c r="VTF1797" s="142"/>
      <c r="VTG1797" s="142"/>
      <c r="VTH1797" s="142"/>
      <c r="VTI1797" s="142"/>
      <c r="VTJ1797" s="142"/>
      <c r="VTK1797" s="142"/>
      <c r="VTL1797" s="142"/>
      <c r="VTM1797" s="142"/>
      <c r="VTN1797" s="142"/>
      <c r="VTO1797" s="142"/>
      <c r="VTP1797" s="142"/>
      <c r="VTQ1797" s="142"/>
      <c r="VTR1797" s="142"/>
      <c r="VTS1797" s="142"/>
      <c r="VTT1797" s="142"/>
      <c r="VTU1797" s="142"/>
      <c r="VTV1797" s="142"/>
      <c r="VTW1797" s="142"/>
      <c r="VTX1797" s="142"/>
      <c r="VTY1797" s="142"/>
      <c r="VTZ1797" s="142"/>
      <c r="VUA1797" s="142"/>
      <c r="VUB1797" s="142"/>
      <c r="VUC1797" s="142"/>
      <c r="VUD1797" s="142"/>
      <c r="VUE1797" s="142"/>
      <c r="VUF1797" s="142"/>
      <c r="VUG1797" s="142"/>
      <c r="VUH1797" s="142"/>
      <c r="VUI1797" s="142"/>
      <c r="VUJ1797" s="142"/>
      <c r="VUK1797" s="142"/>
      <c r="VUL1797" s="142"/>
      <c r="VUM1797" s="142"/>
      <c r="VUN1797" s="142"/>
      <c r="VUO1797" s="142"/>
      <c r="VUP1797" s="142"/>
      <c r="VUQ1797" s="142"/>
      <c r="VUR1797" s="142"/>
      <c r="VUS1797" s="142"/>
      <c r="VUT1797" s="142"/>
      <c r="VUU1797" s="142"/>
      <c r="VUV1797" s="142"/>
      <c r="VUW1797" s="142"/>
      <c r="VUX1797" s="142"/>
      <c r="VUY1797" s="142"/>
      <c r="VUZ1797" s="142"/>
      <c r="VVA1797" s="142"/>
      <c r="VVB1797" s="142"/>
      <c r="VVC1797" s="142"/>
      <c r="VVD1797" s="142"/>
      <c r="VVE1797" s="142"/>
      <c r="VVF1797" s="142"/>
      <c r="VVG1797" s="142"/>
      <c r="VVH1797" s="142"/>
      <c r="VVI1797" s="142"/>
      <c r="VVJ1797" s="142"/>
      <c r="VVK1797" s="142"/>
      <c r="VVL1797" s="142"/>
      <c r="VVM1797" s="142"/>
      <c r="VVN1797" s="142"/>
      <c r="VVO1797" s="142"/>
      <c r="VVP1797" s="142"/>
      <c r="VVQ1797" s="142"/>
      <c r="VVR1797" s="142"/>
      <c r="VVS1797" s="142"/>
      <c r="VVT1797" s="142"/>
      <c r="VVU1797" s="142"/>
      <c r="VVV1797" s="142"/>
      <c r="VVW1797" s="142"/>
      <c r="VVX1797" s="142"/>
      <c r="VVY1797" s="142"/>
      <c r="VVZ1797" s="142"/>
      <c r="VWA1797" s="142"/>
      <c r="VWB1797" s="142"/>
      <c r="VWC1797" s="142"/>
      <c r="VWD1797" s="142"/>
      <c r="VWE1797" s="142"/>
      <c r="VWF1797" s="142"/>
      <c r="VWG1797" s="142"/>
      <c r="VWH1797" s="142"/>
      <c r="VWI1797" s="142"/>
      <c r="VWJ1797" s="142"/>
      <c r="VWK1797" s="142"/>
      <c r="VWL1797" s="142"/>
      <c r="VWM1797" s="142"/>
      <c r="VWN1797" s="142"/>
      <c r="VWO1797" s="142"/>
      <c r="VWP1797" s="142"/>
      <c r="VWQ1797" s="142"/>
      <c r="VWR1797" s="142"/>
      <c r="VWS1797" s="142"/>
      <c r="VWT1797" s="142"/>
      <c r="VWU1797" s="142"/>
      <c r="VWV1797" s="142"/>
      <c r="VWW1797" s="142"/>
      <c r="VWX1797" s="142"/>
      <c r="VWY1797" s="142"/>
      <c r="VWZ1797" s="142"/>
      <c r="VXA1797" s="142"/>
      <c r="VXB1797" s="142"/>
      <c r="VXC1797" s="142"/>
      <c r="VXD1797" s="142"/>
      <c r="VXE1797" s="142"/>
      <c r="VXF1797" s="142"/>
      <c r="VXG1797" s="142"/>
      <c r="VXH1797" s="142"/>
      <c r="VXI1797" s="142"/>
      <c r="VXJ1797" s="142"/>
      <c r="VXK1797" s="142"/>
      <c r="VXL1797" s="142"/>
      <c r="VXM1797" s="142"/>
      <c r="VXN1797" s="142"/>
      <c r="VXO1797" s="142"/>
      <c r="VXP1797" s="142"/>
      <c r="VXQ1797" s="142"/>
      <c r="VXR1797" s="142"/>
      <c r="VXS1797" s="142"/>
      <c r="VXT1797" s="142"/>
      <c r="VXU1797" s="142"/>
      <c r="VXV1797" s="142"/>
      <c r="VXW1797" s="142"/>
      <c r="VXX1797" s="142"/>
      <c r="VXY1797" s="142"/>
      <c r="VXZ1797" s="142"/>
      <c r="VYA1797" s="142"/>
      <c r="VYB1797" s="142"/>
      <c r="VYC1797" s="142"/>
      <c r="VYD1797" s="142"/>
      <c r="VYE1797" s="142"/>
      <c r="VYF1797" s="142"/>
      <c r="VYG1797" s="142"/>
      <c r="VYH1797" s="142"/>
      <c r="VYI1797" s="142"/>
      <c r="VYJ1797" s="142"/>
      <c r="VYK1797" s="142"/>
      <c r="VYL1797" s="142"/>
      <c r="VYM1797" s="142"/>
      <c r="VYN1797" s="142"/>
      <c r="VYO1797" s="142"/>
      <c r="VYP1797" s="142"/>
      <c r="VYQ1797" s="142"/>
      <c r="VYR1797" s="142"/>
      <c r="VYS1797" s="142"/>
      <c r="VYT1797" s="142"/>
      <c r="VYU1797" s="142"/>
      <c r="VYV1797" s="142"/>
      <c r="VYW1797" s="142"/>
      <c r="VYX1797" s="142"/>
      <c r="VYY1797" s="142"/>
      <c r="VYZ1797" s="142"/>
      <c r="VZA1797" s="142"/>
      <c r="VZB1797" s="142"/>
      <c r="VZC1797" s="142"/>
      <c r="VZD1797" s="142"/>
      <c r="VZE1797" s="142"/>
      <c r="VZF1797" s="142"/>
      <c r="VZG1797" s="142"/>
      <c r="VZH1797" s="142"/>
      <c r="VZI1797" s="142"/>
      <c r="VZJ1797" s="142"/>
      <c r="VZK1797" s="142"/>
      <c r="VZL1797" s="142"/>
      <c r="VZM1797" s="142"/>
      <c r="VZN1797" s="142"/>
      <c r="VZO1797" s="142"/>
      <c r="VZP1797" s="142"/>
      <c r="VZQ1797" s="142"/>
      <c r="VZR1797" s="142"/>
      <c r="VZS1797" s="142"/>
      <c r="VZT1797" s="142"/>
      <c r="VZU1797" s="142"/>
      <c r="VZV1797" s="142"/>
      <c r="VZW1797" s="142"/>
      <c r="VZX1797" s="142"/>
      <c r="VZY1797" s="142"/>
      <c r="VZZ1797" s="142"/>
      <c r="WAA1797" s="142"/>
      <c r="WAB1797" s="142"/>
      <c r="WAC1797" s="142"/>
      <c r="WAD1797" s="142"/>
      <c r="WAE1797" s="142"/>
      <c r="WAF1797" s="142"/>
      <c r="WAG1797" s="142"/>
      <c r="WAH1797" s="142"/>
      <c r="WAI1797" s="142"/>
      <c r="WAJ1797" s="142"/>
      <c r="WAK1797" s="142"/>
      <c r="WAL1797" s="142"/>
      <c r="WAM1797" s="142"/>
      <c r="WAN1797" s="142"/>
      <c r="WAO1797" s="142"/>
      <c r="WAP1797" s="142"/>
      <c r="WAQ1797" s="142"/>
      <c r="WAR1797" s="142"/>
      <c r="WAS1797" s="142"/>
      <c r="WAT1797" s="142"/>
      <c r="WAU1797" s="142"/>
      <c r="WAV1797" s="142"/>
      <c r="WAW1797" s="142"/>
      <c r="WAX1797" s="142"/>
      <c r="WAY1797" s="142"/>
      <c r="WAZ1797" s="142"/>
      <c r="WBA1797" s="142"/>
      <c r="WBB1797" s="142"/>
      <c r="WBC1797" s="142"/>
      <c r="WBD1797" s="142"/>
      <c r="WBE1797" s="142"/>
      <c r="WBF1797" s="142"/>
      <c r="WBG1797" s="142"/>
      <c r="WBH1797" s="142"/>
      <c r="WBI1797" s="142"/>
      <c r="WBJ1797" s="142"/>
      <c r="WBK1797" s="142"/>
      <c r="WBL1797" s="142"/>
      <c r="WBM1797" s="142"/>
      <c r="WBN1797" s="142"/>
      <c r="WBO1797" s="142"/>
      <c r="WBP1797" s="142"/>
      <c r="WBQ1797" s="142"/>
      <c r="WBR1797" s="142"/>
      <c r="WBS1797" s="142"/>
      <c r="WBT1797" s="142"/>
      <c r="WBU1797" s="142"/>
      <c r="WBV1797" s="142"/>
      <c r="WBW1797" s="142"/>
      <c r="WBX1797" s="142"/>
      <c r="WBY1797" s="142"/>
      <c r="WBZ1797" s="142"/>
      <c r="WCA1797" s="142"/>
      <c r="WCB1797" s="142"/>
      <c r="WCC1797" s="142"/>
      <c r="WCD1797" s="142"/>
      <c r="WCE1797" s="142"/>
      <c r="WCF1797" s="142"/>
      <c r="WCG1797" s="142"/>
      <c r="WCH1797" s="142"/>
      <c r="WCI1797" s="142"/>
      <c r="WCJ1797" s="142"/>
      <c r="WCK1797" s="142"/>
      <c r="WCL1797" s="142"/>
      <c r="WCM1797" s="142"/>
      <c r="WCN1797" s="142"/>
      <c r="WCO1797" s="142"/>
      <c r="WCP1797" s="142"/>
      <c r="WCQ1797" s="142"/>
      <c r="WCR1797" s="142"/>
      <c r="WCS1797" s="142"/>
      <c r="WCT1797" s="142"/>
      <c r="WCU1797" s="142"/>
      <c r="WCV1797" s="142"/>
      <c r="WCW1797" s="142"/>
      <c r="WCX1797" s="142"/>
      <c r="WCY1797" s="142"/>
      <c r="WCZ1797" s="142"/>
      <c r="WDA1797" s="142"/>
      <c r="WDB1797" s="142"/>
      <c r="WDC1797" s="142"/>
      <c r="WDD1797" s="142"/>
      <c r="WDE1797" s="142"/>
      <c r="WDF1797" s="142"/>
      <c r="WDG1797" s="142"/>
      <c r="WDH1797" s="142"/>
      <c r="WDI1797" s="142"/>
      <c r="WDJ1797" s="142"/>
      <c r="WDK1797" s="142"/>
      <c r="WDL1797" s="142"/>
      <c r="WDM1797" s="142"/>
      <c r="WDN1797" s="142"/>
      <c r="WDO1797" s="142"/>
      <c r="WDP1797" s="142"/>
      <c r="WDQ1797" s="142"/>
      <c r="WDR1797" s="142"/>
      <c r="WDS1797" s="142"/>
      <c r="WDT1797" s="142"/>
      <c r="WDU1797" s="142"/>
      <c r="WDV1797" s="142"/>
      <c r="WDW1797" s="142"/>
      <c r="WDX1797" s="142"/>
      <c r="WDY1797" s="142"/>
      <c r="WDZ1797" s="142"/>
      <c r="WEA1797" s="142"/>
      <c r="WEB1797" s="142"/>
      <c r="WEC1797" s="142"/>
      <c r="WED1797" s="142"/>
      <c r="WEE1797" s="142"/>
      <c r="WEF1797" s="142"/>
      <c r="WEG1797" s="142"/>
      <c r="WEH1797" s="142"/>
      <c r="WEI1797" s="142"/>
      <c r="WEJ1797" s="142"/>
      <c r="WEK1797" s="142"/>
      <c r="WEL1797" s="142"/>
      <c r="WEM1797" s="142"/>
      <c r="WEN1797" s="142"/>
      <c r="WEO1797" s="142"/>
      <c r="WEP1797" s="142"/>
      <c r="WEQ1797" s="142"/>
      <c r="WER1797" s="142"/>
      <c r="WES1797" s="142"/>
      <c r="WET1797" s="142"/>
      <c r="WEU1797" s="142"/>
      <c r="WEV1797" s="142"/>
      <c r="WEW1797" s="142"/>
      <c r="WEX1797" s="142"/>
      <c r="WEY1797" s="142"/>
      <c r="WEZ1797" s="142"/>
      <c r="WFA1797" s="142"/>
      <c r="WFB1797" s="142"/>
      <c r="WFC1797" s="142"/>
      <c r="WFD1797" s="142"/>
      <c r="WFE1797" s="142"/>
      <c r="WFF1797" s="142"/>
      <c r="WFG1797" s="142"/>
      <c r="WFH1797" s="142"/>
      <c r="WFI1797" s="142"/>
      <c r="WFJ1797" s="142"/>
      <c r="WFK1797" s="142"/>
      <c r="WFL1797" s="142"/>
      <c r="WFM1797" s="142"/>
      <c r="WFN1797" s="142"/>
      <c r="WFO1797" s="142"/>
      <c r="WFP1797" s="142"/>
      <c r="WFQ1797" s="142"/>
      <c r="WFR1797" s="142"/>
      <c r="WFS1797" s="142"/>
      <c r="WFT1797" s="142"/>
      <c r="WFU1797" s="142"/>
      <c r="WFV1797" s="142"/>
      <c r="WFW1797" s="142"/>
      <c r="WFX1797" s="142"/>
      <c r="WFY1797" s="142"/>
      <c r="WFZ1797" s="142"/>
      <c r="WGA1797" s="142"/>
      <c r="WGB1797" s="142"/>
      <c r="WGC1797" s="142"/>
      <c r="WGD1797" s="142"/>
      <c r="WGE1797" s="142"/>
      <c r="WGF1797" s="142"/>
      <c r="WGG1797" s="142"/>
      <c r="WGH1797" s="142"/>
      <c r="WGI1797" s="142"/>
      <c r="WGJ1797" s="142"/>
      <c r="WGK1797" s="142"/>
      <c r="WGL1797" s="142"/>
      <c r="WGM1797" s="142"/>
      <c r="WGN1797" s="142"/>
      <c r="WGO1797" s="142"/>
      <c r="WGP1797" s="142"/>
      <c r="WGQ1797" s="142"/>
      <c r="WGR1797" s="142"/>
      <c r="WGS1797" s="142"/>
      <c r="WGT1797" s="142"/>
      <c r="WGU1797" s="142"/>
      <c r="WGV1797" s="142"/>
      <c r="WGW1797" s="142"/>
      <c r="WGX1797" s="142"/>
      <c r="WGY1797" s="142"/>
      <c r="WGZ1797" s="142"/>
      <c r="WHA1797" s="142"/>
      <c r="WHB1797" s="142"/>
      <c r="WHC1797" s="142"/>
      <c r="WHD1797" s="142"/>
      <c r="WHE1797" s="142"/>
      <c r="WHF1797" s="142"/>
      <c r="WHG1797" s="142"/>
      <c r="WHH1797" s="142"/>
      <c r="WHI1797" s="142"/>
      <c r="WHJ1797" s="142"/>
      <c r="WHK1797" s="142"/>
      <c r="WHL1797" s="142"/>
      <c r="WHM1797" s="142"/>
      <c r="WHN1797" s="142"/>
      <c r="WHO1797" s="142"/>
      <c r="WHP1797" s="142"/>
      <c r="WHQ1797" s="142"/>
      <c r="WHR1797" s="142"/>
      <c r="WHS1797" s="142"/>
      <c r="WHT1797" s="142"/>
      <c r="WHU1797" s="142"/>
      <c r="WHV1797" s="142"/>
      <c r="WHW1797" s="142"/>
      <c r="WHX1797" s="142"/>
      <c r="WHY1797" s="142"/>
      <c r="WHZ1797" s="142"/>
      <c r="WIA1797" s="142"/>
      <c r="WIB1797" s="142"/>
      <c r="WIC1797" s="142"/>
      <c r="WID1797" s="142"/>
      <c r="WIE1797" s="142"/>
      <c r="WIF1797" s="142"/>
      <c r="WIG1797" s="142"/>
      <c r="WIH1797" s="142"/>
      <c r="WII1797" s="142"/>
      <c r="WIJ1797" s="142"/>
      <c r="WIK1797" s="142"/>
      <c r="WIL1797" s="142"/>
      <c r="WIM1797" s="142"/>
      <c r="WIN1797" s="142"/>
      <c r="WIO1797" s="142"/>
      <c r="WIP1797" s="142"/>
      <c r="WIQ1797" s="142"/>
      <c r="WIR1797" s="142"/>
      <c r="WIS1797" s="142"/>
      <c r="WIT1797" s="142"/>
      <c r="WIU1797" s="142"/>
      <c r="WIV1797" s="142"/>
      <c r="WIW1797" s="142"/>
      <c r="WIX1797" s="142"/>
      <c r="WIY1797" s="142"/>
      <c r="WIZ1797" s="142"/>
      <c r="WJA1797" s="142"/>
      <c r="WJB1797" s="142"/>
      <c r="WJC1797" s="142"/>
      <c r="WJD1797" s="142"/>
      <c r="WJE1797" s="142"/>
      <c r="WJF1797" s="142"/>
      <c r="WJG1797" s="142"/>
      <c r="WJH1797" s="142"/>
      <c r="WJI1797" s="142"/>
      <c r="WJJ1797" s="142"/>
      <c r="WJK1797" s="142"/>
      <c r="WJL1797" s="142"/>
      <c r="WJM1797" s="142"/>
      <c r="WJN1797" s="142"/>
      <c r="WJO1797" s="142"/>
      <c r="WJP1797" s="142"/>
      <c r="WJQ1797" s="142"/>
      <c r="WJR1797" s="142"/>
      <c r="WJS1797" s="142"/>
      <c r="WJT1797" s="142"/>
      <c r="WJU1797" s="142"/>
      <c r="WJV1797" s="142"/>
      <c r="WJW1797" s="142"/>
      <c r="WJX1797" s="142"/>
      <c r="WJY1797" s="142"/>
      <c r="WJZ1797" s="142"/>
      <c r="WKA1797" s="142"/>
      <c r="WKB1797" s="142"/>
      <c r="WKC1797" s="142"/>
      <c r="WKD1797" s="142"/>
      <c r="WKE1797" s="142"/>
      <c r="WKF1797" s="142"/>
      <c r="WKG1797" s="142"/>
      <c r="WKH1797" s="142"/>
      <c r="WKI1797" s="142"/>
      <c r="WKJ1797" s="142"/>
      <c r="WKK1797" s="142"/>
      <c r="WKL1797" s="142"/>
      <c r="WKM1797" s="142"/>
      <c r="WKN1797" s="142"/>
      <c r="WKO1797" s="142"/>
      <c r="WKP1797" s="142"/>
      <c r="WKQ1797" s="142"/>
      <c r="WKR1797" s="142"/>
      <c r="WKS1797" s="142"/>
      <c r="WKT1797" s="142"/>
      <c r="WKU1797" s="142"/>
      <c r="WKV1797" s="142"/>
      <c r="WKW1797" s="142"/>
      <c r="WKX1797" s="142"/>
      <c r="WKY1797" s="142"/>
      <c r="WKZ1797" s="142"/>
      <c r="WLA1797" s="142"/>
      <c r="WLB1797" s="142"/>
      <c r="WLC1797" s="142"/>
      <c r="WLD1797" s="142"/>
      <c r="WLE1797" s="142"/>
      <c r="WLF1797" s="142"/>
      <c r="WLG1797" s="142"/>
      <c r="WLH1797" s="142"/>
      <c r="WLI1797" s="142"/>
      <c r="WLJ1797" s="142"/>
      <c r="WLK1797" s="142"/>
      <c r="WLL1797" s="142"/>
      <c r="WLM1797" s="142"/>
      <c r="WLN1797" s="142"/>
      <c r="WLO1797" s="142"/>
      <c r="WLP1797" s="142"/>
      <c r="WLQ1797" s="142"/>
      <c r="WLR1797" s="142"/>
      <c r="WLS1797" s="142"/>
      <c r="WLT1797" s="142"/>
      <c r="WLU1797" s="142"/>
      <c r="WLV1797" s="142"/>
      <c r="WLW1797" s="142"/>
      <c r="WLX1797" s="142"/>
      <c r="WLY1797" s="142"/>
      <c r="WLZ1797" s="142"/>
      <c r="WMA1797" s="142"/>
      <c r="WMB1797" s="142"/>
      <c r="WMC1797" s="142"/>
      <c r="WMD1797" s="142"/>
      <c r="WME1797" s="142"/>
      <c r="WMF1797" s="142"/>
      <c r="WMG1797" s="142"/>
      <c r="WMH1797" s="142"/>
      <c r="WMI1797" s="142"/>
      <c r="WMJ1797" s="142"/>
      <c r="WMK1797" s="142"/>
      <c r="WML1797" s="142"/>
      <c r="WMM1797" s="142"/>
      <c r="WMN1797" s="142"/>
      <c r="WMO1797" s="142"/>
      <c r="WMP1797" s="142"/>
      <c r="WMQ1797" s="142"/>
      <c r="WMR1797" s="142"/>
      <c r="WMS1797" s="142"/>
      <c r="WMT1797" s="142"/>
      <c r="WMU1797" s="142"/>
      <c r="WMV1797" s="142"/>
      <c r="WMW1797" s="142"/>
      <c r="WMX1797" s="142"/>
      <c r="WMY1797" s="142"/>
      <c r="WMZ1797" s="142"/>
      <c r="WNA1797" s="142"/>
      <c r="WNB1797" s="142"/>
      <c r="WNC1797" s="142"/>
      <c r="WND1797" s="142"/>
      <c r="WNE1797" s="142"/>
      <c r="WNF1797" s="142"/>
      <c r="WNG1797" s="142"/>
      <c r="WNH1797" s="142"/>
      <c r="WNI1797" s="142"/>
      <c r="WNJ1797" s="142"/>
      <c r="WNK1797" s="142"/>
      <c r="WNL1797" s="142"/>
      <c r="WNM1797" s="142"/>
      <c r="WNN1797" s="142"/>
      <c r="WNO1797" s="142"/>
      <c r="WNP1797" s="142"/>
      <c r="WNQ1797" s="142"/>
      <c r="WNR1797" s="142"/>
      <c r="WNS1797" s="142"/>
      <c r="WNT1797" s="142"/>
      <c r="WNU1797" s="142"/>
      <c r="WNV1797" s="142"/>
      <c r="WNW1797" s="142"/>
      <c r="WNX1797" s="142"/>
      <c r="WNY1797" s="142"/>
      <c r="WNZ1797" s="142"/>
      <c r="WOA1797" s="142"/>
      <c r="WOB1797" s="142"/>
      <c r="WOC1797" s="142"/>
      <c r="WOD1797" s="142"/>
      <c r="WOE1797" s="142"/>
      <c r="WOF1797" s="142"/>
      <c r="WOG1797" s="142"/>
      <c r="WOH1797" s="142"/>
      <c r="WOI1797" s="142"/>
      <c r="WOJ1797" s="142"/>
      <c r="WOK1797" s="142"/>
      <c r="WOL1797" s="142"/>
      <c r="WOM1797" s="142"/>
      <c r="WON1797" s="142"/>
      <c r="WOO1797" s="142"/>
      <c r="WOP1797" s="142"/>
      <c r="WOQ1797" s="142"/>
      <c r="WOR1797" s="142"/>
      <c r="WOS1797" s="142"/>
      <c r="WOT1797" s="142"/>
      <c r="WOU1797" s="142"/>
      <c r="WOV1797" s="142"/>
      <c r="WOW1797" s="142"/>
      <c r="WOX1797" s="142"/>
      <c r="WOY1797" s="142"/>
      <c r="WOZ1797" s="142"/>
      <c r="WPA1797" s="142"/>
      <c r="WPB1797" s="142"/>
      <c r="WPC1797" s="142"/>
      <c r="WPD1797" s="142"/>
      <c r="WPE1797" s="142"/>
      <c r="WPF1797" s="142"/>
      <c r="WPG1797" s="142"/>
      <c r="WPH1797" s="142"/>
      <c r="WPI1797" s="142"/>
      <c r="WPJ1797" s="142"/>
      <c r="WPK1797" s="142"/>
      <c r="WPL1797" s="142"/>
      <c r="WPM1797" s="142"/>
      <c r="WPN1797" s="142"/>
      <c r="WPO1797" s="142"/>
      <c r="WPP1797" s="142"/>
      <c r="WPQ1797" s="142"/>
      <c r="WPR1797" s="142"/>
      <c r="WPS1797" s="142"/>
      <c r="WPT1797" s="142"/>
      <c r="WPU1797" s="142"/>
      <c r="WPV1797" s="142"/>
      <c r="WPW1797" s="142"/>
      <c r="WPX1797" s="142"/>
      <c r="WPY1797" s="142"/>
      <c r="WPZ1797" s="142"/>
      <c r="WQA1797" s="142"/>
      <c r="WQB1797" s="142"/>
      <c r="WQC1797" s="142"/>
      <c r="WQD1797" s="142"/>
      <c r="WQE1797" s="142"/>
      <c r="WQF1797" s="142"/>
      <c r="WQG1797" s="142"/>
      <c r="WQH1797" s="142"/>
      <c r="WQI1797" s="142"/>
      <c r="WQJ1797" s="142"/>
      <c r="WQK1797" s="142"/>
      <c r="WQL1797" s="142"/>
      <c r="WQM1797" s="142"/>
      <c r="WQN1797" s="142"/>
      <c r="WQO1797" s="142"/>
      <c r="WQP1797" s="142"/>
      <c r="WQQ1797" s="142"/>
      <c r="WQR1797" s="142"/>
      <c r="WQS1797" s="142"/>
      <c r="WQT1797" s="142"/>
      <c r="WQU1797" s="142"/>
      <c r="WQV1797" s="142"/>
      <c r="WQW1797" s="142"/>
      <c r="WQX1797" s="142"/>
      <c r="WQY1797" s="142"/>
      <c r="WQZ1797" s="142"/>
      <c r="WRA1797" s="142"/>
      <c r="WRB1797" s="142"/>
      <c r="WRC1797" s="142"/>
      <c r="WRD1797" s="142"/>
      <c r="WRE1797" s="142"/>
      <c r="WRF1797" s="142"/>
      <c r="WRG1797" s="142"/>
      <c r="WRH1797" s="142"/>
      <c r="WRI1797" s="142"/>
      <c r="WRJ1797" s="142"/>
      <c r="WRK1797" s="142"/>
      <c r="WRL1797" s="142"/>
      <c r="WRM1797" s="142"/>
      <c r="WRN1797" s="142"/>
      <c r="WRO1797" s="142"/>
      <c r="WRP1797" s="142"/>
      <c r="WRQ1797" s="142"/>
      <c r="WRR1797" s="142"/>
      <c r="WRS1797" s="142"/>
      <c r="WRT1797" s="142"/>
      <c r="WRU1797" s="142"/>
      <c r="WRV1797" s="142"/>
      <c r="WRW1797" s="142"/>
      <c r="WRX1797" s="142"/>
      <c r="WRY1797" s="142"/>
      <c r="WRZ1797" s="142"/>
      <c r="WSA1797" s="142"/>
      <c r="WSB1797" s="142"/>
      <c r="WSC1797" s="142"/>
      <c r="WSD1797" s="142"/>
      <c r="WSE1797" s="142"/>
      <c r="WSF1797" s="142"/>
      <c r="WSG1797" s="142"/>
      <c r="WSH1797" s="142"/>
      <c r="WSI1797" s="142"/>
      <c r="WSJ1797" s="142"/>
      <c r="WSK1797" s="142"/>
      <c r="WSL1797" s="142"/>
      <c r="WSM1797" s="142"/>
      <c r="WSN1797" s="142"/>
      <c r="WSO1797" s="142"/>
      <c r="WSP1797" s="142"/>
      <c r="WSQ1797" s="142"/>
      <c r="WSR1797" s="142"/>
      <c r="WSS1797" s="142"/>
      <c r="WST1797" s="142"/>
      <c r="WSU1797" s="142"/>
      <c r="WSV1797" s="142"/>
      <c r="WSW1797" s="142"/>
      <c r="WSX1797" s="142"/>
      <c r="WSY1797" s="142"/>
      <c r="WSZ1797" s="142"/>
      <c r="WTA1797" s="142"/>
      <c r="WTB1797" s="142"/>
      <c r="WTC1797" s="142"/>
      <c r="WTD1797" s="142"/>
      <c r="WTE1797" s="142"/>
      <c r="WTF1797" s="142"/>
      <c r="WTG1797" s="142"/>
      <c r="WTH1797" s="142"/>
      <c r="WTI1797" s="142"/>
      <c r="WTJ1797" s="142"/>
      <c r="WTK1797" s="142"/>
      <c r="WTL1797" s="142"/>
      <c r="WTM1797" s="142"/>
      <c r="WTN1797" s="142"/>
      <c r="WTO1797" s="142"/>
      <c r="WTP1797" s="142"/>
      <c r="WTQ1797" s="142"/>
      <c r="WTR1797" s="142"/>
      <c r="WTS1797" s="142"/>
      <c r="WTT1797" s="142"/>
      <c r="WTU1797" s="142"/>
      <c r="WTV1797" s="142"/>
      <c r="WTW1797" s="142"/>
      <c r="WTX1797" s="142"/>
      <c r="WTY1797" s="142"/>
      <c r="WTZ1797" s="142"/>
      <c r="WUA1797" s="142"/>
      <c r="WUB1797" s="142"/>
      <c r="WUC1797" s="142"/>
      <c r="WUD1797" s="142"/>
      <c r="WUE1797" s="142"/>
      <c r="WUF1797" s="142"/>
      <c r="WUG1797" s="142"/>
      <c r="WUH1797" s="142"/>
      <c r="WUI1797" s="142"/>
      <c r="WUJ1797" s="142"/>
      <c r="WUK1797" s="142"/>
      <c r="WUL1797" s="142"/>
      <c r="WUM1797" s="142"/>
      <c r="WUN1797" s="142"/>
      <c r="WUO1797" s="142"/>
      <c r="WUP1797" s="142"/>
      <c r="WUQ1797" s="142"/>
      <c r="WUR1797" s="142"/>
      <c r="WUS1797" s="142"/>
      <c r="WUT1797" s="142"/>
      <c r="WUU1797" s="142"/>
      <c r="WUV1797" s="142"/>
      <c r="WUW1797" s="142"/>
      <c r="WUX1797" s="142"/>
      <c r="WUY1797" s="142"/>
      <c r="WUZ1797" s="142"/>
      <c r="WVA1797" s="142"/>
      <c r="WVB1797" s="142"/>
      <c r="WVC1797" s="142"/>
      <c r="WVD1797" s="142"/>
      <c r="WVE1797" s="142"/>
      <c r="WVF1797" s="142"/>
      <c r="WVG1797" s="142"/>
      <c r="WVH1797" s="142"/>
      <c r="WVI1797" s="142"/>
      <c r="WVJ1797" s="142"/>
      <c r="WVK1797" s="142"/>
      <c r="WVL1797" s="142"/>
      <c r="WVM1797" s="142"/>
      <c r="WVN1797" s="142"/>
      <c r="WVO1797" s="142"/>
      <c r="WVP1797" s="142"/>
      <c r="WVQ1797" s="142"/>
      <c r="WVR1797" s="142"/>
      <c r="WVS1797" s="142"/>
      <c r="WVT1797" s="142"/>
      <c r="WVU1797" s="142"/>
      <c r="WVV1797" s="142"/>
      <c r="WVW1797" s="142"/>
      <c r="WVX1797" s="142"/>
      <c r="WVY1797" s="142"/>
      <c r="WVZ1797" s="142"/>
      <c r="WWA1797" s="142"/>
      <c r="WWB1797" s="142"/>
      <c r="WWC1797" s="142"/>
      <c r="WWD1797" s="142"/>
      <c r="WWE1797" s="142"/>
      <c r="WWF1797" s="142"/>
      <c r="WWG1797" s="142"/>
      <c r="WWH1797" s="142"/>
      <c r="WWI1797" s="142"/>
      <c r="WWJ1797" s="142"/>
      <c r="WWK1797" s="142"/>
      <c r="WWL1797" s="142"/>
      <c r="WWM1797" s="142"/>
      <c r="WWN1797" s="142"/>
      <c r="WWO1797" s="142"/>
      <c r="WWP1797" s="142"/>
      <c r="WWQ1797" s="142"/>
      <c r="WWR1797" s="142"/>
      <c r="WWS1797" s="142"/>
      <c r="WWT1797" s="142"/>
      <c r="WWU1797" s="142"/>
      <c r="WWV1797" s="142"/>
      <c r="WWW1797" s="142"/>
      <c r="WWX1797" s="142"/>
      <c r="WWY1797" s="142"/>
      <c r="WWZ1797" s="142"/>
      <c r="WXA1797" s="142"/>
      <c r="WXB1797" s="142"/>
      <c r="WXC1797" s="142"/>
      <c r="WXD1797" s="142"/>
      <c r="WXE1797" s="142"/>
      <c r="WXF1797" s="142"/>
      <c r="WXG1797" s="142"/>
      <c r="WXH1797" s="142"/>
      <c r="WXI1797" s="142"/>
      <c r="WXJ1797" s="142"/>
      <c r="WXK1797" s="142"/>
      <c r="WXL1797" s="142"/>
      <c r="WXM1797" s="142"/>
      <c r="WXN1797" s="142"/>
      <c r="WXO1797" s="142"/>
      <c r="WXP1797" s="142"/>
      <c r="WXQ1797" s="142"/>
      <c r="WXR1797" s="142"/>
      <c r="WXS1797" s="142"/>
      <c r="WXT1797" s="142"/>
      <c r="WXU1797" s="142"/>
      <c r="WXV1797" s="142"/>
      <c r="WXW1797" s="142"/>
      <c r="WXX1797" s="142"/>
      <c r="WXY1797" s="142"/>
      <c r="WXZ1797" s="142"/>
      <c r="WYA1797" s="142"/>
      <c r="WYB1797" s="142"/>
      <c r="WYC1797" s="142"/>
      <c r="WYD1797" s="142"/>
      <c r="WYE1797" s="142"/>
      <c r="WYF1797" s="142"/>
      <c r="WYG1797" s="142"/>
      <c r="WYH1797" s="142"/>
      <c r="WYI1797" s="142"/>
      <c r="WYJ1797" s="142"/>
      <c r="WYK1797" s="142"/>
      <c r="WYL1797" s="142"/>
      <c r="WYM1797" s="142"/>
      <c r="WYN1797" s="142"/>
      <c r="WYO1797" s="142"/>
      <c r="WYP1797" s="142"/>
      <c r="WYQ1797" s="142"/>
      <c r="WYR1797" s="142"/>
      <c r="WYS1797" s="142"/>
      <c r="WYT1797" s="142"/>
      <c r="WYU1797" s="142"/>
      <c r="WYV1797" s="142"/>
      <c r="WYW1797" s="142"/>
      <c r="WYX1797" s="142"/>
      <c r="WYY1797" s="142"/>
      <c r="WYZ1797" s="142"/>
      <c r="WZA1797" s="142"/>
      <c r="WZB1797" s="142"/>
      <c r="WZC1797" s="142"/>
      <c r="WZD1797" s="142"/>
      <c r="WZE1797" s="142"/>
      <c r="WZF1797" s="142"/>
      <c r="WZG1797" s="142"/>
      <c r="WZH1797" s="142"/>
      <c r="WZI1797" s="142"/>
      <c r="WZJ1797" s="142"/>
      <c r="WZK1797" s="142"/>
      <c r="WZL1797" s="142"/>
      <c r="WZM1797" s="142"/>
      <c r="WZN1797" s="142"/>
      <c r="WZO1797" s="142"/>
      <c r="WZP1797" s="142"/>
      <c r="WZQ1797" s="142"/>
      <c r="WZR1797" s="142"/>
      <c r="WZS1797" s="142"/>
      <c r="WZT1797" s="142"/>
      <c r="WZU1797" s="142"/>
      <c r="WZV1797" s="142"/>
      <c r="WZW1797" s="142"/>
      <c r="WZX1797" s="142"/>
      <c r="WZY1797" s="142"/>
      <c r="WZZ1797" s="142"/>
      <c r="XAA1797" s="142"/>
      <c r="XAB1797" s="142"/>
      <c r="XAC1797" s="142"/>
      <c r="XAD1797" s="142"/>
      <c r="XAE1797" s="142"/>
      <c r="XAF1797" s="142"/>
      <c r="XAG1797" s="142"/>
      <c r="XAH1797" s="142"/>
      <c r="XAI1797" s="142"/>
      <c r="XAJ1797" s="142"/>
      <c r="XAK1797" s="142"/>
      <c r="XAL1797" s="142"/>
      <c r="XAM1797" s="142"/>
      <c r="XAN1797" s="142"/>
      <c r="XAO1797" s="142"/>
      <c r="XAP1797" s="142"/>
      <c r="XAQ1797" s="142"/>
      <c r="XAR1797" s="142"/>
      <c r="XAS1797" s="142"/>
      <c r="XAT1797" s="142"/>
      <c r="XAU1797" s="142"/>
      <c r="XAV1797" s="142"/>
      <c r="XAW1797" s="142"/>
      <c r="XAX1797" s="142"/>
      <c r="XAY1797" s="142"/>
      <c r="XAZ1797" s="142"/>
      <c r="XBA1797" s="142"/>
      <c r="XBB1797" s="142"/>
      <c r="XBC1797" s="142"/>
      <c r="XBD1797" s="142"/>
      <c r="XBE1797" s="142"/>
      <c r="XBF1797" s="142"/>
      <c r="XBG1797" s="142"/>
      <c r="XBH1797" s="142"/>
      <c r="XBI1797" s="142"/>
      <c r="XBJ1797" s="142"/>
      <c r="XBK1797" s="142"/>
      <c r="XBL1797" s="142"/>
      <c r="XBM1797" s="142"/>
      <c r="XBN1797" s="142"/>
      <c r="XBO1797" s="142"/>
      <c r="XBP1797" s="142"/>
      <c r="XBQ1797" s="142"/>
      <c r="XBR1797" s="142"/>
      <c r="XBS1797" s="142"/>
      <c r="XBT1797" s="142"/>
      <c r="XBU1797" s="142"/>
      <c r="XBV1797" s="142"/>
      <c r="XBW1797" s="142"/>
      <c r="XBX1797" s="142"/>
      <c r="XBY1797" s="142"/>
      <c r="XBZ1797" s="142"/>
      <c r="XCA1797" s="142"/>
      <c r="XCB1797" s="142"/>
      <c r="XCC1797" s="142"/>
      <c r="XCD1797" s="142"/>
      <c r="XCE1797" s="142"/>
      <c r="XCF1797" s="142"/>
      <c r="XCG1797" s="226"/>
      <c r="XCH1797" s="227"/>
      <c r="XCI1797" s="228"/>
      <c r="XCJ1797" s="229"/>
    </row>
    <row r="1798" spans="1:16312" s="149" customFormat="1" ht="15.75" customHeight="1" x14ac:dyDescent="0.25">
      <c r="A1798" s="48" t="s">
        <v>308</v>
      </c>
      <c r="B1798" s="65" t="s">
        <v>309</v>
      </c>
      <c r="C1798" s="64"/>
      <c r="D1798" s="130">
        <f t="shared" ref="D1798:E1800" si="532">D1799</f>
        <v>300</v>
      </c>
      <c r="E1798" s="130">
        <f t="shared" si="532"/>
        <v>295.92</v>
      </c>
      <c r="F1798" s="279">
        <f t="shared" si="521"/>
        <v>98.64</v>
      </c>
    </row>
    <row r="1799" spans="1:16312" s="149" customFormat="1" ht="31.5" customHeight="1" x14ac:dyDescent="0.2">
      <c r="A1799" s="52" t="s">
        <v>439</v>
      </c>
      <c r="B1799" s="50" t="s">
        <v>309</v>
      </c>
      <c r="C1799" s="50">
        <v>200</v>
      </c>
      <c r="D1799" s="100">
        <f t="shared" si="532"/>
        <v>300</v>
      </c>
      <c r="E1799" s="100">
        <f t="shared" si="532"/>
        <v>295.92</v>
      </c>
      <c r="F1799" s="279">
        <f t="shared" si="521"/>
        <v>98.64</v>
      </c>
    </row>
    <row r="1800" spans="1:16312" s="149" customFormat="1" ht="31.5" customHeight="1" x14ac:dyDescent="0.2">
      <c r="A1800" s="90" t="s">
        <v>17</v>
      </c>
      <c r="B1800" s="50" t="s">
        <v>309</v>
      </c>
      <c r="C1800" s="50">
        <v>240</v>
      </c>
      <c r="D1800" s="100">
        <f t="shared" si="532"/>
        <v>300</v>
      </c>
      <c r="E1800" s="100">
        <f t="shared" si="532"/>
        <v>295.92</v>
      </c>
      <c r="F1800" s="279">
        <f t="shared" si="521"/>
        <v>98.64</v>
      </c>
    </row>
    <row r="1801" spans="1:16312" s="149" customFormat="1" ht="15.75" hidden="1" customHeight="1" x14ac:dyDescent="0.2">
      <c r="A1801" s="90" t="s">
        <v>558</v>
      </c>
      <c r="B1801" s="50" t="s">
        <v>309</v>
      </c>
      <c r="C1801" s="50" t="s">
        <v>70</v>
      </c>
      <c r="D1801" s="100">
        <f>200+100</f>
        <v>300</v>
      </c>
      <c r="E1801" s="100">
        <v>295.92</v>
      </c>
      <c r="F1801" s="279">
        <f t="shared" si="521"/>
        <v>98.64</v>
      </c>
    </row>
    <row r="1802" spans="1:16312" s="149" customFormat="1" ht="15.75" customHeight="1" x14ac:dyDescent="0.25">
      <c r="A1802" s="48" t="s">
        <v>1</v>
      </c>
      <c r="B1802" s="65" t="s">
        <v>163</v>
      </c>
      <c r="C1802" s="64"/>
      <c r="D1802" s="130">
        <f>D1803+D1809+D1813</f>
        <v>26859</v>
      </c>
      <c r="E1802" s="130">
        <f t="shared" ref="E1802" si="533">E1803+E1809+E1813</f>
        <v>26627.6878</v>
      </c>
      <c r="F1802" s="279">
        <f t="shared" si="521"/>
        <v>99.13879072191817</v>
      </c>
    </row>
    <row r="1803" spans="1:16312" s="149" customFormat="1" ht="47.25" customHeight="1" x14ac:dyDescent="0.2">
      <c r="A1803" s="90" t="s">
        <v>36</v>
      </c>
      <c r="B1803" s="50" t="s">
        <v>163</v>
      </c>
      <c r="C1803" s="50">
        <v>100</v>
      </c>
      <c r="D1803" s="100">
        <f>D1804</f>
        <v>23710</v>
      </c>
      <c r="E1803" s="100">
        <f>E1804</f>
        <v>23675.437289999998</v>
      </c>
      <c r="F1803" s="279">
        <f t="shared" si="521"/>
        <v>99.854227288064095</v>
      </c>
    </row>
    <row r="1804" spans="1:16312" s="149" customFormat="1" ht="15.75" customHeight="1" x14ac:dyDescent="0.2">
      <c r="A1804" s="90" t="s">
        <v>8</v>
      </c>
      <c r="B1804" s="50" t="s">
        <v>163</v>
      </c>
      <c r="C1804" s="50">
        <v>120</v>
      </c>
      <c r="D1804" s="100">
        <f>D1805+D1806+D1807+D1808</f>
        <v>23710</v>
      </c>
      <c r="E1804" s="100">
        <f>E1805+E1806+E1807+E1808</f>
        <v>23675.437289999998</v>
      </c>
      <c r="F1804" s="279">
        <f t="shared" si="521"/>
        <v>99.854227288064095</v>
      </c>
    </row>
    <row r="1805" spans="1:16312" s="149" customFormat="1" ht="15.75" hidden="1" customHeight="1" x14ac:dyDescent="0.2">
      <c r="A1805" s="90" t="s">
        <v>230</v>
      </c>
      <c r="B1805" s="50" t="s">
        <v>163</v>
      </c>
      <c r="C1805" s="50" t="s">
        <v>67</v>
      </c>
      <c r="D1805" s="100">
        <f>5867+5901+646+578+466+285</f>
        <v>13743</v>
      </c>
      <c r="E1805" s="100">
        <v>13969.995800000001</v>
      </c>
      <c r="F1805" s="279">
        <f t="shared" si="521"/>
        <v>101.65171942079606</v>
      </c>
    </row>
    <row r="1806" spans="1:16312" s="149" customFormat="1" ht="31.5" hidden="1" customHeight="1" x14ac:dyDescent="0.2">
      <c r="A1806" s="90" t="s">
        <v>68</v>
      </c>
      <c r="B1806" s="50" t="s">
        <v>163</v>
      </c>
      <c r="C1806" s="50" t="s">
        <v>69</v>
      </c>
      <c r="D1806" s="100">
        <f>2800+327+99+1820+1+177+54+1-270+249-243-925-1-376-134</f>
        <v>3579</v>
      </c>
      <c r="E1806" s="100">
        <v>3331.4168100000002</v>
      </c>
      <c r="F1806" s="279">
        <f t="shared" si="521"/>
        <v>93.082336127409889</v>
      </c>
    </row>
    <row r="1807" spans="1:16312" s="149" customFormat="1" ht="47.25" hidden="1" customHeight="1" x14ac:dyDescent="0.25">
      <c r="A1807" s="57" t="s">
        <v>675</v>
      </c>
      <c r="B1807" s="50" t="s">
        <v>163</v>
      </c>
      <c r="C1807" s="50" t="s">
        <v>307</v>
      </c>
      <c r="D1807" s="100">
        <f>1344+36-17</f>
        <v>1363</v>
      </c>
      <c r="E1807" s="100">
        <v>1375.3355899999999</v>
      </c>
      <c r="F1807" s="279">
        <f t="shared" si="521"/>
        <v>100.90503228173147</v>
      </c>
    </row>
    <row r="1808" spans="1:16312" s="149" customFormat="1" ht="47.25" hidden="1" customHeight="1" x14ac:dyDescent="0.25">
      <c r="A1808" s="57" t="s">
        <v>145</v>
      </c>
      <c r="B1808" s="50" t="s">
        <v>163</v>
      </c>
      <c r="C1808" s="50" t="s">
        <v>144</v>
      </c>
      <c r="D1808" s="100">
        <f>2322+2332+237+230+19+111+92-258-60</f>
        <v>5025</v>
      </c>
      <c r="E1808" s="100">
        <v>4998.6890899999999</v>
      </c>
      <c r="F1808" s="279">
        <f t="shared" si="521"/>
        <v>99.476399800995026</v>
      </c>
    </row>
    <row r="1809" spans="1:6" s="149" customFormat="1" ht="31.5" customHeight="1" x14ac:dyDescent="0.2">
      <c r="A1809" s="52" t="s">
        <v>439</v>
      </c>
      <c r="B1809" s="50" t="s">
        <v>163</v>
      </c>
      <c r="C1809" s="50">
        <v>200</v>
      </c>
      <c r="D1809" s="100">
        <f>D1810</f>
        <v>3034</v>
      </c>
      <c r="E1809" s="100">
        <f t="shared" ref="E1809" si="534">E1810</f>
        <v>2841.3145100000002</v>
      </c>
      <c r="F1809" s="279">
        <f t="shared" si="521"/>
        <v>93.649126895187877</v>
      </c>
    </row>
    <row r="1810" spans="1:6" s="149" customFormat="1" ht="31.5" customHeight="1" x14ac:dyDescent="0.2">
      <c r="A1810" s="90" t="s">
        <v>17</v>
      </c>
      <c r="B1810" s="50" t="s">
        <v>163</v>
      </c>
      <c r="C1810" s="50">
        <v>240</v>
      </c>
      <c r="D1810" s="100">
        <f>D1811+D1812</f>
        <v>3034</v>
      </c>
      <c r="E1810" s="100">
        <f t="shared" ref="E1810" si="535">E1811+E1812</f>
        <v>2841.3145100000002</v>
      </c>
      <c r="F1810" s="279">
        <f t="shared" si="521"/>
        <v>93.649126895187877</v>
      </c>
    </row>
    <row r="1811" spans="1:6" s="149" customFormat="1" ht="31.5" hidden="1" customHeight="1" x14ac:dyDescent="0.25">
      <c r="A1811" s="69" t="s">
        <v>374</v>
      </c>
      <c r="B1811" s="50" t="s">
        <v>163</v>
      </c>
      <c r="C1811" s="50" t="s">
        <v>375</v>
      </c>
      <c r="D1811" s="100">
        <f>445+793+605+130+191-70-81+395-85-233-75</f>
        <v>2015</v>
      </c>
      <c r="E1811" s="100">
        <v>1976.3725899999999</v>
      </c>
      <c r="F1811" s="279">
        <f t="shared" si="521"/>
        <v>98.083006947890823</v>
      </c>
    </row>
    <row r="1812" spans="1:6" s="149" customFormat="1" ht="15.75" hidden="1" customHeight="1" x14ac:dyDescent="0.2">
      <c r="A1812" s="90" t="s">
        <v>558</v>
      </c>
      <c r="B1812" s="50" t="s">
        <v>163</v>
      </c>
      <c r="C1812" s="50" t="s">
        <v>70</v>
      </c>
      <c r="D1812" s="100">
        <f>432+815+90-60-1-133-27-97</f>
        <v>1019</v>
      </c>
      <c r="E1812" s="100">
        <v>864.94191999999998</v>
      </c>
      <c r="F1812" s="279">
        <f t="shared" si="521"/>
        <v>84.881444553483803</v>
      </c>
    </row>
    <row r="1813" spans="1:6" s="149" customFormat="1" ht="15.75" customHeight="1" x14ac:dyDescent="0.2">
      <c r="A1813" s="90" t="s">
        <v>13</v>
      </c>
      <c r="B1813" s="50" t="s">
        <v>163</v>
      </c>
      <c r="C1813" s="50">
        <v>800</v>
      </c>
      <c r="D1813" s="100">
        <f>D1814</f>
        <v>115</v>
      </c>
      <c r="E1813" s="100">
        <f t="shared" ref="E1813:E1814" si="536">E1814</f>
        <v>110.93600000000001</v>
      </c>
      <c r="F1813" s="279">
        <f t="shared" si="521"/>
        <v>96.46608695652175</v>
      </c>
    </row>
    <row r="1814" spans="1:6" s="149" customFormat="1" ht="15.75" customHeight="1" x14ac:dyDescent="0.25">
      <c r="A1814" s="57" t="s">
        <v>33</v>
      </c>
      <c r="B1814" s="50" t="s">
        <v>163</v>
      </c>
      <c r="C1814" s="50">
        <v>850</v>
      </c>
      <c r="D1814" s="100">
        <f>D1815</f>
        <v>115</v>
      </c>
      <c r="E1814" s="100">
        <f t="shared" si="536"/>
        <v>110.93600000000001</v>
      </c>
      <c r="F1814" s="279">
        <f t="shared" si="521"/>
        <v>96.46608695652175</v>
      </c>
    </row>
    <row r="1815" spans="1:6" s="149" customFormat="1" ht="15.75" hidden="1" customHeight="1" x14ac:dyDescent="0.25">
      <c r="A1815" s="57" t="s">
        <v>71</v>
      </c>
      <c r="B1815" s="50" t="s">
        <v>163</v>
      </c>
      <c r="C1815" s="50" t="s">
        <v>72</v>
      </c>
      <c r="D1815" s="100">
        <f>40+120-36-9</f>
        <v>115</v>
      </c>
      <c r="E1815" s="100">
        <v>110.93600000000001</v>
      </c>
      <c r="F1815" s="279">
        <f t="shared" si="521"/>
        <v>96.46608695652175</v>
      </c>
    </row>
    <row r="1816" spans="1:6" s="149" customFormat="1" ht="15.75" customHeight="1" x14ac:dyDescent="0.25">
      <c r="A1816" s="48" t="s">
        <v>46</v>
      </c>
      <c r="B1816" s="65" t="s">
        <v>164</v>
      </c>
      <c r="C1816" s="64"/>
      <c r="D1816" s="130">
        <f t="shared" ref="D1816:E1817" si="537">D1817</f>
        <v>2130</v>
      </c>
      <c r="E1816" s="130">
        <f t="shared" si="537"/>
        <v>2096.8540000000003</v>
      </c>
      <c r="F1816" s="279">
        <f t="shared" si="521"/>
        <v>98.443849765258236</v>
      </c>
    </row>
    <row r="1817" spans="1:6" s="142" customFormat="1" ht="47.25" customHeight="1" x14ac:dyDescent="0.2">
      <c r="A1817" s="90" t="s">
        <v>36</v>
      </c>
      <c r="B1817" s="50" t="s">
        <v>164</v>
      </c>
      <c r="C1817" s="50">
        <v>100</v>
      </c>
      <c r="D1817" s="100">
        <f t="shared" si="537"/>
        <v>2130</v>
      </c>
      <c r="E1817" s="100">
        <f t="shared" si="537"/>
        <v>2096.8540000000003</v>
      </c>
      <c r="F1817" s="279">
        <f t="shared" si="521"/>
        <v>98.443849765258236</v>
      </c>
    </row>
    <row r="1818" spans="1:6" s="142" customFormat="1" ht="15.75" customHeight="1" x14ac:dyDescent="0.2">
      <c r="A1818" s="90" t="s">
        <v>8</v>
      </c>
      <c r="B1818" s="50" t="s">
        <v>164</v>
      </c>
      <c r="C1818" s="50">
        <v>120</v>
      </c>
      <c r="D1818" s="100">
        <f>D1819+D1820</f>
        <v>2130</v>
      </c>
      <c r="E1818" s="100">
        <f t="shared" ref="E1818" si="538">E1819+E1820</f>
        <v>2096.8540000000003</v>
      </c>
      <c r="F1818" s="279">
        <f t="shared" si="521"/>
        <v>98.443849765258236</v>
      </c>
    </row>
    <row r="1819" spans="1:6" s="142" customFormat="1" ht="15.75" hidden="1" customHeight="1" x14ac:dyDescent="0.25">
      <c r="A1819" s="57" t="s">
        <v>230</v>
      </c>
      <c r="B1819" s="50" t="s">
        <v>164</v>
      </c>
      <c r="C1819" s="50" t="s">
        <v>67</v>
      </c>
      <c r="D1819" s="100">
        <f>1245-1+125+348</f>
        <v>1717</v>
      </c>
      <c r="E1819" s="100">
        <v>1692.7381600000001</v>
      </c>
      <c r="F1819" s="279">
        <f t="shared" si="521"/>
        <v>98.58696330809552</v>
      </c>
    </row>
    <row r="1820" spans="1:6" s="142" customFormat="1" ht="47.25" hidden="1" customHeight="1" x14ac:dyDescent="0.25">
      <c r="A1820" s="57" t="s">
        <v>145</v>
      </c>
      <c r="B1820" s="50" t="s">
        <v>164</v>
      </c>
      <c r="C1820" s="50" t="s">
        <v>144</v>
      </c>
      <c r="D1820" s="100">
        <f>375+38</f>
        <v>413</v>
      </c>
      <c r="E1820" s="100">
        <v>404.11583999999999</v>
      </c>
      <c r="F1820" s="279">
        <f t="shared" si="521"/>
        <v>97.848871670702181</v>
      </c>
    </row>
    <row r="1821" spans="1:6" s="142" customFormat="1" ht="15.75" customHeight="1" x14ac:dyDescent="0.2">
      <c r="A1821" s="174" t="s">
        <v>553</v>
      </c>
      <c r="B1821" s="65" t="s">
        <v>165</v>
      </c>
      <c r="C1821" s="64"/>
      <c r="D1821" s="130">
        <f t="shared" ref="D1821:E1822" si="539">D1822</f>
        <v>1720</v>
      </c>
      <c r="E1821" s="130">
        <f t="shared" si="539"/>
        <v>1719.2774899999999</v>
      </c>
      <c r="F1821" s="279">
        <f t="shared" si="521"/>
        <v>99.957993604651165</v>
      </c>
    </row>
    <row r="1822" spans="1:6" s="142" customFormat="1" ht="47.25" customHeight="1" x14ac:dyDescent="0.2">
      <c r="A1822" s="90" t="s">
        <v>36</v>
      </c>
      <c r="B1822" s="50" t="s">
        <v>165</v>
      </c>
      <c r="C1822" s="50">
        <v>100</v>
      </c>
      <c r="D1822" s="100">
        <f t="shared" si="539"/>
        <v>1720</v>
      </c>
      <c r="E1822" s="100">
        <f t="shared" si="539"/>
        <v>1719.2774899999999</v>
      </c>
      <c r="F1822" s="279">
        <f t="shared" si="521"/>
        <v>99.957993604651165</v>
      </c>
    </row>
    <row r="1823" spans="1:6" s="142" customFormat="1" ht="15.75" customHeight="1" x14ac:dyDescent="0.2">
      <c r="A1823" s="90" t="s">
        <v>8</v>
      </c>
      <c r="B1823" s="50" t="s">
        <v>165</v>
      </c>
      <c r="C1823" s="50">
        <v>120</v>
      </c>
      <c r="D1823" s="100">
        <f>D1824+D1825</f>
        <v>1720</v>
      </c>
      <c r="E1823" s="100">
        <f>E1824+E1825</f>
        <v>1719.2774899999999</v>
      </c>
      <c r="F1823" s="279">
        <f t="shared" si="521"/>
        <v>99.957993604651165</v>
      </c>
    </row>
    <row r="1824" spans="1:6" s="142" customFormat="1" ht="15.75" hidden="1" customHeight="1" x14ac:dyDescent="0.25">
      <c r="A1824" s="57" t="s">
        <v>230</v>
      </c>
      <c r="B1824" s="50" t="s">
        <v>165</v>
      </c>
      <c r="C1824" s="50" t="s">
        <v>67</v>
      </c>
      <c r="D1824" s="100">
        <f>1108+115+130</f>
        <v>1353</v>
      </c>
      <c r="E1824" s="100">
        <v>1354.9922300000001</v>
      </c>
      <c r="F1824" s="279">
        <f t="shared" si="521"/>
        <v>100.14724538063562</v>
      </c>
    </row>
    <row r="1825" spans="1:8 16301:16312" s="142" customFormat="1" ht="47.25" hidden="1" customHeight="1" x14ac:dyDescent="0.25">
      <c r="A1825" s="57" t="s">
        <v>145</v>
      </c>
      <c r="B1825" s="50" t="s">
        <v>165</v>
      </c>
      <c r="C1825" s="50" t="s">
        <v>144</v>
      </c>
      <c r="D1825" s="100">
        <f>335+29+33-30</f>
        <v>367</v>
      </c>
      <c r="E1825" s="100">
        <v>364.28525999999999</v>
      </c>
      <c r="F1825" s="279">
        <f t="shared" si="521"/>
        <v>99.260288828337877</v>
      </c>
    </row>
    <row r="1826" spans="1:8 16301:16312" s="142" customFormat="1" ht="15.75" customHeight="1" x14ac:dyDescent="0.2">
      <c r="A1826" s="174" t="s">
        <v>798</v>
      </c>
      <c r="B1826" s="65" t="s">
        <v>797</v>
      </c>
      <c r="C1826" s="64"/>
      <c r="D1826" s="130">
        <f t="shared" ref="D1826:E1827" si="540">D1827</f>
        <v>1482</v>
      </c>
      <c r="E1826" s="130">
        <f t="shared" si="540"/>
        <v>1480.8284699999999</v>
      </c>
      <c r="F1826" s="279">
        <f t="shared" ref="F1826:F1862" si="541">E1826/D1826*100</f>
        <v>99.920949392712544</v>
      </c>
    </row>
    <row r="1827" spans="1:8 16301:16312" s="142" customFormat="1" ht="47.25" customHeight="1" x14ac:dyDescent="0.2">
      <c r="A1827" s="90" t="s">
        <v>36</v>
      </c>
      <c r="B1827" s="50" t="s">
        <v>797</v>
      </c>
      <c r="C1827" s="50">
        <v>100</v>
      </c>
      <c r="D1827" s="100">
        <f t="shared" si="540"/>
        <v>1482</v>
      </c>
      <c r="E1827" s="100">
        <f t="shared" si="540"/>
        <v>1480.8284699999999</v>
      </c>
      <c r="F1827" s="279">
        <f t="shared" si="541"/>
        <v>99.920949392712544</v>
      </c>
    </row>
    <row r="1828" spans="1:8 16301:16312" s="142" customFormat="1" ht="15.75" customHeight="1" x14ac:dyDescent="0.2">
      <c r="A1828" s="90" t="s">
        <v>8</v>
      </c>
      <c r="B1828" s="50" t="s">
        <v>797</v>
      </c>
      <c r="C1828" s="50">
        <v>120</v>
      </c>
      <c r="D1828" s="100">
        <f>D1829+D1830</f>
        <v>1482</v>
      </c>
      <c r="E1828" s="100">
        <f>E1829+E1830</f>
        <v>1480.8284699999999</v>
      </c>
      <c r="F1828" s="279">
        <f t="shared" si="541"/>
        <v>99.920949392712544</v>
      </c>
    </row>
    <row r="1829" spans="1:8 16301:16312" s="142" customFormat="1" ht="15.75" hidden="1" customHeight="1" x14ac:dyDescent="0.25">
      <c r="A1829" s="57" t="s">
        <v>230</v>
      </c>
      <c r="B1829" s="50" t="s">
        <v>797</v>
      </c>
      <c r="C1829" s="50" t="s">
        <v>67</v>
      </c>
      <c r="D1829" s="100">
        <f>1000+105+60-11</f>
        <v>1154</v>
      </c>
      <c r="E1829" s="100">
        <v>1148.02241</v>
      </c>
      <c r="F1829" s="279">
        <f t="shared" si="541"/>
        <v>99.482011265164644</v>
      </c>
    </row>
    <row r="1830" spans="1:8 16301:16312" s="142" customFormat="1" ht="47.25" hidden="1" customHeight="1" x14ac:dyDescent="0.25">
      <c r="A1830" s="57" t="s">
        <v>145</v>
      </c>
      <c r="B1830" s="50" t="s">
        <v>797</v>
      </c>
      <c r="C1830" s="50" t="s">
        <v>144</v>
      </c>
      <c r="D1830" s="100">
        <f>302+26+20-20</f>
        <v>328</v>
      </c>
      <c r="E1830" s="100">
        <v>332.80606</v>
      </c>
      <c r="F1830" s="279">
        <f t="shared" si="541"/>
        <v>101.46526219512195</v>
      </c>
    </row>
    <row r="1831" spans="1:8 16301:16312" s="142" customFormat="1" ht="18.75" customHeight="1" x14ac:dyDescent="0.3">
      <c r="A1831" s="226" t="s">
        <v>57</v>
      </c>
      <c r="B1831" s="146" t="s">
        <v>166</v>
      </c>
      <c r="C1831" s="64"/>
      <c r="D1831" s="148">
        <f>D1832+D1858+D1854</f>
        <v>81634.967000000004</v>
      </c>
      <c r="E1831" s="148">
        <f>E1832+E1858+E1854</f>
        <v>75086.949779999995</v>
      </c>
      <c r="F1831" s="279">
        <f t="shared" si="541"/>
        <v>91.978906269417607</v>
      </c>
      <c r="G1831" s="304">
        <f>81634.967-D1831</f>
        <v>0</v>
      </c>
      <c r="H1831" s="304">
        <f>75086.94978-E1831</f>
        <v>0</v>
      </c>
      <c r="XBY1831" s="226"/>
      <c r="XBZ1831" s="227"/>
      <c r="XCA1831" s="228"/>
      <c r="XCB1831" s="229"/>
      <c r="XCC1831" s="226"/>
      <c r="XCD1831" s="227"/>
      <c r="XCE1831" s="228"/>
      <c r="XCF1831" s="229"/>
      <c r="XCG1831" s="226"/>
      <c r="XCH1831" s="227"/>
      <c r="XCI1831" s="228"/>
      <c r="XCJ1831" s="229"/>
    </row>
    <row r="1832" spans="1:8 16301:16312" s="142" customFormat="1" ht="31.5" customHeight="1" x14ac:dyDescent="0.25">
      <c r="A1832" s="57" t="s">
        <v>464</v>
      </c>
      <c r="B1832" s="50" t="s">
        <v>182</v>
      </c>
      <c r="C1832" s="64"/>
      <c r="D1832" s="100">
        <f>D1833+D1839+D1850</f>
        <v>80897.967000000004</v>
      </c>
      <c r="E1832" s="100">
        <f>E1833+E1839+E1850</f>
        <v>74385.839099999997</v>
      </c>
      <c r="F1832" s="279">
        <f t="shared" si="541"/>
        <v>91.950195855972495</v>
      </c>
    </row>
    <row r="1833" spans="1:8 16301:16312" s="142" customFormat="1" ht="15.75" customHeight="1" x14ac:dyDescent="0.25">
      <c r="A1833" s="48" t="s">
        <v>609</v>
      </c>
      <c r="B1833" s="65" t="s">
        <v>462</v>
      </c>
      <c r="C1833" s="64"/>
      <c r="D1833" s="130">
        <f>D1837+D1834</f>
        <v>3000</v>
      </c>
      <c r="E1833" s="130">
        <f t="shared" ref="E1833" si="542">E1837+E1834</f>
        <v>500</v>
      </c>
      <c r="F1833" s="279">
        <f t="shared" si="541"/>
        <v>16.666666666666664</v>
      </c>
    </row>
    <row r="1834" spans="1:8 16301:16312" s="142" customFormat="1" ht="15.75" customHeight="1" x14ac:dyDescent="0.2">
      <c r="A1834" s="52" t="s">
        <v>22</v>
      </c>
      <c r="B1834" s="50" t="s">
        <v>462</v>
      </c>
      <c r="C1834" s="50" t="s">
        <v>23</v>
      </c>
      <c r="D1834" s="130">
        <f>D1835</f>
        <v>400</v>
      </c>
      <c r="E1834" s="130">
        <f t="shared" ref="E1834:E1835" si="543">E1835</f>
        <v>500</v>
      </c>
      <c r="F1834" s="279">
        <f t="shared" si="541"/>
        <v>125</v>
      </c>
    </row>
    <row r="1835" spans="1:8 16301:16312" s="142" customFormat="1" ht="31.5" customHeight="1" x14ac:dyDescent="0.2">
      <c r="A1835" s="261" t="s">
        <v>112</v>
      </c>
      <c r="B1835" s="50" t="s">
        <v>462</v>
      </c>
      <c r="C1835" s="50" t="s">
        <v>131</v>
      </c>
      <c r="D1835" s="130">
        <f>D1836</f>
        <v>400</v>
      </c>
      <c r="E1835" s="130">
        <f t="shared" si="543"/>
        <v>500</v>
      </c>
      <c r="F1835" s="279">
        <f t="shared" si="541"/>
        <v>125</v>
      </c>
    </row>
    <row r="1836" spans="1:8 16301:16312" s="142" customFormat="1" ht="31.5" hidden="1" customHeight="1" x14ac:dyDescent="0.2">
      <c r="A1836" s="261" t="s">
        <v>987</v>
      </c>
      <c r="B1836" s="50" t="s">
        <v>462</v>
      </c>
      <c r="C1836" s="50" t="s">
        <v>132</v>
      </c>
      <c r="D1836" s="130">
        <f>150+200+50</f>
        <v>400</v>
      </c>
      <c r="E1836" s="130">
        <v>500</v>
      </c>
      <c r="F1836" s="279">
        <f t="shared" si="541"/>
        <v>125</v>
      </c>
    </row>
    <row r="1837" spans="1:8 16301:16312" s="142" customFormat="1" ht="15.75" customHeight="1" x14ac:dyDescent="0.25">
      <c r="A1837" s="57" t="s">
        <v>13</v>
      </c>
      <c r="B1837" s="50" t="s">
        <v>462</v>
      </c>
      <c r="C1837" s="50">
        <v>800</v>
      </c>
      <c r="D1837" s="100">
        <f>D1838</f>
        <v>2600</v>
      </c>
      <c r="E1837" s="100">
        <f>E1838</f>
        <v>0</v>
      </c>
      <c r="F1837" s="279">
        <f t="shared" si="541"/>
        <v>0</v>
      </c>
    </row>
    <row r="1838" spans="1:8 16301:16312" s="142" customFormat="1" ht="15.75" customHeight="1" x14ac:dyDescent="0.25">
      <c r="A1838" s="57" t="s">
        <v>2</v>
      </c>
      <c r="B1838" s="50" t="s">
        <v>462</v>
      </c>
      <c r="C1838" s="50">
        <v>870</v>
      </c>
      <c r="D1838" s="100">
        <f>3000-150-200-50</f>
        <v>2600</v>
      </c>
      <c r="E1838" s="100">
        <v>0</v>
      </c>
      <c r="F1838" s="279">
        <f t="shared" si="541"/>
        <v>0</v>
      </c>
    </row>
    <row r="1839" spans="1:8 16301:16312" s="142" customFormat="1" ht="15.75" customHeight="1" x14ac:dyDescent="0.25">
      <c r="A1839" s="48" t="s">
        <v>465</v>
      </c>
      <c r="B1839" s="65" t="s">
        <v>473</v>
      </c>
      <c r="C1839" s="64"/>
      <c r="D1839" s="130">
        <f>D1847+D1840+D1844</f>
        <v>73908.967000000004</v>
      </c>
      <c r="E1839" s="130">
        <f t="shared" ref="E1839" si="544">E1847+E1840+E1844</f>
        <v>73372.839099999997</v>
      </c>
      <c r="F1839" s="279">
        <f t="shared" si="541"/>
        <v>99.274610481296534</v>
      </c>
    </row>
    <row r="1840" spans="1:8 16301:16312" s="142" customFormat="1" ht="31.5" customHeight="1" x14ac:dyDescent="0.2">
      <c r="A1840" s="52" t="s">
        <v>439</v>
      </c>
      <c r="B1840" s="50" t="s">
        <v>473</v>
      </c>
      <c r="C1840" s="50" t="s">
        <v>15</v>
      </c>
      <c r="D1840" s="100">
        <f>D1841</f>
        <v>54835.3</v>
      </c>
      <c r="E1840" s="100">
        <f t="shared" ref="E1840" si="545">E1841</f>
        <v>55032.97782</v>
      </c>
      <c r="F1840" s="279">
        <f t="shared" si="541"/>
        <v>100.36049373305151</v>
      </c>
    </row>
    <row r="1841" spans="1:6" s="142" customFormat="1" ht="31.5" customHeight="1" x14ac:dyDescent="0.25">
      <c r="A1841" s="57" t="s">
        <v>17</v>
      </c>
      <c r="B1841" s="50" t="s">
        <v>473</v>
      </c>
      <c r="C1841" s="50" t="s">
        <v>16</v>
      </c>
      <c r="D1841" s="100">
        <f>D1843+D1842</f>
        <v>54835.3</v>
      </c>
      <c r="E1841" s="100">
        <f t="shared" ref="E1841" si="546">E1843+E1842</f>
        <v>55032.97782</v>
      </c>
      <c r="F1841" s="279">
        <f t="shared" si="541"/>
        <v>100.36049373305151</v>
      </c>
    </row>
    <row r="1842" spans="1:6" s="142" customFormat="1" ht="31.5" hidden="1" customHeight="1" x14ac:dyDescent="0.25">
      <c r="A1842" s="69" t="s">
        <v>374</v>
      </c>
      <c r="B1842" s="50" t="s">
        <v>473</v>
      </c>
      <c r="C1842" s="50" t="s">
        <v>375</v>
      </c>
      <c r="D1842" s="100">
        <v>13.5</v>
      </c>
      <c r="E1842" s="100">
        <v>13.37111</v>
      </c>
      <c r="F1842" s="279">
        <f t="shared" si="541"/>
        <v>99.045259259259254</v>
      </c>
    </row>
    <row r="1843" spans="1:6" s="142" customFormat="1" ht="15.75" hidden="1" customHeight="1" x14ac:dyDescent="0.25">
      <c r="A1843" s="57" t="s">
        <v>558</v>
      </c>
      <c r="B1843" s="50" t="s">
        <v>473</v>
      </c>
      <c r="C1843" s="50" t="s">
        <v>70</v>
      </c>
      <c r="D1843" s="100">
        <f>3084.5+332+56+1122+13105+11465.8+6354+13802.8+1075.7+1315+1+403+1359+286-1-1+687+375</f>
        <v>54821.8</v>
      </c>
      <c r="E1843" s="100">
        <v>55019.60671</v>
      </c>
      <c r="F1843" s="279">
        <f t="shared" si="541"/>
        <v>100.36081761270151</v>
      </c>
    </row>
    <row r="1844" spans="1:6" s="142" customFormat="1" ht="31.5" customHeight="1" x14ac:dyDescent="0.2">
      <c r="A1844" s="52" t="s">
        <v>681</v>
      </c>
      <c r="B1844" s="50" t="s">
        <v>473</v>
      </c>
      <c r="C1844" s="50" t="s">
        <v>35</v>
      </c>
      <c r="D1844" s="100">
        <f>D1845</f>
        <v>8727</v>
      </c>
      <c r="E1844" s="100">
        <f t="shared" ref="E1844:E1845" si="547">E1845</f>
        <v>8716.2659999999996</v>
      </c>
      <c r="F1844" s="279">
        <f t="shared" si="541"/>
        <v>99.87700240632519</v>
      </c>
    </row>
    <row r="1845" spans="1:6" s="142" customFormat="1" ht="15.75" customHeight="1" x14ac:dyDescent="0.2">
      <c r="A1845" s="52" t="s">
        <v>34</v>
      </c>
      <c r="B1845" s="50" t="s">
        <v>473</v>
      </c>
      <c r="C1845" s="50" t="s">
        <v>134</v>
      </c>
      <c r="D1845" s="100">
        <f>D1846</f>
        <v>8727</v>
      </c>
      <c r="E1845" s="100">
        <f t="shared" si="547"/>
        <v>8716.2659999999996</v>
      </c>
      <c r="F1845" s="279">
        <f t="shared" si="541"/>
        <v>99.87700240632519</v>
      </c>
    </row>
    <row r="1846" spans="1:6" s="142" customFormat="1" ht="31.5" hidden="1" customHeight="1" x14ac:dyDescent="0.2">
      <c r="A1846" s="52" t="s">
        <v>87</v>
      </c>
      <c r="B1846" s="50" t="s">
        <v>473</v>
      </c>
      <c r="C1846" s="50" t="s">
        <v>504</v>
      </c>
      <c r="D1846" s="100">
        <f>6800+1927</f>
        <v>8727</v>
      </c>
      <c r="E1846" s="100">
        <v>8716.2659999999996</v>
      </c>
      <c r="F1846" s="279">
        <f t="shared" si="541"/>
        <v>99.87700240632519</v>
      </c>
    </row>
    <row r="1847" spans="1:6" s="142" customFormat="1" ht="15.75" customHeight="1" x14ac:dyDescent="0.25">
      <c r="A1847" s="57" t="s">
        <v>13</v>
      </c>
      <c r="B1847" s="50" t="s">
        <v>473</v>
      </c>
      <c r="C1847" s="50" t="s">
        <v>14</v>
      </c>
      <c r="D1847" s="100">
        <f t="shared" ref="D1847:E1848" si="548">D1848</f>
        <v>10346.667000000001</v>
      </c>
      <c r="E1847" s="100">
        <f t="shared" si="548"/>
        <v>9623.5952799999995</v>
      </c>
      <c r="F1847" s="279">
        <f t="shared" si="541"/>
        <v>93.01154932308151</v>
      </c>
    </row>
    <row r="1848" spans="1:6" s="142" customFormat="1" ht="15.75" customHeight="1" x14ac:dyDescent="0.25">
      <c r="A1848" s="57" t="s">
        <v>466</v>
      </c>
      <c r="B1848" s="50" t="s">
        <v>473</v>
      </c>
      <c r="C1848" s="50" t="s">
        <v>467</v>
      </c>
      <c r="D1848" s="100">
        <f t="shared" si="548"/>
        <v>10346.667000000001</v>
      </c>
      <c r="E1848" s="100">
        <f t="shared" si="548"/>
        <v>9623.5952799999995</v>
      </c>
      <c r="F1848" s="279">
        <f t="shared" si="541"/>
        <v>93.01154932308151</v>
      </c>
    </row>
    <row r="1849" spans="1:6" s="142" customFormat="1" ht="31.5" hidden="1" customHeight="1" x14ac:dyDescent="0.25">
      <c r="A1849" s="57" t="s">
        <v>678</v>
      </c>
      <c r="B1849" s="50" t="s">
        <v>473</v>
      </c>
      <c r="C1849" s="50" t="s">
        <v>468</v>
      </c>
      <c r="D1849" s="100">
        <f>25604-11-466-3084.5-332+14+187+36-89+89-14012.3+2546.5+207+153.266+0.3+0.261-100-5151+1+592+92.1+23.8+221+15+88+398+150-11+1018+104.24+161+2+178+88+370+1107+157</f>
        <v>10346.667000000001</v>
      </c>
      <c r="E1849" s="100">
        <v>9623.5952799999995</v>
      </c>
      <c r="F1849" s="279">
        <f t="shared" si="541"/>
        <v>93.01154932308151</v>
      </c>
    </row>
    <row r="1850" spans="1:6" s="142" customFormat="1" ht="15.75" customHeight="1" x14ac:dyDescent="0.2">
      <c r="A1850" s="61" t="s">
        <v>970</v>
      </c>
      <c r="B1850" s="50" t="s">
        <v>967</v>
      </c>
      <c r="C1850" s="50"/>
      <c r="D1850" s="100">
        <f>D1851</f>
        <v>3989</v>
      </c>
      <c r="E1850" s="100">
        <f t="shared" ref="E1850" si="549">E1851</f>
        <v>513</v>
      </c>
      <c r="F1850" s="279">
        <f t="shared" si="541"/>
        <v>12.860366006517923</v>
      </c>
    </row>
    <row r="1851" spans="1:6" s="142" customFormat="1" ht="15.75" customHeight="1" x14ac:dyDescent="0.25">
      <c r="A1851" s="57" t="s">
        <v>13</v>
      </c>
      <c r="B1851" s="50" t="s">
        <v>967</v>
      </c>
      <c r="C1851" s="50" t="s">
        <v>14</v>
      </c>
      <c r="D1851" s="100">
        <f t="shared" ref="D1851:E1852" si="550">D1852</f>
        <v>3989</v>
      </c>
      <c r="E1851" s="100">
        <f t="shared" si="550"/>
        <v>513</v>
      </c>
      <c r="F1851" s="279">
        <f t="shared" si="541"/>
        <v>12.860366006517923</v>
      </c>
    </row>
    <row r="1852" spans="1:6" s="142" customFormat="1" ht="15.75" customHeight="1" x14ac:dyDescent="0.25">
      <c r="A1852" s="57" t="s">
        <v>33</v>
      </c>
      <c r="B1852" s="50" t="s">
        <v>967</v>
      </c>
      <c r="C1852" s="50" t="s">
        <v>32</v>
      </c>
      <c r="D1852" s="100">
        <f t="shared" si="550"/>
        <v>3989</v>
      </c>
      <c r="E1852" s="100">
        <f t="shared" si="550"/>
        <v>513</v>
      </c>
      <c r="F1852" s="279">
        <f t="shared" si="541"/>
        <v>12.860366006517923</v>
      </c>
    </row>
    <row r="1853" spans="1:6" s="142" customFormat="1" ht="15.75" hidden="1" customHeight="1" x14ac:dyDescent="0.25">
      <c r="A1853" s="60" t="s">
        <v>314</v>
      </c>
      <c r="B1853" s="50" t="s">
        <v>967</v>
      </c>
      <c r="C1853" s="50" t="s">
        <v>313</v>
      </c>
      <c r="D1853" s="100">
        <f>105+50+30+75+10+3391+143+185</f>
        <v>3989</v>
      </c>
      <c r="E1853" s="100">
        <v>513</v>
      </c>
      <c r="F1853" s="279">
        <f t="shared" si="541"/>
        <v>12.860366006517923</v>
      </c>
    </row>
    <row r="1854" spans="1:6" s="142" customFormat="1" ht="31.5" customHeight="1" x14ac:dyDescent="0.25">
      <c r="A1854" s="48" t="s">
        <v>491</v>
      </c>
      <c r="B1854" s="65" t="s">
        <v>490</v>
      </c>
      <c r="C1854" s="64"/>
      <c r="D1854" s="130">
        <f t="shared" ref="D1854:E1856" si="551">D1855</f>
        <v>37</v>
      </c>
      <c r="E1854" s="130">
        <f t="shared" si="551"/>
        <v>1.1106799999999999</v>
      </c>
      <c r="F1854" s="279">
        <f t="shared" si="541"/>
        <v>3.0018378378378374</v>
      </c>
    </row>
    <row r="1855" spans="1:6" s="142" customFormat="1" ht="31.5" customHeight="1" x14ac:dyDescent="0.2">
      <c r="A1855" s="52" t="s">
        <v>439</v>
      </c>
      <c r="B1855" s="50" t="s">
        <v>490</v>
      </c>
      <c r="C1855" s="50" t="s">
        <v>15</v>
      </c>
      <c r="D1855" s="100">
        <f t="shared" si="551"/>
        <v>37</v>
      </c>
      <c r="E1855" s="100">
        <f t="shared" si="551"/>
        <v>1.1106799999999999</v>
      </c>
      <c r="F1855" s="279">
        <f t="shared" si="541"/>
        <v>3.0018378378378374</v>
      </c>
    </row>
    <row r="1856" spans="1:6" s="142" customFormat="1" ht="31.5" customHeight="1" x14ac:dyDescent="0.25">
      <c r="A1856" s="57" t="s">
        <v>17</v>
      </c>
      <c r="B1856" s="50" t="s">
        <v>490</v>
      </c>
      <c r="C1856" s="50" t="s">
        <v>16</v>
      </c>
      <c r="D1856" s="100">
        <f t="shared" si="551"/>
        <v>37</v>
      </c>
      <c r="E1856" s="100">
        <f t="shared" si="551"/>
        <v>1.1106799999999999</v>
      </c>
      <c r="F1856" s="279">
        <f t="shared" si="541"/>
        <v>3.0018378378378374</v>
      </c>
    </row>
    <row r="1857" spans="1:6" s="142" customFormat="1" ht="15.75" hidden="1" customHeight="1" x14ac:dyDescent="0.25">
      <c r="A1857" s="57" t="s">
        <v>558</v>
      </c>
      <c r="B1857" s="50" t="s">
        <v>490</v>
      </c>
      <c r="C1857" s="50" t="s">
        <v>70</v>
      </c>
      <c r="D1857" s="100">
        <f>40-2-1</f>
        <v>37</v>
      </c>
      <c r="E1857" s="100">
        <v>1.1106799999999999</v>
      </c>
      <c r="F1857" s="279">
        <f t="shared" si="541"/>
        <v>3.0018378378378374</v>
      </c>
    </row>
    <row r="1858" spans="1:6" s="142" customFormat="1" ht="15.75" customHeight="1" x14ac:dyDescent="0.25">
      <c r="A1858" s="48" t="s">
        <v>1029</v>
      </c>
      <c r="B1858" s="65" t="s">
        <v>167</v>
      </c>
      <c r="C1858" s="64"/>
      <c r="D1858" s="130">
        <f>D1859</f>
        <v>700</v>
      </c>
      <c r="E1858" s="130">
        <f>E1859</f>
        <v>700</v>
      </c>
      <c r="F1858" s="279">
        <f t="shared" si="541"/>
        <v>100</v>
      </c>
    </row>
    <row r="1859" spans="1:6" s="142" customFormat="1" ht="15.75" customHeight="1" x14ac:dyDescent="0.25">
      <c r="A1859" s="57" t="s">
        <v>22</v>
      </c>
      <c r="B1859" s="50" t="s">
        <v>167</v>
      </c>
      <c r="C1859" s="50" t="s">
        <v>23</v>
      </c>
      <c r="D1859" s="100">
        <v>700</v>
      </c>
      <c r="E1859" s="100">
        <v>700</v>
      </c>
      <c r="F1859" s="279">
        <f t="shared" si="541"/>
        <v>100</v>
      </c>
    </row>
    <row r="1860" spans="1:6" s="142" customFormat="1" ht="15.75" customHeight="1" x14ac:dyDescent="0.25">
      <c r="A1860" s="57" t="s">
        <v>61</v>
      </c>
      <c r="B1860" s="50" t="s">
        <v>167</v>
      </c>
      <c r="C1860" s="50" t="s">
        <v>62</v>
      </c>
      <c r="D1860" s="100">
        <v>700</v>
      </c>
      <c r="E1860" s="100">
        <v>700</v>
      </c>
      <c r="F1860" s="279">
        <f t="shared" si="541"/>
        <v>100</v>
      </c>
    </row>
    <row r="1861" spans="1:6" s="142" customFormat="1" ht="18.75" customHeight="1" x14ac:dyDescent="0.3">
      <c r="A1861" s="260" t="s">
        <v>93</v>
      </c>
      <c r="B1861" s="50"/>
      <c r="C1861" s="64"/>
      <c r="D1861" s="148">
        <f>D1797+D1831</f>
        <v>114125.967</v>
      </c>
      <c r="E1861" s="148">
        <f>E1797+E1831</f>
        <v>107307.51754</v>
      </c>
      <c r="F1861" s="279">
        <f t="shared" si="541"/>
        <v>94.025505641498739</v>
      </c>
    </row>
    <row r="1862" spans="1:6" s="142" customFormat="1" ht="18.75" customHeight="1" x14ac:dyDescent="0.25">
      <c r="A1862" s="262" t="s">
        <v>38</v>
      </c>
      <c r="B1862" s="50"/>
      <c r="C1862" s="64"/>
      <c r="D1862" s="148">
        <f>D1796+D1861</f>
        <v>16043655.099440001</v>
      </c>
      <c r="E1862" s="148">
        <f>E1796+E1861</f>
        <v>15405481.414430002</v>
      </c>
      <c r="F1862" s="279">
        <f t="shared" si="541"/>
        <v>96.022267487959937</v>
      </c>
    </row>
    <row r="1863" spans="1:6" s="142" customFormat="1" ht="18.75" x14ac:dyDescent="0.25">
      <c r="A1863" s="263"/>
      <c r="B1863" s="264"/>
      <c r="C1863" s="265"/>
      <c r="D1863" s="266"/>
      <c r="E1863" s="266"/>
      <c r="F1863" s="295"/>
    </row>
    <row r="1864" spans="1:6" s="142" customFormat="1" ht="18.75" x14ac:dyDescent="0.3">
      <c r="A1864" s="267" t="s">
        <v>65</v>
      </c>
      <c r="B1864" s="268"/>
      <c r="C1864" s="268"/>
      <c r="D1864" s="269" t="s">
        <v>66</v>
      </c>
      <c r="E1864" s="317"/>
      <c r="F1864" s="296"/>
    </row>
    <row r="1865" spans="1:6" s="142" customFormat="1" ht="18.75" hidden="1" x14ac:dyDescent="0.25">
      <c r="A1865" s="263"/>
      <c r="B1865" s="264"/>
      <c r="C1865" s="265"/>
      <c r="D1865" s="270"/>
      <c r="E1865" s="266"/>
      <c r="F1865" s="295"/>
    </row>
    <row r="1866" spans="1:6" s="142" customFormat="1" ht="18.75" hidden="1" x14ac:dyDescent="0.25">
      <c r="A1866" s="263"/>
      <c r="B1866" s="264"/>
      <c r="C1866" s="271" t="s">
        <v>549</v>
      </c>
      <c r="D1866" s="127">
        <v>16043655.099440001</v>
      </c>
      <c r="E1866" s="127">
        <v>15405481.41443</v>
      </c>
      <c r="F1866" s="153"/>
    </row>
    <row r="1867" spans="1:6" s="142" customFormat="1" ht="15.75" hidden="1" x14ac:dyDescent="0.2">
      <c r="A1867" s="16"/>
      <c r="B1867" s="17"/>
      <c r="C1867" s="17"/>
      <c r="D1867" s="127">
        <f>D1862-D1866</f>
        <v>0</v>
      </c>
      <c r="E1867" s="127">
        <f>E1862-E1866</f>
        <v>0</v>
      </c>
      <c r="F1867" s="153"/>
    </row>
    <row r="1868" spans="1:6" s="142" customFormat="1" ht="18.75" hidden="1" x14ac:dyDescent="0.2">
      <c r="A1868" s="16"/>
      <c r="B1868" s="17"/>
      <c r="C1868" s="271"/>
      <c r="D1868" s="270"/>
      <c r="E1868" s="266"/>
      <c r="F1868" s="295"/>
    </row>
    <row r="1869" spans="1:6" s="142" customFormat="1" ht="18.75" hidden="1" x14ac:dyDescent="0.2">
      <c r="A1869" s="16"/>
      <c r="B1869" s="17"/>
      <c r="C1869" s="271"/>
      <c r="D1869" s="270"/>
      <c r="E1869" s="266"/>
      <c r="F1869" s="295"/>
    </row>
    <row r="1870" spans="1:6" s="142" customFormat="1" ht="18.75" x14ac:dyDescent="0.2">
      <c r="A1870" s="16"/>
      <c r="B1870" s="17"/>
      <c r="C1870" s="272"/>
      <c r="D1870" s="273"/>
      <c r="E1870" s="318"/>
      <c r="F1870" s="296"/>
    </row>
    <row r="1871" spans="1:6" s="142" customFormat="1" x14ac:dyDescent="0.2">
      <c r="A1871" s="16"/>
      <c r="B1871" s="17"/>
      <c r="C1871" s="17"/>
      <c r="D1871" s="18"/>
      <c r="E1871" s="319"/>
      <c r="F1871" s="297"/>
    </row>
    <row r="1872" spans="1:6" s="142" customFormat="1" x14ac:dyDescent="0.2">
      <c r="A1872" s="16"/>
      <c r="B1872" s="17"/>
      <c r="C1872" s="17"/>
      <c r="D1872" s="18"/>
      <c r="E1872" s="319"/>
      <c r="F1872" s="297"/>
    </row>
    <row r="1873" spans="1:6" s="142" customFormat="1" x14ac:dyDescent="0.2">
      <c r="A1873" s="16"/>
      <c r="B1873" s="17"/>
      <c r="C1873" s="17"/>
      <c r="D1873" s="18"/>
      <c r="E1873" s="319"/>
      <c r="F1873" s="297"/>
    </row>
    <row r="1874" spans="1:6" s="142" customFormat="1" x14ac:dyDescent="0.2">
      <c r="A1874" s="16"/>
      <c r="B1874" s="17"/>
      <c r="C1874" s="17"/>
      <c r="D1874" s="18"/>
      <c r="E1874" s="319"/>
      <c r="F1874" s="297"/>
    </row>
    <row r="1875" spans="1:6" s="142" customFormat="1" x14ac:dyDescent="0.2">
      <c r="A1875" s="16"/>
      <c r="B1875" s="17"/>
      <c r="C1875" s="17"/>
      <c r="D1875" s="18"/>
      <c r="E1875" s="319"/>
      <c r="F1875" s="297"/>
    </row>
    <row r="1876" spans="1:6" s="142" customFormat="1" x14ac:dyDescent="0.2">
      <c r="A1876" s="16"/>
      <c r="B1876" s="17"/>
      <c r="C1876" s="17"/>
      <c r="D1876" s="18"/>
      <c r="E1876" s="319"/>
      <c r="F1876" s="297"/>
    </row>
    <row r="1877" spans="1:6" s="142" customFormat="1" x14ac:dyDescent="0.2">
      <c r="A1877" s="16"/>
      <c r="B1877" s="17"/>
      <c r="C1877" s="17"/>
      <c r="D1877" s="18"/>
      <c r="E1877" s="319"/>
      <c r="F1877" s="297"/>
    </row>
    <row r="1878" spans="1:6" s="274" customFormat="1" ht="15.75" x14ac:dyDescent="0.25">
      <c r="A1878" s="16"/>
      <c r="B1878" s="17"/>
      <c r="C1878" s="17"/>
      <c r="D1878" s="18"/>
      <c r="E1878" s="319"/>
      <c r="F1878" s="297"/>
    </row>
    <row r="1882" spans="1:6" x14ac:dyDescent="0.2">
      <c r="B1882" s="275"/>
    </row>
    <row r="1883" spans="1:6" x14ac:dyDescent="0.2">
      <c r="B1883" s="275"/>
      <c r="C1883" s="275"/>
      <c r="D1883" s="276"/>
    </row>
    <row r="1884" spans="1:6" x14ac:dyDescent="0.2">
      <c r="B1884" s="275"/>
      <c r="C1884" s="275"/>
      <c r="D1884" s="276"/>
    </row>
    <row r="1885" spans="1:6" x14ac:dyDescent="0.2">
      <c r="B1885" s="275"/>
      <c r="C1885" s="275"/>
      <c r="D1885" s="275"/>
    </row>
    <row r="1886" spans="1:6" x14ac:dyDescent="0.2">
      <c r="B1886" s="275"/>
      <c r="C1886" s="275"/>
      <c r="D1886" s="276"/>
    </row>
  </sheetData>
  <autoFilter ref="A13:F1864" xr:uid="{00000000-0009-0000-0000-000000000000}">
    <filterColumn colId="2">
      <filters blank="1">
        <filter val="100"/>
        <filter val="110"/>
        <filter val="120"/>
        <filter val="200"/>
        <filter val="240"/>
        <filter val="300"/>
        <filter val="310"/>
        <filter val="320"/>
        <filter val="330"/>
        <filter val="350"/>
        <filter val="360"/>
        <filter val="400"/>
        <filter val="410"/>
        <filter val="600"/>
        <filter val="610"/>
        <filter val="620"/>
        <filter val="630"/>
        <filter val="800"/>
        <filter val="810"/>
        <filter val="830"/>
        <filter val="850"/>
        <filter val="870"/>
      </filters>
    </filterColumn>
  </autoFilter>
  <customSheetViews>
    <customSheetView guid="{188C5953-28B4-4740-8334-673DC4D63A13}" scale="85" showPageBreaks="1" fitToPage="1" showAutoFilter="1" hiddenRows="1" hiddenColumns="1" view="pageBreakPreview">
      <pane ySplit="12" topLeftCell="A1271" activePane="bottomLeft" state="frozen"/>
      <selection pane="bottomLeft" activeCell="D1051" sqref="D1051"/>
      <pageMargins left="0.27559055118110237" right="0.23622047244094491" top="0.19685039370078741" bottom="0.23622047244094491" header="0.15748031496062992" footer="0.23622047244094491"/>
      <pageSetup paperSize="9" scale="10" fitToHeight="0" orientation="portrait" blackAndWhite="1" r:id="rId1"/>
      <headerFooter alignWithMargins="0">
        <oddFooter>&amp;R&amp;P</oddFooter>
      </headerFooter>
      <autoFilter ref="A12:AB2372" xr:uid="{00000000-0000-0000-0000-000000000000}">
        <filterColumn colId="8" showButton="0"/>
        <filterColumn colId="9" showButton="0"/>
      </autoFilter>
    </customSheetView>
    <customSheetView guid="{38BABB45-626F-4E3F-BBEA-799D2A7055BC}" scale="85" showPageBreaks="1" fitToPage="1" showAutoFilter="1" hiddenRows="1" hiddenColumns="1" view="pageBreakPreview">
      <pane ySplit="12" topLeftCell="A1076" activePane="bottomLeft" state="frozen"/>
      <selection pane="bottomLeft" activeCell="D1089" sqref="D1089"/>
      <pageMargins left="0.27559055118110237" right="0.23622047244094491" top="0.19685039370078741" bottom="0.23622047244094491" header="0.15748031496062992" footer="0.23622047244094491"/>
      <pageSetup paperSize="9" scale="10" fitToHeight="0" orientation="portrait" blackAndWhite="1" r:id="rId2"/>
      <headerFooter alignWithMargins="0">
        <oddFooter>&amp;R&amp;P</oddFooter>
      </headerFooter>
      <autoFilter ref="A12:AB2306" xr:uid="{00000000-0000-0000-0000-000000000000}">
        <filterColumn colId="8" showButton="0"/>
        <filterColumn colId="9" showButton="0"/>
      </autoFilter>
    </customSheetView>
    <customSheetView guid="{0408D01C-556C-450C-BFDD-44F877C8B243}" scale="85" showPageBreaks="1" fitToPage="1" printArea="1" showAutoFilter="1" hiddenRows="1" hiddenColumns="1" view="pageBreakPreview">
      <pane ySplit="12" topLeftCell="A2251" activePane="bottomLeft" state="frozen"/>
      <selection pane="bottomLeft" activeCell="A2257" sqref="A2257:F2259"/>
      <pageMargins left="0.27559055118110237" right="0.23622047244094491" top="0.19685039370078741" bottom="0.23622047244094491" header="0.15748031496062992" footer="0.23622047244094491"/>
      <pageSetup paperSize="9" scale="83" fitToHeight="0" orientation="landscape" blackAndWhite="1" r:id="rId3"/>
      <headerFooter alignWithMargins="0">
        <oddFooter>&amp;R&amp;P</oddFooter>
      </headerFooter>
      <autoFilter ref="A12:AB2261" xr:uid="{00000000-0000-0000-0000-000000000000}"/>
    </customSheetView>
    <customSheetView guid="{4FC0545B-5AF3-4A63-A669-FAFE92A1ED55}" scale="85" showPageBreaks="1" fitToPage="1" printArea="1" showAutoFilter="1" hiddenRows="1" hiddenColumns="1" view="pageBreakPreview">
      <pane ySplit="12" topLeftCell="A56" activePane="bottomLeft" state="frozen"/>
      <selection pane="bottomLeft" activeCell="D71" sqref="D71"/>
      <pageMargins left="0.27559055118110237" right="0.23622047244094491" top="0.19685039370078741" bottom="0.23622047244094491" header="0.15748031496062992" footer="0.23622047244094491"/>
      <pageSetup paperSize="9" scale="83" fitToHeight="0" orientation="landscape" blackAndWhite="1" r:id="rId4"/>
      <headerFooter alignWithMargins="0">
        <oddFooter>&amp;R&amp;P</oddFooter>
      </headerFooter>
      <autoFilter ref="A12:AB2356" xr:uid="{00000000-0000-0000-0000-000000000000}"/>
    </customSheetView>
    <customSheetView guid="{A2BF75DD-8F41-4EE5-932E-C11A36B4E2C5}" showPageBreaks="1" fitToPage="1" printArea="1" showAutoFilter="1" hiddenRows="1" hiddenColumns="1" view="pageBreakPreview">
      <pane ySplit="12" topLeftCell="A227" activePane="bottomLeft" state="frozen"/>
      <selection pane="bottomLeft" activeCell="Y237" sqref="Y237"/>
      <pageMargins left="0.27559055118110237" right="0.23622047244094491" top="0.19685039370078741" bottom="0.23622047244094491" header="0.15748031496062992" footer="0.23622047244094491"/>
      <pageSetup paperSize="9" scale="83" fitToHeight="0" orientation="landscape" blackAndWhite="1" r:id="rId5"/>
      <headerFooter alignWithMargins="0">
        <oddFooter>&amp;R&amp;P</oddFooter>
      </headerFooter>
      <autoFilter ref="A12:AB2357" xr:uid="{00000000-0000-0000-0000-000000000000}">
        <filterColumn colId="8" showButton="0"/>
        <filterColumn colId="9" showButton="0"/>
      </autoFilter>
    </customSheetView>
    <customSheetView guid="{425CBCF6-9F67-4BFC-9889-B4CF5F9DB7E2}" scale="85" showPageBreaks="1" fitToPage="1" printArea="1" showAutoFilter="1" hiddenRows="1" hiddenColumns="1" view="pageBreakPreview">
      <pane ySplit="12" topLeftCell="A1669" activePane="bottomLeft" state="frozen"/>
      <selection pane="bottomLeft" activeCell="D1680" sqref="D1680"/>
      <pageMargins left="0.27559055118110237" right="0.23622047244094491" top="0.19685039370078741" bottom="0.23622047244094491" header="0.15748031496062992" footer="0.23622047244094491"/>
      <pageSetup paperSize="9" scale="10" fitToHeight="0" orientation="portrait" blackAndWhite="1" r:id="rId6"/>
      <headerFooter alignWithMargins="0">
        <oddFooter>&amp;R&amp;P</oddFooter>
      </headerFooter>
      <autoFilter ref="A12:AB2372" xr:uid="{00000000-0000-0000-0000-000000000000}"/>
    </customSheetView>
    <customSheetView guid="{E47B95AE-8765-4DBE-BC55-9B5E693B8BDC}" scale="85" showPageBreaks="1" fitToPage="1" printArea="1" showAutoFilter="1" hiddenRows="1" hiddenColumns="1" view="pageBreakPreview" topLeftCell="B1">
      <pane ySplit="12" topLeftCell="A533" activePane="bottomLeft" state="frozen"/>
      <selection pane="bottomLeft" activeCell="S675" sqref="S675"/>
      <pageMargins left="0.27559055118110237" right="0.23622047244094491" top="0.19685039370078741" bottom="0.23622047244094491" header="0.15748031496062992" footer="0.23622047244094491"/>
      <pageSetup paperSize="9" scale="83" fitToHeight="0" orientation="landscape" blackAndWhite="1" r:id="rId7"/>
      <headerFooter alignWithMargins="0">
        <oddFooter>&amp;R&amp;P</oddFooter>
      </headerFooter>
      <autoFilter ref="A12:AB2372" xr:uid="{00000000-0000-0000-0000-000000000000}"/>
    </customSheetView>
    <customSheetView guid="{72DA44A8-C512-4FF9-9386-8E87A359220A}" scale="85" showPageBreaks="1" fitToPage="1" printArea="1" showAutoFilter="1" hiddenRows="1" hiddenColumns="1" view="pageBreakPreview">
      <pane ySplit="2198" topLeftCell="A2379" activePane="bottomLeft" state="frozen"/>
      <selection pane="bottomLeft" activeCell="B1800" sqref="B1800"/>
      <pageMargins left="0.27559055118110237" right="0.23622047244094491" top="0.19685039370078741" bottom="0.23622047244094491" header="0.15748031496062992" footer="0.23622047244094491"/>
      <pageSetup paperSize="9" scale="83" fitToHeight="0" orientation="landscape" blackAndWhite="1" r:id="rId8"/>
      <headerFooter alignWithMargins="0">
        <oddFooter>&amp;R&amp;P</oddFooter>
      </headerFooter>
      <autoFilter ref="A12:AB2372" xr:uid="{00000000-0000-0000-0000-000000000000}"/>
    </customSheetView>
    <customSheetView guid="{01A7873C-D541-4649-8BBD-3EB5FC7C8EC5}" scale="85" showPageBreaks="1" fitToPage="1" printArea="1" showAutoFilter="1" hiddenRows="1" hiddenColumns="1" view="pageBreakPreview">
      <selection activeCell="A18" sqref="A18"/>
      <pageMargins left="0.39370078740157483" right="0.39370078740157483" top="0.39370078740157483" bottom="0.39370078740157483" header="0.15748031496062992" footer="0.31496062992125984"/>
      <pageSetup paperSize="9" scale="55" fitToHeight="0" orientation="portrait" blackAndWhite="1" r:id="rId9"/>
      <headerFooter alignWithMargins="0">
        <oddFooter>&amp;R&amp;P</oddFooter>
      </headerFooter>
      <autoFilter ref="A12:AB2376" xr:uid="{00000000-0000-0000-0000-000000000000}"/>
    </customSheetView>
  </customSheetViews>
  <mergeCells count="1">
    <mergeCell ref="A11:F11"/>
  </mergeCells>
  <phoneticPr fontId="0" type="noConversion"/>
  <pageMargins left="0.39370078740157483" right="0.39370078740157483" top="0.39370078740157483" bottom="0.39370078740157483" header="0.15748031496062992" footer="0.31496062992125984"/>
  <pageSetup paperSize="9" scale="55" fitToHeight="0" orientation="portrait" blackAndWhite="1" r:id="rId10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2019</vt:lpstr>
      <vt:lpstr>'2019'!Заголовки_для_печати</vt:lpstr>
      <vt:lpstr>'2019'!Область_печати</vt:lpstr>
    </vt:vector>
  </TitlesOfParts>
  <Company>MinFin 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Никифорова Ирина Анатольевна</dc:creator>
  <cp:lastModifiedBy>Никифорова Ирина Анатольевна</cp:lastModifiedBy>
  <cp:lastPrinted>2020-05-20T09:52:00Z</cp:lastPrinted>
  <dcterms:created xsi:type="dcterms:W3CDTF">2007-08-15T05:41:05Z</dcterms:created>
  <dcterms:modified xsi:type="dcterms:W3CDTF">2020-05-20T09:52:13Z</dcterms:modified>
</cp:coreProperties>
</file>